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505" yWindow="-15" windowWidth="14310" windowHeight="12345" tabRatio="930" activeTab="1"/>
  </bookViews>
  <sheets>
    <sheet name="Capa" sheetId="6" r:id="rId1"/>
    <sheet name="Orçamento" sheetId="1" r:id="rId2"/>
    <sheet name="Resumo" sheetId="2" r:id="rId3"/>
    <sheet name="Cronograma" sheetId="24" r:id="rId4"/>
    <sheet name="BDI - Serviços" sheetId="4" r:id="rId5"/>
    <sheet name="BDI-Equipamentos" sheetId="10" r:id="rId6"/>
    <sheet name="Composição" sheetId="9" state="hidden" r:id="rId7"/>
    <sheet name="Memória de Cálculo " sheetId="16" state="hidden" r:id="rId8"/>
    <sheet name="Mem. Calculo Sapatas " sheetId="17" state="hidden" r:id="rId9"/>
    <sheet name="Quadro de Esquadrias" sheetId="18" state="hidden" r:id="rId10"/>
    <sheet name="COMPOSIÇÕES ATUALIZADAS" sheetId="2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1" hidden="1">Orçamento!$A$9:$J$252</definedName>
    <definedName name="_ind100" localSheetId="3">#REF!</definedName>
    <definedName name="_ind100" localSheetId="7">#REF!</definedName>
    <definedName name="_ind100">#REF!</definedName>
    <definedName name="_mem2">'[1]Mat Asf'!$H$37</definedName>
    <definedName name="_prd1" localSheetId="3">#REF!</definedName>
    <definedName name="_prd1" localSheetId="7">#REF!</definedName>
    <definedName name="_prd1">#REF!</definedName>
    <definedName name="_prt1" localSheetId="3">#REF!</definedName>
    <definedName name="_prt1" localSheetId="7">#REF!</definedName>
    <definedName name="_prt1">#REF!</definedName>
    <definedName name="_RET1" localSheetId="3">#REF!</definedName>
    <definedName name="_RET1" localSheetId="7">#REF!</definedName>
    <definedName name="_RET1">#REF!</definedName>
    <definedName name="abc" localSheetId="3">'[2]Aterro PonteSul'!#REF!</definedName>
    <definedName name="abc" localSheetId="7">'[2]Aterro PonteSul'!#REF!</definedName>
    <definedName name="abc">'[2]Aterro PonteSul'!#REF!</definedName>
    <definedName name="_xlnm.Print_Area" localSheetId="4">'BDI - Serviços'!$A$1:$J$39</definedName>
    <definedName name="_xlnm.Print_Area" localSheetId="5">'BDI-Equipamentos'!$A$1:$J$32</definedName>
    <definedName name="_xlnm.Print_Area" localSheetId="0">Capa!$A$1:$D$49</definedName>
    <definedName name="_xlnm.Print_Area" localSheetId="6">Composição!$A$1:$H$1060</definedName>
    <definedName name="_xlnm.Print_Area" localSheetId="10">'COMPOSIÇÕES ATUALIZADAS'!$A$1:$G$73</definedName>
    <definedName name="_xlnm.Print_Area" localSheetId="3">Cronograma!$A$1:$AA$30</definedName>
    <definedName name="_xlnm.Print_Area" localSheetId="7">#REF!</definedName>
    <definedName name="_xlnm.Print_Area" localSheetId="1">Orçamento!$A$1:$J$256</definedName>
    <definedName name="_xlnm.Print_Area" localSheetId="2">Resumo!$A$1:$I$30</definedName>
    <definedName name="_xlnm.Print_Area">#REF!</definedName>
    <definedName name="areafog" localSheetId="3">#REF!</definedName>
    <definedName name="areafog" localSheetId="7">#REF!</definedName>
    <definedName name="areafog">#REF!</definedName>
    <definedName name="areatsd" localSheetId="3">#REF!</definedName>
    <definedName name="areatsd" localSheetId="7">#REF!</definedName>
    <definedName name="areatsd">#REF!</definedName>
    <definedName name="areatss" localSheetId="3">#REF!</definedName>
    <definedName name="areatss">#REF!</definedName>
    <definedName name="aterro" localSheetId="3">'[2]Aterro PonteSul'!#REF!</definedName>
    <definedName name="aterro">'[2]Aterro PonteSul'!#REF!</definedName>
    <definedName name="bacia" localSheetId="3">#REF!</definedName>
    <definedName name="bacia" localSheetId="7">#REF!</definedName>
    <definedName name="bacia">#REF!</definedName>
    <definedName name="bbdcc15" localSheetId="3">#REF!</definedName>
    <definedName name="bbdcc15" localSheetId="7">#REF!</definedName>
    <definedName name="bbdcc15">#REF!</definedName>
    <definedName name="bbdcc20" localSheetId="3">#REF!</definedName>
    <definedName name="bbdcc20" localSheetId="7">#REF!</definedName>
    <definedName name="bbdcc20">#REF!</definedName>
    <definedName name="bbdcc25" localSheetId="3">#REF!</definedName>
    <definedName name="bbdcc25">#REF!</definedName>
    <definedName name="bbdcc30" localSheetId="3">#REF!</definedName>
    <definedName name="bbdcc30">#REF!</definedName>
    <definedName name="bbdtc04" localSheetId="3">#REF!</definedName>
    <definedName name="bbdtc04">#REF!</definedName>
    <definedName name="bbdtc06" localSheetId="3">#REF!</definedName>
    <definedName name="bbdtc06">#REF!</definedName>
    <definedName name="bbdtc08" localSheetId="3">#REF!</definedName>
    <definedName name="bbdtc08">#REF!</definedName>
    <definedName name="bbdtc10" localSheetId="3">#REF!</definedName>
    <definedName name="bbdtc10">#REF!</definedName>
    <definedName name="bbdtc12" localSheetId="3">#REF!</definedName>
    <definedName name="bbdtc12">#REF!</definedName>
    <definedName name="bbdtc15" localSheetId="3">#REF!</definedName>
    <definedName name="bbdtc15">#REF!</definedName>
    <definedName name="bbscc15" localSheetId="3">#REF!</definedName>
    <definedName name="bbscc15">#REF!</definedName>
    <definedName name="bbscc20" localSheetId="3">#REF!</definedName>
    <definedName name="bbscc20">#REF!</definedName>
    <definedName name="bbscc25" localSheetId="3">#REF!</definedName>
    <definedName name="bbscc25">#REF!</definedName>
    <definedName name="bbscc30" localSheetId="3">#REF!</definedName>
    <definedName name="bbscc30">#REF!</definedName>
    <definedName name="bbstc04" localSheetId="3">#REF!</definedName>
    <definedName name="bbstc04">#REF!</definedName>
    <definedName name="bbstc06" localSheetId="3">#REF!</definedName>
    <definedName name="bbstc06">#REF!</definedName>
    <definedName name="bbstc08" localSheetId="3">#REF!</definedName>
    <definedName name="bbstc08">#REF!</definedName>
    <definedName name="bbstc10" localSheetId="3">#REF!</definedName>
    <definedName name="bbstc10">#REF!</definedName>
    <definedName name="bbstc12" localSheetId="3">#REF!</definedName>
    <definedName name="bbstc12">#REF!</definedName>
    <definedName name="bbstc15" localSheetId="3">#REF!</definedName>
    <definedName name="bbstc15">#REF!</definedName>
    <definedName name="bbtcc15" localSheetId="3">[2]DMT_EV!#REF!</definedName>
    <definedName name="bbtcc15">[2]DMT_EV!#REF!</definedName>
    <definedName name="bbtcc20" localSheetId="3">[2]DMT_EV!#REF!</definedName>
    <definedName name="bbtcc20">[2]DMT_EV!#REF!</definedName>
    <definedName name="bbtcc25" localSheetId="3">[2]DMT_EV!#REF!</definedName>
    <definedName name="bbtcc25">[2]DMT_EV!#REF!</definedName>
    <definedName name="bbtcc30" localSheetId="3">[2]DMT_EV!#REF!</definedName>
    <definedName name="bbtcc30">[2]DMT_EV!#REF!</definedName>
    <definedName name="bbttc04" localSheetId="3">#REF!</definedName>
    <definedName name="bbttc04" localSheetId="7">#REF!</definedName>
    <definedName name="bbttc04">#REF!</definedName>
    <definedName name="bbttc06" localSheetId="3">#REF!</definedName>
    <definedName name="bbttc06" localSheetId="7">#REF!</definedName>
    <definedName name="bbttc06">#REF!</definedName>
    <definedName name="bbttc08" localSheetId="3">#REF!</definedName>
    <definedName name="bbttc08" localSheetId="7">#REF!</definedName>
    <definedName name="bbttc08">#REF!</definedName>
    <definedName name="bbttc10" localSheetId="3">#REF!</definedName>
    <definedName name="bbttc10">#REF!</definedName>
    <definedName name="bbttc12" localSheetId="3">#REF!</definedName>
    <definedName name="bbttc12">#REF!</definedName>
    <definedName name="bbttc15" localSheetId="3">#REF!</definedName>
    <definedName name="bbttc15">#REF!</definedName>
    <definedName name="betume" localSheetId="3">#REF!</definedName>
    <definedName name="betume">#REF!</definedName>
    <definedName name="cabeca" localSheetId="3">#REF!</definedName>
    <definedName name="cabeca">#REF!</definedName>
    <definedName name="cabeca1" localSheetId="3">#REF!</definedName>
    <definedName name="cabeca1">#REF!</definedName>
    <definedName name="cabeçalho" localSheetId="3">#REF!</definedName>
    <definedName name="cabeçalho">#REF!</definedName>
    <definedName name="cabeçalho1" localSheetId="3">#REF!</definedName>
    <definedName name="cabeçalho1">#REF!</definedName>
    <definedName name="cbdcc15" localSheetId="3">#REF!</definedName>
    <definedName name="cbdcc15">#REF!</definedName>
    <definedName name="cbdcc20" localSheetId="3">#REF!</definedName>
    <definedName name="cbdcc20">#REF!</definedName>
    <definedName name="cbdcc25" localSheetId="3">#REF!</definedName>
    <definedName name="cbdcc25">#REF!</definedName>
    <definedName name="cbdcc30" localSheetId="3">#REF!</definedName>
    <definedName name="cbdcc30">#REF!</definedName>
    <definedName name="cbdtc04" localSheetId="3">#REF!</definedName>
    <definedName name="cbdtc04">#REF!</definedName>
    <definedName name="cbdtc06" localSheetId="3">#REF!</definedName>
    <definedName name="cbdtc06">#REF!</definedName>
    <definedName name="cbdtc08" localSheetId="3">#REF!</definedName>
    <definedName name="cbdtc08">#REF!</definedName>
    <definedName name="cbdtc10" localSheetId="3">#REF!</definedName>
    <definedName name="cbdtc10">#REF!</definedName>
    <definedName name="cbdtc12" localSheetId="3">#REF!</definedName>
    <definedName name="cbdtc12">#REF!</definedName>
    <definedName name="cbdtc15" localSheetId="3">#REF!</definedName>
    <definedName name="cbdtc15">#REF!</definedName>
    <definedName name="cbscc15" localSheetId="3">#REF!</definedName>
    <definedName name="cbscc15">#REF!</definedName>
    <definedName name="cbscc20" localSheetId="3">#REF!</definedName>
    <definedName name="cbscc20">#REF!</definedName>
    <definedName name="cbscc25" localSheetId="3">#REF!</definedName>
    <definedName name="cbscc25">#REF!</definedName>
    <definedName name="cbscc30" localSheetId="3">#REF!</definedName>
    <definedName name="cbscc30">#REF!</definedName>
    <definedName name="cbstc04" localSheetId="3">#REF!</definedName>
    <definedName name="cbstc04">#REF!</definedName>
    <definedName name="cbstc06" localSheetId="3">#REF!</definedName>
    <definedName name="cbstc06">#REF!</definedName>
    <definedName name="cbstc08" localSheetId="3">#REF!</definedName>
    <definedName name="cbstc08">#REF!</definedName>
    <definedName name="cbstc10" localSheetId="3">#REF!</definedName>
    <definedName name="cbstc10">#REF!</definedName>
    <definedName name="cbstc12" localSheetId="3">#REF!</definedName>
    <definedName name="cbstc12">#REF!</definedName>
    <definedName name="cbstc15" localSheetId="3">#REF!</definedName>
    <definedName name="cbstc15">#REF!</definedName>
    <definedName name="cbtcc15" localSheetId="3">[2]DMT_EV!#REF!</definedName>
    <definedName name="cbtcc15">[2]DMT_EV!#REF!</definedName>
    <definedName name="cbtcc20" localSheetId="3">[2]DMT_EV!#REF!</definedName>
    <definedName name="cbtcc20">[2]DMT_EV!#REF!</definedName>
    <definedName name="cbtcc25" localSheetId="3">[2]DMT_EV!#REF!</definedName>
    <definedName name="cbtcc25">[2]DMT_EV!#REF!</definedName>
    <definedName name="cbtcc30" localSheetId="3">[2]DMT_EV!#REF!</definedName>
    <definedName name="cbtcc30">[2]DMT_EV!#REF!</definedName>
    <definedName name="cbttc04" localSheetId="3">#REF!</definedName>
    <definedName name="cbttc04" localSheetId="7">#REF!</definedName>
    <definedName name="cbttc04">#REF!</definedName>
    <definedName name="cbttc06" localSheetId="3">#REF!</definedName>
    <definedName name="cbttc06" localSheetId="7">#REF!</definedName>
    <definedName name="cbttc06">#REF!</definedName>
    <definedName name="cbttc08" localSheetId="3">#REF!</definedName>
    <definedName name="cbttc08" localSheetId="7">#REF!</definedName>
    <definedName name="cbttc08">#REF!</definedName>
    <definedName name="cbttc10" localSheetId="3">#REF!</definedName>
    <definedName name="cbttc10">#REF!</definedName>
    <definedName name="cbttc12" localSheetId="3">#REF!</definedName>
    <definedName name="cbttc12">#REF!</definedName>
    <definedName name="cbttc15" localSheetId="3">#REF!</definedName>
    <definedName name="cbttc15">#REF!</definedName>
    <definedName name="ccerca" localSheetId="3">#REF!</definedName>
    <definedName name="ccerca">#REF!</definedName>
    <definedName name="cesar" localSheetId="3">#REF!</definedName>
    <definedName name="cesar">#REF!</definedName>
    <definedName name="cm_30" localSheetId="3">#REF!</definedName>
    <definedName name="cm_30">#REF!</definedName>
    <definedName name="comp100" localSheetId="3">#REF!</definedName>
    <definedName name="comp100">#REF!</definedName>
    <definedName name="comp95" localSheetId="3">#REF!</definedName>
    <definedName name="comp95">#REF!</definedName>
    <definedName name="compala" localSheetId="3">#REF!</definedName>
    <definedName name="compala">#REF!</definedName>
    <definedName name="COMPOS" localSheetId="7">[3]Plan1!$A$2:$D$4073</definedName>
    <definedName name="COMPOS">[4]Plan1!$A$2:$D$4073</definedName>
    <definedName name="conap" localSheetId="3">#REF!</definedName>
    <definedName name="conap" localSheetId="7">#REF!</definedName>
    <definedName name="conap">#REF!</definedName>
    <definedName name="conass" localSheetId="3">#REF!</definedName>
    <definedName name="conass" localSheetId="7">#REF!</definedName>
    <definedName name="conass">#REF!</definedName>
    <definedName name="connum" localSheetId="3">#REF!</definedName>
    <definedName name="connum" localSheetId="7">#REF!</definedName>
    <definedName name="connum">#REF!</definedName>
    <definedName name="conpro" localSheetId="3">#REF!</definedName>
    <definedName name="conpro">#REF!</definedName>
    <definedName name="contrato" localSheetId="3">#REF!</definedName>
    <definedName name="contrato">#REF!</definedName>
    <definedName name="corte" localSheetId="3">#REF!</definedName>
    <definedName name="corte">#REF!</definedName>
    <definedName name="DATA" localSheetId="3">#REF!</definedName>
    <definedName name="DATA">#REF!</definedName>
    <definedName name="defensa" localSheetId="3">#REF!</definedName>
    <definedName name="defensa">#REF!</definedName>
    <definedName name="dmt_1000" localSheetId="3">#REF!</definedName>
    <definedName name="dmt_1000">#REF!</definedName>
    <definedName name="dmt_1200" localSheetId="3">#REF!</definedName>
    <definedName name="dmt_1200">#REF!</definedName>
    <definedName name="dmt_1400" localSheetId="3">#REF!</definedName>
    <definedName name="dmt_1400">#REF!</definedName>
    <definedName name="dmt_200" localSheetId="3">#REF!</definedName>
    <definedName name="dmt_200">#REF!</definedName>
    <definedName name="dmt_400" localSheetId="3">#REF!</definedName>
    <definedName name="dmt_400">#REF!</definedName>
    <definedName name="dmt_50" localSheetId="3">#REF!</definedName>
    <definedName name="dmt_50">#REF!</definedName>
    <definedName name="dmt_600" localSheetId="3">#REF!</definedName>
    <definedName name="dmt_600">#REF!</definedName>
    <definedName name="dmt_800" localSheetId="3">#REF!</definedName>
    <definedName name="dmt_800">#REF!</definedName>
    <definedName name="drena" localSheetId="3">#REF!</definedName>
    <definedName name="drena">#REF!</definedName>
    <definedName name="dreno" localSheetId="3">#REF!</definedName>
    <definedName name="dreno">#REF!</definedName>
    <definedName name="dtipo1" localSheetId="3">#REF!</definedName>
    <definedName name="dtipo1">#REF!</definedName>
    <definedName name="dtipo2" localSheetId="3">#REF!</definedName>
    <definedName name="dtipo2">#REF!</definedName>
    <definedName name="empo2" localSheetId="3">#REF!</definedName>
    <definedName name="empo2">#REF!</definedName>
    <definedName name="Empola2" localSheetId="3">#REF!</definedName>
    <definedName name="Empola2">#REF!</definedName>
    <definedName name="Empolo2" localSheetId="3">#REF!</definedName>
    <definedName name="Empolo2">#REF!</definedName>
    <definedName name="empolo3" localSheetId="3">#REF!</definedName>
    <definedName name="empolo3">#REF!</definedName>
    <definedName name="eng">'[1]Mat Asf'!$C$36</definedName>
    <definedName name="engfiscal" localSheetId="3">#REF!</definedName>
    <definedName name="engfiscal" localSheetId="7">#REF!</definedName>
    <definedName name="engfiscal">#REF!</definedName>
    <definedName name="engm1" localSheetId="3">#REF!</definedName>
    <definedName name="engm1" localSheetId="7">#REF!</definedName>
    <definedName name="engm1">#REF!</definedName>
    <definedName name="engm2" localSheetId="3">#REF!</definedName>
    <definedName name="engm2" localSheetId="7">#REF!</definedName>
    <definedName name="engm2">#REF!</definedName>
    <definedName name="engmds" localSheetId="3">#REF!</definedName>
    <definedName name="engmds">#REF!</definedName>
    <definedName name="escavd" localSheetId="3">#REF!</definedName>
    <definedName name="escavd">#REF!</definedName>
    <definedName name="escavgd" localSheetId="3">#REF!</definedName>
    <definedName name="escavgd">#REF!</definedName>
    <definedName name="escavgs" localSheetId="3">#REF!</definedName>
    <definedName name="escavgs">#REF!</definedName>
    <definedName name="escavgt" localSheetId="3">[2]DMT_EV!#REF!</definedName>
    <definedName name="escavgt">[2]DMT_EV!#REF!</definedName>
    <definedName name="escavs" localSheetId="3">#REF!</definedName>
    <definedName name="escavs" localSheetId="7">#REF!</definedName>
    <definedName name="escavs">#REF!</definedName>
    <definedName name="escavt" localSheetId="3">#REF!</definedName>
    <definedName name="escavt" localSheetId="7">#REF!</definedName>
    <definedName name="escavt">#REF!</definedName>
    <definedName name="etipo1" localSheetId="3">#REF!</definedName>
    <definedName name="etipo1" localSheetId="7">#REF!</definedName>
    <definedName name="etipo1">#REF!</definedName>
    <definedName name="etipo2" localSheetId="3">#REF!</definedName>
    <definedName name="etipo2">#REF!</definedName>
    <definedName name="faixa" localSheetId="3">#REF!</definedName>
    <definedName name="faixa">#REF!</definedName>
    <definedName name="fator100" localSheetId="3">#REF!</definedName>
    <definedName name="fator100">#REF!</definedName>
    <definedName name="fator50" localSheetId="3">#REF!</definedName>
    <definedName name="fator50">#REF!</definedName>
    <definedName name="fdreno" localSheetId="3">#REF!</definedName>
    <definedName name="fdreno">#REF!</definedName>
    <definedName name="fir" localSheetId="7">[5]RELATÓRIO!$B$12</definedName>
    <definedName name="fir">[6]RELATÓRIO!$B$12</definedName>
    <definedName name="firma" localSheetId="3">#REF!</definedName>
    <definedName name="firma" localSheetId="7">#REF!</definedName>
    <definedName name="firma">#REF!</definedName>
    <definedName name="foac" localSheetId="3">#REF!</definedName>
    <definedName name="foac" localSheetId="7">#REF!</definedName>
    <definedName name="foac">#REF!</definedName>
    <definedName name="foae" localSheetId="3">#REF!</definedName>
    <definedName name="foae" localSheetId="7">#REF!</definedName>
    <definedName name="foae">#REF!</definedName>
    <definedName name="foc" localSheetId="3">#REF!</definedName>
    <definedName name="foc">#REF!</definedName>
    <definedName name="FOG" localSheetId="3">#REF!</definedName>
    <definedName name="FOG">#REF!</definedName>
    <definedName name="fpavi" localSheetId="3">#REF!</definedName>
    <definedName name="fpavi">#REF!</definedName>
    <definedName name="fsinal" localSheetId="3">#REF!</definedName>
    <definedName name="fsinal">#REF!</definedName>
    <definedName name="fterra" localSheetId="3">#REF!</definedName>
    <definedName name="fterra">#REF!</definedName>
    <definedName name="grama" localSheetId="3">#REF!</definedName>
    <definedName name="grama">#REF!</definedName>
    <definedName name="_xlnm.Recorder" localSheetId="3">#REF!</definedName>
    <definedName name="_xlnm.Recorder">#REF!</definedName>
    <definedName name="Guias" localSheetId="3">#REF!</definedName>
    <definedName name="Guias">#REF!</definedName>
    <definedName name="horad6" localSheetId="3">#REF!</definedName>
    <definedName name="horad6">#REF!</definedName>
    <definedName name="horad8" localSheetId="3">#REF!</definedName>
    <definedName name="horad8">#REF!</definedName>
    <definedName name="imparea" localSheetId="3">#REF!</definedName>
    <definedName name="imparea">#REF!</definedName>
    <definedName name="ksinal" localSheetId="3">'[7]Indice de Reajuste'!#REF!</definedName>
    <definedName name="ksinal">'[7]Indice de Reajuste'!#REF!</definedName>
    <definedName name="licerra" localSheetId="3">#REF!</definedName>
    <definedName name="licerra" localSheetId="7">#REF!</definedName>
    <definedName name="licerra">#REF!</definedName>
    <definedName name="limata" localSheetId="3">#REF!</definedName>
    <definedName name="limata" localSheetId="7">#REF!</definedName>
    <definedName name="limata">#REF!</definedName>
    <definedName name="luis" localSheetId="7">'[5]REAJU (2)'!$H$35</definedName>
    <definedName name="luis">'[6]REAJU (2)'!$H$35</definedName>
    <definedName name="marco" localSheetId="3">#REF!</definedName>
    <definedName name="marco" localSheetId="7">#REF!</definedName>
    <definedName name="marco">#REF!</definedName>
    <definedName name="mds" localSheetId="3">#REF!</definedName>
    <definedName name="mds" localSheetId="7">#REF!</definedName>
    <definedName name="mds">#REF!</definedName>
    <definedName name="Mem">'[1]Mat Asf'!$C$37</definedName>
    <definedName name="mo_base" localSheetId="3">#REF!</definedName>
    <definedName name="mo_base" localSheetId="7">#REF!</definedName>
    <definedName name="mo_base">#REF!</definedName>
    <definedName name="mo_sub_base" localSheetId="3">#REF!</definedName>
    <definedName name="mo_sub_base" localSheetId="7">#REF!</definedName>
    <definedName name="mo_sub_base">#REF!</definedName>
    <definedName name="mobase" localSheetId="3">#REF!</definedName>
    <definedName name="mobase" localSheetId="7">#REF!</definedName>
    <definedName name="mobase">#REF!</definedName>
    <definedName name="mocomercial" localSheetId="3">#REF!</definedName>
    <definedName name="mocomercial">#REF!</definedName>
    <definedName name="molocal" localSheetId="3">#REF!</definedName>
    <definedName name="molocal">#REF!</definedName>
    <definedName name="mosub" localSheetId="3">#REF!</definedName>
    <definedName name="mosub">#REF!</definedName>
    <definedName name="muro" localSheetId="3">#REF!</definedName>
    <definedName name="muro">#REF!</definedName>
    <definedName name="nÁID" localSheetId="3">'[2]Aterro PonteSul'!#REF!</definedName>
    <definedName name="nÁID">'[2]Aterro PonteSul'!#REF!</definedName>
    <definedName name="OAC" localSheetId="3">#REF!</definedName>
    <definedName name="OAC" localSheetId="7">#REF!</definedName>
    <definedName name="OAC">#REF!</definedName>
    <definedName name="OAE" localSheetId="3">#REF!</definedName>
    <definedName name="OAE" localSheetId="7">#REF!</definedName>
    <definedName name="OAE">#REF!</definedName>
    <definedName name="obra" localSheetId="3">#REF!</definedName>
    <definedName name="obra" localSheetId="7">#REF!</definedName>
    <definedName name="obra">#REF!</definedName>
    <definedName name="OCOM" localSheetId="3">#REF!</definedName>
    <definedName name="OCOM">#REF!</definedName>
    <definedName name="Orçamento" localSheetId="3">#REF!</definedName>
    <definedName name="Orçamento">#REF!</definedName>
    <definedName name="ordem" localSheetId="3">#REF!</definedName>
    <definedName name="ordem">#REF!</definedName>
    <definedName name="orlando" localSheetId="3">#REF!</definedName>
    <definedName name="orlando">#REF!</definedName>
    <definedName name="pal1x1" localSheetId="3">#REF!</definedName>
    <definedName name="pal1x1">#REF!</definedName>
    <definedName name="patrolamento" localSheetId="3">#REF!</definedName>
    <definedName name="patrolamento">#REF!</definedName>
    <definedName name="pavi" localSheetId="3">#REF!</definedName>
    <definedName name="pavi">#REF!</definedName>
    <definedName name="pcat" localSheetId="3">#REF!</definedName>
    <definedName name="pcat">#REF!</definedName>
    <definedName name="pdmt" localSheetId="3">#REF!</definedName>
    <definedName name="pdmt">#REF!</definedName>
    <definedName name="pdmt1000" localSheetId="3">#REF!</definedName>
    <definedName name="pdmt1000">#REF!</definedName>
    <definedName name="pdmt1200" localSheetId="3">#REF!</definedName>
    <definedName name="pdmt1200">#REF!</definedName>
    <definedName name="pdmt200" localSheetId="3">#REF!</definedName>
    <definedName name="pdmt200">#REF!</definedName>
    <definedName name="pdmt400" localSheetId="3">#REF!</definedName>
    <definedName name="pdmt400">#REF!</definedName>
    <definedName name="pdmt50" localSheetId="3">#REF!</definedName>
    <definedName name="pdmt50">#REF!</definedName>
    <definedName name="pdmt600" localSheetId="3">#REF!</definedName>
    <definedName name="pdmt600">#REF!</definedName>
    <definedName name="pdmt800" localSheetId="3">#REF!</definedName>
    <definedName name="pdmt800">#REF!</definedName>
    <definedName name="PEDREIRA" localSheetId="3">#REF!</definedName>
    <definedName name="PEDREIRA">#REF!</definedName>
    <definedName name="perac" localSheetId="3">#REF!</definedName>
    <definedName name="perac">#REF!</definedName>
    <definedName name="persim" localSheetId="3">#REF!</definedName>
    <definedName name="persim">#REF!</definedName>
    <definedName name="pil2x05" localSheetId="3">#REF!</definedName>
    <definedName name="pil2x05">#REF!</definedName>
    <definedName name="pil2x1" localSheetId="3">#REF!</definedName>
    <definedName name="pil2x1">#REF!</definedName>
    <definedName name="pir" localSheetId="3">#REF!</definedName>
    <definedName name="pir">#REF!</definedName>
    <definedName name="portfiscal" localSheetId="3">#REF!</definedName>
    <definedName name="portfiscal">#REF!</definedName>
    <definedName name="portm1" localSheetId="3">#REF!</definedName>
    <definedName name="portm1">#REF!</definedName>
    <definedName name="portm2" localSheetId="3">#REF!</definedName>
    <definedName name="portm2">#REF!</definedName>
    <definedName name="pro" localSheetId="3">#REF!</definedName>
    <definedName name="pro">#REF!</definedName>
    <definedName name="pz" localSheetId="3">#REF!</definedName>
    <definedName name="pz">#REF!</definedName>
    <definedName name="rdreno" localSheetId="3">#REF!</definedName>
    <definedName name="rdreno">#REF!</definedName>
    <definedName name="reatd" localSheetId="3">#REF!</definedName>
    <definedName name="reatd">#REF!</definedName>
    <definedName name="reatgd" localSheetId="3">#REF!</definedName>
    <definedName name="reatgd">#REF!</definedName>
    <definedName name="reatgs" localSheetId="3">#REF!</definedName>
    <definedName name="reatgs">#REF!</definedName>
    <definedName name="reatgt" localSheetId="3">[2]DMT_EV!#REF!</definedName>
    <definedName name="reatgt">[2]DMT_EV!#REF!</definedName>
    <definedName name="reats" localSheetId="3">#REF!</definedName>
    <definedName name="reats" localSheetId="7">#REF!</definedName>
    <definedName name="reats">#REF!</definedName>
    <definedName name="reatt" localSheetId="3">#REF!</definedName>
    <definedName name="reatt" localSheetId="7">#REF!</definedName>
    <definedName name="reatt">#REF!</definedName>
    <definedName name="referência" localSheetId="3">#REF!</definedName>
    <definedName name="referência" localSheetId="7">#REF!</definedName>
    <definedName name="referência">#REF!</definedName>
    <definedName name="REGULA" localSheetId="3">#REF!</definedName>
    <definedName name="REGULA">#REF!</definedName>
    <definedName name="REMOÇÃO" localSheetId="3">#REF!</definedName>
    <definedName name="REMOÇÃO">#REF!</definedName>
    <definedName name="roac" localSheetId="3">#REF!</definedName>
    <definedName name="roac">#REF!</definedName>
    <definedName name="roae" localSheetId="3">#REF!</definedName>
    <definedName name="roae">#REF!</definedName>
    <definedName name="roc" localSheetId="3">#REF!</definedName>
    <definedName name="roc">#REF!</definedName>
    <definedName name="rodovia" localSheetId="3">#REF!</definedName>
    <definedName name="rodovia">#REF!</definedName>
    <definedName name="rpavi" localSheetId="3">#REF!</definedName>
    <definedName name="rpavi">#REF!</definedName>
    <definedName name="RR_2C" localSheetId="3">#REF!</definedName>
    <definedName name="RR_2C">#REF!</definedName>
    <definedName name="rrcerca" localSheetId="3">#REF!</definedName>
    <definedName name="rrcerca">#REF!</definedName>
    <definedName name="rsinal" localSheetId="3">#REF!</definedName>
    <definedName name="rsinal">#REF!</definedName>
    <definedName name="rterra" localSheetId="3">#REF!</definedName>
    <definedName name="rterra">#REF!</definedName>
    <definedName name="saterro" localSheetId="3">#REF!</definedName>
    <definedName name="saterro">#REF!</definedName>
    <definedName name="scat" localSheetId="3">#REF!</definedName>
    <definedName name="scat">#REF!</definedName>
    <definedName name="scorte" localSheetId="3">#REF!</definedName>
    <definedName name="scorte">#REF!</definedName>
    <definedName name="sdmt" localSheetId="3">#REF!</definedName>
    <definedName name="sdmt">#REF!</definedName>
    <definedName name="sdmt1000" localSheetId="3">#REF!</definedName>
    <definedName name="sdmt1000">#REF!</definedName>
    <definedName name="sdmt1200" localSheetId="3">#REF!</definedName>
    <definedName name="sdmt1200">#REF!</definedName>
    <definedName name="sdmt200" localSheetId="3">#REF!</definedName>
    <definedName name="sdmt200">#REF!</definedName>
    <definedName name="sdmt400" localSheetId="3">#REF!</definedName>
    <definedName name="sdmt400">#REF!</definedName>
    <definedName name="sdmt50" localSheetId="3">#REF!</definedName>
    <definedName name="sdmt50">#REF!</definedName>
    <definedName name="sdmt600" localSheetId="3">#REF!</definedName>
    <definedName name="sdmt600">#REF!</definedName>
    <definedName name="sdmt800" localSheetId="3">#REF!</definedName>
    <definedName name="sdmt800">#REF!</definedName>
    <definedName name="Serviços" localSheetId="7">[8]Serviços!$A$3:$E$1403</definedName>
    <definedName name="Serviços">[9]Serviços!$A$3:$E$1403</definedName>
    <definedName name="Serviços_1">[10]Serviços!$A$3:$AE$2694</definedName>
    <definedName name="Serviços_10">[10]Serviços!$A$3:$AE$2694</definedName>
    <definedName name="Serviços_11">[10]Serviços!$A$3:$AE$2694</definedName>
    <definedName name="Serviços_12">[10]Serviços!$A$3:$AE$2694</definedName>
    <definedName name="Serviços_2">[10]Serviços!$A$3:$AE$2694</definedName>
    <definedName name="Serviços_3">[10]Serviços!$A$3:$AE$2694</definedName>
    <definedName name="Serviços_4">[10]Serviços!$A$3:$AE$2694</definedName>
    <definedName name="Serviços_5">[10]Serviços!$A$3:$AE$2694</definedName>
    <definedName name="Serviços_6">[10]Serviços!$A$3:$AE$2694</definedName>
    <definedName name="Serviços_7">[10]Serviços!$A$3:$AE$2694</definedName>
    <definedName name="Serviços_8">[10]Serviços!$A$3:$AE$2694</definedName>
    <definedName name="Serviços_9">[10]Serviços!$A$3:$AE$2694</definedName>
    <definedName name="SINALI" localSheetId="3">#REF!</definedName>
    <definedName name="SINALI" localSheetId="7">#REF!</definedName>
    <definedName name="SINALI">#REF!</definedName>
    <definedName name="subrog" localSheetId="3">#REF!</definedName>
    <definedName name="subrog" localSheetId="7">#REF!</definedName>
    <definedName name="subrog">#REF!</definedName>
    <definedName name="tcat" localSheetId="3">#REF!</definedName>
    <definedName name="tcat" localSheetId="7">#REF!</definedName>
    <definedName name="tcat">#REF!</definedName>
    <definedName name="terra" localSheetId="3">#REF!</definedName>
    <definedName name="terra">#REF!</definedName>
    <definedName name="teste" localSheetId="3">#REF!</definedName>
    <definedName name="teste">#REF!</definedName>
    <definedName name="teste2" localSheetId="3">#REF!</definedName>
    <definedName name="teste2">#REF!</definedName>
    <definedName name="_xlnm.Print_Titles" localSheetId="6">Composição!$1:$3</definedName>
    <definedName name="_xlnm.Print_Titles" localSheetId="10">'COMPOSIÇÕES ATUALIZADAS'!$1:$2</definedName>
    <definedName name="_xlnm.Print_Titles" localSheetId="3">Cronograma!$A:$I,Cronograma!$1:$9</definedName>
    <definedName name="_xlnm.Print_Titles" localSheetId="1">Orçamento!$1:$10</definedName>
    <definedName name="_xlnm.Print_Titles" localSheetId="2">Resumo!$1:$9</definedName>
    <definedName name="trecho" localSheetId="3">#REF!</definedName>
    <definedName name="trecho" localSheetId="7">#REF!</definedName>
    <definedName name="trecho">#REF!</definedName>
    <definedName name="TSD" localSheetId="3">#REF!</definedName>
    <definedName name="TSD" localSheetId="7">#REF!</definedName>
    <definedName name="TSD">#REF!</definedName>
    <definedName name="TSs" localSheetId="3">#REF!</definedName>
    <definedName name="TSs" localSheetId="7">#REF!</definedName>
    <definedName name="TSs">#REF!</definedName>
    <definedName name="valeta" localSheetId="3">#REF!</definedName>
    <definedName name="valeta">#REF!</definedName>
    <definedName name="volbase" localSheetId="3">#REF!</definedName>
    <definedName name="volbase">#REF!</definedName>
    <definedName name="volsub" localSheetId="3">#REF!</definedName>
    <definedName name="volsub">#REF!</definedName>
    <definedName name="zebra" localSheetId="3">#REF!</definedName>
    <definedName name="zebra">#REF!</definedName>
    <definedName name="zenil" localSheetId="3">#REF!</definedName>
    <definedName name="zenil">#REF!</definedName>
  </definedNames>
  <calcPr calcId="144525" fullPrecision="0"/>
</workbook>
</file>

<file path=xl/calcChain.xml><?xml version="1.0" encoding="utf-8"?>
<calcChain xmlns="http://schemas.openxmlformats.org/spreadsheetml/2006/main">
  <c r="B11" i="24" l="1"/>
  <c r="B12" i="24"/>
  <c r="B13" i="24"/>
  <c r="B14" i="24"/>
  <c r="B15" i="24"/>
  <c r="B16" i="24"/>
  <c r="B17" i="24"/>
  <c r="B18" i="24"/>
  <c r="B19" i="24"/>
  <c r="B20" i="24"/>
  <c r="B21" i="24"/>
  <c r="B22" i="24"/>
  <c r="B23" i="24"/>
  <c r="B24" i="24"/>
  <c r="B25" i="24"/>
  <c r="B26" i="24"/>
  <c r="B27" i="24"/>
  <c r="A27" i="24"/>
  <c r="A26" i="24"/>
  <c r="A11" i="24"/>
  <c r="A12" i="24"/>
  <c r="A13" i="24"/>
  <c r="A14" i="24"/>
  <c r="A15" i="24"/>
  <c r="A16" i="24"/>
  <c r="A17" i="24"/>
  <c r="A18" i="24"/>
  <c r="A19" i="24"/>
  <c r="A20" i="24"/>
  <c r="A21" i="24"/>
  <c r="A22" i="24"/>
  <c r="A23" i="24"/>
  <c r="A24" i="24"/>
  <c r="A25" i="24"/>
  <c r="F77" i="1" l="1"/>
  <c r="F71" i="1"/>
  <c r="F72" i="1" s="1"/>
  <c r="F247" i="1" l="1"/>
  <c r="B6" i="2"/>
  <c r="D97" i="1" l="1"/>
  <c r="C97" i="1"/>
  <c r="G72" i="25"/>
  <c r="G71" i="25"/>
  <c r="G70" i="25"/>
  <c r="G69" i="25"/>
  <c r="G73" i="25" s="1"/>
  <c r="D100" i="1"/>
  <c r="C100" i="1"/>
  <c r="G66" i="25"/>
  <c r="G65" i="25"/>
  <c r="G64" i="25"/>
  <c r="G63" i="25"/>
  <c r="G62" i="25"/>
  <c r="G61" i="25"/>
  <c r="G60" i="25"/>
  <c r="G59" i="25"/>
  <c r="G58" i="25"/>
  <c r="G57" i="25"/>
  <c r="G56" i="25"/>
  <c r="G67" i="25" l="1"/>
  <c r="B24" i="2"/>
  <c r="F24" i="2"/>
  <c r="E24" i="2"/>
  <c r="D24" i="2"/>
  <c r="C24" i="2"/>
  <c r="A24" i="2"/>
  <c r="A21" i="2" l="1"/>
  <c r="A20" i="2"/>
  <c r="A19" i="2"/>
  <c r="A18" i="2"/>
  <c r="A17" i="2"/>
  <c r="A16" i="2"/>
  <c r="A15" i="2"/>
  <c r="A14" i="2"/>
  <c r="A13" i="2"/>
  <c r="A12" i="2"/>
  <c r="A11" i="2"/>
  <c r="A10" i="2"/>
  <c r="F248" i="1" l="1"/>
  <c r="F246" i="1"/>
  <c r="F82" i="1" l="1"/>
  <c r="F91" i="16"/>
  <c r="F117" i="1" s="1"/>
  <c r="E91" i="16"/>
  <c r="F111" i="1" s="1"/>
  <c r="F112" i="1" s="1"/>
  <c r="F113" i="1" l="1"/>
  <c r="F115" i="1" s="1"/>
  <c r="F121" i="1"/>
  <c r="F122" i="1" s="1"/>
  <c r="AA59" i="16"/>
  <c r="AA60" i="16"/>
  <c r="AA61" i="16"/>
  <c r="AA62" i="16"/>
  <c r="AA63" i="16"/>
  <c r="AA64" i="16"/>
  <c r="AA65" i="16"/>
  <c r="AA66" i="16"/>
  <c r="AA67" i="16"/>
  <c r="AA68" i="16"/>
  <c r="AA69" i="16"/>
  <c r="AA58" i="16"/>
  <c r="AB37" i="16"/>
  <c r="AH37" i="16" s="1"/>
  <c r="AB38" i="16"/>
  <c r="AB39" i="16"/>
  <c r="AB40" i="16"/>
  <c r="AB41" i="16"/>
  <c r="AB42" i="16"/>
  <c r="AB43" i="16"/>
  <c r="AB44" i="16"/>
  <c r="AB45" i="16"/>
  <c r="AH45" i="16" s="1"/>
  <c r="AB46" i="16"/>
  <c r="AB47" i="16"/>
  <c r="AB48" i="16"/>
  <c r="AB49" i="16"/>
  <c r="AB50" i="16"/>
  <c r="AB51" i="16"/>
  <c r="AB52" i="16"/>
  <c r="AB53" i="16"/>
  <c r="AB54" i="16"/>
  <c r="AH54" i="16" s="1"/>
  <c r="AB55" i="16"/>
  <c r="AA5" i="16"/>
  <c r="AA6" i="16"/>
  <c r="AA7" i="16"/>
  <c r="AA8" i="16"/>
  <c r="AA9" i="16"/>
  <c r="AA10" i="16"/>
  <c r="AA11" i="16"/>
  <c r="AA12" i="16"/>
  <c r="AA13" i="16"/>
  <c r="AA14" i="16"/>
  <c r="AA15" i="16"/>
  <c r="AA16" i="16"/>
  <c r="AA17" i="16"/>
  <c r="AA18" i="16"/>
  <c r="AB19" i="16"/>
  <c r="AB20" i="16"/>
  <c r="AB21" i="16"/>
  <c r="AB22" i="16"/>
  <c r="AB23" i="16"/>
  <c r="AB24" i="16"/>
  <c r="AB25" i="16"/>
  <c r="AB26" i="16"/>
  <c r="AB27" i="16"/>
  <c r="AB28" i="16"/>
  <c r="AB29" i="16"/>
  <c r="AB30" i="16"/>
  <c r="AB31" i="16"/>
  <c r="AB32" i="16"/>
  <c r="AB33" i="16"/>
  <c r="AB34" i="16"/>
  <c r="AB35" i="16"/>
  <c r="AB36" i="16"/>
  <c r="AA4" i="16"/>
  <c r="AD5" i="16"/>
  <c r="AG5" i="16" s="1"/>
  <c r="AF5" i="16"/>
  <c r="AD6" i="16"/>
  <c r="AF6" i="16"/>
  <c r="AD7" i="16"/>
  <c r="AF7" i="16"/>
  <c r="AD8" i="16"/>
  <c r="AF8" i="16"/>
  <c r="AD9" i="16"/>
  <c r="AF9" i="16"/>
  <c r="AD10" i="16"/>
  <c r="AF10" i="16"/>
  <c r="AD11" i="16"/>
  <c r="AF11" i="16"/>
  <c r="AD12" i="16"/>
  <c r="AF12" i="16"/>
  <c r="AD13" i="16"/>
  <c r="AF13" i="16"/>
  <c r="AD14" i="16"/>
  <c r="AG14" i="16" s="1"/>
  <c r="AF14" i="16"/>
  <c r="AD15" i="16"/>
  <c r="AF15" i="16"/>
  <c r="AD16" i="16"/>
  <c r="AF16" i="16"/>
  <c r="AD17" i="16"/>
  <c r="AF17" i="16"/>
  <c r="AD18" i="16"/>
  <c r="AF18" i="16"/>
  <c r="AF19" i="16"/>
  <c r="AF20" i="16"/>
  <c r="AF21" i="16"/>
  <c r="AH21" i="16" s="1"/>
  <c r="AF22" i="16"/>
  <c r="AF23" i="16"/>
  <c r="AF24" i="16"/>
  <c r="AF25" i="16"/>
  <c r="AF26" i="16"/>
  <c r="AF27" i="16"/>
  <c r="AF28" i="16"/>
  <c r="AF29" i="16"/>
  <c r="AF30" i="16"/>
  <c r="AF31" i="16"/>
  <c r="AF32" i="16"/>
  <c r="AF33" i="16"/>
  <c r="AF34" i="16"/>
  <c r="AF35" i="16"/>
  <c r="AF36" i="16"/>
  <c r="AF37" i="16"/>
  <c r="AF38" i="16"/>
  <c r="AF39" i="16"/>
  <c r="AF40" i="16"/>
  <c r="AF41" i="16"/>
  <c r="AF42" i="16"/>
  <c r="AF43" i="16"/>
  <c r="AF44" i="16"/>
  <c r="AF45" i="16"/>
  <c r="AF46" i="16"/>
  <c r="AF47" i="16"/>
  <c r="AF48" i="16"/>
  <c r="AF49" i="16"/>
  <c r="AH49" i="16" s="1"/>
  <c r="AF50" i="16"/>
  <c r="AF51" i="16"/>
  <c r="AF52" i="16"/>
  <c r="AF53" i="16"/>
  <c r="AF54" i="16"/>
  <c r="AF55" i="16"/>
  <c r="T55" i="16"/>
  <c r="U55" i="16" s="1"/>
  <c r="V55" i="16" s="1"/>
  <c r="T54" i="16"/>
  <c r="U54" i="16" s="1"/>
  <c r="T53" i="16"/>
  <c r="U53" i="16" s="1"/>
  <c r="T52" i="16"/>
  <c r="U52" i="16" s="1"/>
  <c r="T51" i="16"/>
  <c r="U51" i="16" s="1"/>
  <c r="T50" i="16"/>
  <c r="U50" i="16" s="1"/>
  <c r="T49" i="16"/>
  <c r="U49" i="16" s="1"/>
  <c r="T48" i="16"/>
  <c r="U48" i="16" s="1"/>
  <c r="T47" i="16"/>
  <c r="U47" i="16" s="1"/>
  <c r="T46" i="16"/>
  <c r="U46" i="16" s="1"/>
  <c r="T45" i="16"/>
  <c r="U45" i="16" s="1"/>
  <c r="T44" i="16"/>
  <c r="U44" i="16" s="1"/>
  <c r="T43" i="16"/>
  <c r="U43" i="16" s="1"/>
  <c r="T42" i="16"/>
  <c r="U42" i="16" s="1"/>
  <c r="V42" i="16" s="1"/>
  <c r="T41" i="16"/>
  <c r="U41" i="16" s="1"/>
  <c r="T40" i="16"/>
  <c r="U40" i="16" s="1"/>
  <c r="T39" i="16"/>
  <c r="U39" i="16" s="1"/>
  <c r="T38" i="16"/>
  <c r="U38" i="16" s="1"/>
  <c r="T37" i="16"/>
  <c r="U37" i="16" s="1"/>
  <c r="T36" i="16"/>
  <c r="U36" i="16" s="1"/>
  <c r="T35" i="16"/>
  <c r="U35" i="16" s="1"/>
  <c r="T34" i="16"/>
  <c r="U34" i="16" s="1"/>
  <c r="T33" i="16"/>
  <c r="U33" i="16" s="1"/>
  <c r="T32" i="16"/>
  <c r="U32" i="16" s="1"/>
  <c r="T31" i="16"/>
  <c r="U31" i="16" s="1"/>
  <c r="T30" i="16"/>
  <c r="U30" i="16" s="1"/>
  <c r="T29" i="16"/>
  <c r="U29" i="16" s="1"/>
  <c r="V29" i="16" s="1"/>
  <c r="T28" i="16"/>
  <c r="U28" i="16" s="1"/>
  <c r="T27" i="16"/>
  <c r="U27" i="16" s="1"/>
  <c r="T26" i="16"/>
  <c r="U26" i="16" s="1"/>
  <c r="T25" i="16"/>
  <c r="U25" i="16" s="1"/>
  <c r="T24" i="16"/>
  <c r="U24" i="16" s="1"/>
  <c r="V24" i="16" s="1"/>
  <c r="T23" i="16"/>
  <c r="U23" i="16" s="1"/>
  <c r="T22" i="16"/>
  <c r="U22" i="16" s="1"/>
  <c r="T21" i="16"/>
  <c r="U21" i="16" s="1"/>
  <c r="T20" i="16"/>
  <c r="U20" i="16" s="1"/>
  <c r="T19" i="16"/>
  <c r="U19" i="16" s="1"/>
  <c r="T18" i="16"/>
  <c r="U18" i="16" s="1"/>
  <c r="V18" i="16" s="1"/>
  <c r="T17" i="16"/>
  <c r="U17" i="16" s="1"/>
  <c r="V17" i="16" s="1"/>
  <c r="T16" i="16"/>
  <c r="U16" i="16" s="1"/>
  <c r="V16" i="16" s="1"/>
  <c r="T15" i="16"/>
  <c r="U15" i="16" s="1"/>
  <c r="V15" i="16" s="1"/>
  <c r="T14" i="16"/>
  <c r="U14" i="16" s="1"/>
  <c r="V14" i="16" s="1"/>
  <c r="T13" i="16"/>
  <c r="U13" i="16" s="1"/>
  <c r="V13" i="16" s="1"/>
  <c r="T12" i="16"/>
  <c r="U12" i="16" s="1"/>
  <c r="V12" i="16" s="1"/>
  <c r="T11" i="16"/>
  <c r="U11" i="16" s="1"/>
  <c r="V11" i="16" s="1"/>
  <c r="T10" i="16"/>
  <c r="U10" i="16" s="1"/>
  <c r="V10" i="16" s="1"/>
  <c r="T9" i="16"/>
  <c r="U9" i="16" s="1"/>
  <c r="V9" i="16" s="1"/>
  <c r="T8" i="16"/>
  <c r="U8" i="16" s="1"/>
  <c r="V8" i="16" s="1"/>
  <c r="T7" i="16"/>
  <c r="U7" i="16" s="1"/>
  <c r="V7" i="16" s="1"/>
  <c r="T6" i="16"/>
  <c r="U6" i="16" s="1"/>
  <c r="V6" i="16" s="1"/>
  <c r="T5" i="16"/>
  <c r="U5" i="16" s="1"/>
  <c r="V5" i="16" s="1"/>
  <c r="L55" i="16"/>
  <c r="M55" i="16" s="1"/>
  <c r="N55" i="16" s="1"/>
  <c r="L54" i="16"/>
  <c r="M54" i="16" s="1"/>
  <c r="N54" i="16" s="1"/>
  <c r="L53" i="16"/>
  <c r="M53" i="16" s="1"/>
  <c r="N53" i="16" s="1"/>
  <c r="L52" i="16"/>
  <c r="M52" i="16" s="1"/>
  <c r="N52" i="16" s="1"/>
  <c r="L51" i="16"/>
  <c r="M51" i="16" s="1"/>
  <c r="N51" i="16" s="1"/>
  <c r="L50" i="16"/>
  <c r="M50" i="16" s="1"/>
  <c r="N50" i="16" s="1"/>
  <c r="L49" i="16"/>
  <c r="M49" i="16" s="1"/>
  <c r="N49" i="16" s="1"/>
  <c r="L48" i="16"/>
  <c r="M48" i="16" s="1"/>
  <c r="N48" i="16" s="1"/>
  <c r="L47" i="16"/>
  <c r="M47" i="16" s="1"/>
  <c r="N47" i="16" s="1"/>
  <c r="L46" i="16"/>
  <c r="M46" i="16" s="1"/>
  <c r="N46" i="16" s="1"/>
  <c r="L45" i="16"/>
  <c r="M45" i="16" s="1"/>
  <c r="N45" i="16" s="1"/>
  <c r="L44" i="16"/>
  <c r="M44" i="16" s="1"/>
  <c r="N44" i="16" s="1"/>
  <c r="L43" i="16"/>
  <c r="M43" i="16" s="1"/>
  <c r="N43" i="16" s="1"/>
  <c r="L42" i="16"/>
  <c r="M42" i="16" s="1"/>
  <c r="N42" i="16" s="1"/>
  <c r="AD42" i="16" s="1"/>
  <c r="L41" i="16"/>
  <c r="M41" i="16" s="1"/>
  <c r="N41" i="16" s="1"/>
  <c r="L40" i="16"/>
  <c r="M40" i="16" s="1"/>
  <c r="N40" i="16" s="1"/>
  <c r="L39" i="16"/>
  <c r="M39" i="16" s="1"/>
  <c r="N39" i="16" s="1"/>
  <c r="L38" i="16"/>
  <c r="M38" i="16" s="1"/>
  <c r="N38" i="16" s="1"/>
  <c r="L37" i="16"/>
  <c r="M37" i="16" s="1"/>
  <c r="N37" i="16" s="1"/>
  <c r="L36" i="16"/>
  <c r="M36" i="16" s="1"/>
  <c r="N36" i="16" s="1"/>
  <c r="L35" i="16"/>
  <c r="M35" i="16" s="1"/>
  <c r="N35" i="16" s="1"/>
  <c r="L34" i="16"/>
  <c r="M34" i="16" s="1"/>
  <c r="N34" i="16" s="1"/>
  <c r="L33" i="16"/>
  <c r="M33" i="16" s="1"/>
  <c r="N33" i="16" s="1"/>
  <c r="L32" i="16"/>
  <c r="M32" i="16" s="1"/>
  <c r="N32" i="16" s="1"/>
  <c r="L31" i="16"/>
  <c r="M31" i="16" s="1"/>
  <c r="N31" i="16" s="1"/>
  <c r="L30" i="16"/>
  <c r="M30" i="16" s="1"/>
  <c r="N30" i="16" s="1"/>
  <c r="L29" i="16"/>
  <c r="M29" i="16" s="1"/>
  <c r="N29" i="16" s="1"/>
  <c r="L28" i="16"/>
  <c r="M28" i="16" s="1"/>
  <c r="N28" i="16" s="1"/>
  <c r="L27" i="16"/>
  <c r="M27" i="16" s="1"/>
  <c r="N27" i="16" s="1"/>
  <c r="L26" i="16"/>
  <c r="M26" i="16" s="1"/>
  <c r="N26" i="16" s="1"/>
  <c r="L25" i="16"/>
  <c r="M25" i="16" s="1"/>
  <c r="N25" i="16" s="1"/>
  <c r="L24" i="16"/>
  <c r="M24" i="16" s="1"/>
  <c r="N24" i="16" s="1"/>
  <c r="L23" i="16"/>
  <c r="M23" i="16" s="1"/>
  <c r="N23" i="16" s="1"/>
  <c r="L22" i="16"/>
  <c r="M22" i="16" s="1"/>
  <c r="N22" i="16" s="1"/>
  <c r="L21" i="16"/>
  <c r="M21" i="16" s="1"/>
  <c r="N21" i="16" s="1"/>
  <c r="L20" i="16"/>
  <c r="M20" i="16" s="1"/>
  <c r="N20" i="16" s="1"/>
  <c r="L19" i="16"/>
  <c r="M19" i="16" s="1"/>
  <c r="N19" i="16" s="1"/>
  <c r="L18" i="16"/>
  <c r="M18" i="16" s="1"/>
  <c r="N18" i="16" s="1"/>
  <c r="L17" i="16"/>
  <c r="M17" i="16" s="1"/>
  <c r="N17" i="16" s="1"/>
  <c r="L16" i="16"/>
  <c r="M16" i="16" s="1"/>
  <c r="N16" i="16" s="1"/>
  <c r="L15" i="16"/>
  <c r="M15" i="16" s="1"/>
  <c r="N15" i="16" s="1"/>
  <c r="L14" i="16"/>
  <c r="M14" i="16" s="1"/>
  <c r="N14" i="16" s="1"/>
  <c r="L13" i="16"/>
  <c r="M13" i="16" s="1"/>
  <c r="N13" i="16" s="1"/>
  <c r="L12" i="16"/>
  <c r="M12" i="16" s="1"/>
  <c r="N12" i="16" s="1"/>
  <c r="L11" i="16"/>
  <c r="M11" i="16" s="1"/>
  <c r="N11" i="16" s="1"/>
  <c r="L10" i="16"/>
  <c r="M10" i="16" s="1"/>
  <c r="N10" i="16" s="1"/>
  <c r="L9" i="16"/>
  <c r="M9" i="16" s="1"/>
  <c r="N9" i="16" s="1"/>
  <c r="L8" i="16"/>
  <c r="M8" i="16" s="1"/>
  <c r="N8" i="16" s="1"/>
  <c r="L7" i="16"/>
  <c r="M7" i="16" s="1"/>
  <c r="N7" i="16" s="1"/>
  <c r="L6" i="16"/>
  <c r="M6" i="16" s="1"/>
  <c r="N6" i="16" s="1"/>
  <c r="L5" i="16"/>
  <c r="M5" i="16" s="1"/>
  <c r="N5" i="16" s="1"/>
  <c r="D59" i="16"/>
  <c r="F59" i="16" s="1"/>
  <c r="AB59" i="16" s="1"/>
  <c r="L59" i="16"/>
  <c r="M59" i="16" s="1"/>
  <c r="N59" i="16" s="1"/>
  <c r="T59" i="16"/>
  <c r="U59" i="16" s="1"/>
  <c r="V59" i="16" s="1"/>
  <c r="AD59" i="16"/>
  <c r="AF59" i="16"/>
  <c r="D60" i="16"/>
  <c r="F60" i="16" s="1"/>
  <c r="AB60" i="16" s="1"/>
  <c r="L60" i="16"/>
  <c r="M60" i="16" s="1"/>
  <c r="N60" i="16" s="1"/>
  <c r="T60" i="16"/>
  <c r="U60" i="16" s="1"/>
  <c r="V60" i="16" s="1"/>
  <c r="AD60" i="16"/>
  <c r="AF60" i="16"/>
  <c r="D61" i="16"/>
  <c r="F61" i="16" s="1"/>
  <c r="AB61" i="16" s="1"/>
  <c r="L61" i="16"/>
  <c r="M61" i="16" s="1"/>
  <c r="N61" i="16" s="1"/>
  <c r="T61" i="16"/>
  <c r="U61" i="16" s="1"/>
  <c r="V61" i="16" s="1"/>
  <c r="AD61" i="16"/>
  <c r="AF61" i="16"/>
  <c r="D62" i="16"/>
  <c r="F62" i="16" s="1"/>
  <c r="AB62" i="16" s="1"/>
  <c r="L62" i="16"/>
  <c r="M62" i="16" s="1"/>
  <c r="N62" i="16" s="1"/>
  <c r="T62" i="16"/>
  <c r="U62" i="16" s="1"/>
  <c r="V62" i="16" s="1"/>
  <c r="AD62" i="16"/>
  <c r="AF62" i="16"/>
  <c r="D63" i="16"/>
  <c r="F63" i="16" s="1"/>
  <c r="AB63" i="16" s="1"/>
  <c r="L63" i="16"/>
  <c r="M63" i="16" s="1"/>
  <c r="N63" i="16" s="1"/>
  <c r="T63" i="16"/>
  <c r="U63" i="16" s="1"/>
  <c r="V63" i="16" s="1"/>
  <c r="AD63" i="16"/>
  <c r="AF63" i="16"/>
  <c r="D64" i="16"/>
  <c r="F64" i="16" s="1"/>
  <c r="AB64" i="16" s="1"/>
  <c r="L64" i="16"/>
  <c r="M64" i="16" s="1"/>
  <c r="N64" i="16" s="1"/>
  <c r="T64" i="16"/>
  <c r="U64" i="16" s="1"/>
  <c r="V64" i="16" s="1"/>
  <c r="AD64" i="16"/>
  <c r="AF64" i="16"/>
  <c r="D65" i="16"/>
  <c r="F65" i="16" s="1"/>
  <c r="AB65" i="16" s="1"/>
  <c r="L65" i="16"/>
  <c r="M65" i="16" s="1"/>
  <c r="N65" i="16" s="1"/>
  <c r="T65" i="16"/>
  <c r="U65" i="16" s="1"/>
  <c r="V65" i="16" s="1"/>
  <c r="AD65" i="16"/>
  <c r="AF65" i="16"/>
  <c r="D66" i="16"/>
  <c r="F66" i="16" s="1"/>
  <c r="AB66" i="16" s="1"/>
  <c r="L66" i="16"/>
  <c r="M66" i="16" s="1"/>
  <c r="N66" i="16" s="1"/>
  <c r="T66" i="16"/>
  <c r="U66" i="16" s="1"/>
  <c r="V66" i="16" s="1"/>
  <c r="AD66" i="16"/>
  <c r="AF66" i="16"/>
  <c r="D67" i="16"/>
  <c r="F67" i="16" s="1"/>
  <c r="AB67" i="16" s="1"/>
  <c r="L67" i="16"/>
  <c r="M67" i="16" s="1"/>
  <c r="N67" i="16" s="1"/>
  <c r="T67" i="16"/>
  <c r="U67" i="16" s="1"/>
  <c r="V67" i="16" s="1"/>
  <c r="AD67" i="16"/>
  <c r="AF67" i="16"/>
  <c r="D68" i="16"/>
  <c r="F68" i="16" s="1"/>
  <c r="AB68" i="16" s="1"/>
  <c r="L68" i="16"/>
  <c r="M68" i="16" s="1"/>
  <c r="N68" i="16" s="1"/>
  <c r="T68" i="16"/>
  <c r="U68" i="16" s="1"/>
  <c r="V68" i="16" s="1"/>
  <c r="AD68" i="16"/>
  <c r="AF68" i="16"/>
  <c r="D69" i="16"/>
  <c r="F69" i="16" s="1"/>
  <c r="AB69" i="16" s="1"/>
  <c r="L69" i="16"/>
  <c r="M69" i="16" s="1"/>
  <c r="N69" i="16" s="1"/>
  <c r="T69" i="16"/>
  <c r="U69" i="16" s="1"/>
  <c r="V69" i="16" s="1"/>
  <c r="AD69" i="16"/>
  <c r="AF69" i="16"/>
  <c r="D53" i="16"/>
  <c r="D54" i="16"/>
  <c r="D55" i="16"/>
  <c r="E55" i="16" s="1"/>
  <c r="AA55" i="16" s="1"/>
  <c r="D52" i="16"/>
  <c r="D51" i="16"/>
  <c r="D50" i="16"/>
  <c r="D49" i="16"/>
  <c r="D48" i="16"/>
  <c r="D47" i="16"/>
  <c r="D46" i="16"/>
  <c r="D45" i="16"/>
  <c r="D44" i="16"/>
  <c r="D43" i="16"/>
  <c r="D42" i="16"/>
  <c r="D41" i="16"/>
  <c r="D40" i="16"/>
  <c r="D39" i="16"/>
  <c r="D38" i="16"/>
  <c r="D37" i="16"/>
  <c r="D36" i="16"/>
  <c r="D35" i="16"/>
  <c r="D34" i="16"/>
  <c r="D33" i="16"/>
  <c r="D32" i="16"/>
  <c r="D31" i="16"/>
  <c r="D30" i="16"/>
  <c r="D29" i="16"/>
  <c r="D27" i="16"/>
  <c r="D26" i="16"/>
  <c r="D25" i="16"/>
  <c r="D24" i="16"/>
  <c r="D23" i="16"/>
  <c r="D22" i="16"/>
  <c r="D21" i="16"/>
  <c r="D20" i="16"/>
  <c r="D19" i="16"/>
  <c r="V45" i="16" l="1"/>
  <c r="AD45" i="16" s="1"/>
  <c r="V22" i="16"/>
  <c r="AD22" i="16" s="1"/>
  <c r="V30" i="16"/>
  <c r="AD30" i="16" s="1"/>
  <c r="V38" i="16"/>
  <c r="AD38" i="16" s="1"/>
  <c r="V46" i="16"/>
  <c r="AD46" i="16" s="1"/>
  <c r="V54" i="16"/>
  <c r="AD54" i="16" s="1"/>
  <c r="V23" i="16"/>
  <c r="AD23" i="16" s="1"/>
  <c r="V31" i="16"/>
  <c r="AD31" i="16" s="1"/>
  <c r="V39" i="16"/>
  <c r="AD39" i="16" s="1"/>
  <c r="V47" i="16"/>
  <c r="AD47" i="16" s="1"/>
  <c r="AG9" i="16"/>
  <c r="V37" i="16"/>
  <c r="AD37" i="16" s="1"/>
  <c r="V32" i="16"/>
  <c r="AD32" i="16" s="1"/>
  <c r="V25" i="16"/>
  <c r="AD25" i="16" s="1"/>
  <c r="V49" i="16"/>
  <c r="AD49" i="16" s="1"/>
  <c r="V26" i="16"/>
  <c r="AD26" i="16" s="1"/>
  <c r="V34" i="16"/>
  <c r="AD34" i="16" s="1"/>
  <c r="V50" i="16"/>
  <c r="AD50" i="16" s="1"/>
  <c r="V40" i="16"/>
  <c r="AD40" i="16" s="1"/>
  <c r="V41" i="16"/>
  <c r="AD41" i="16" s="1"/>
  <c r="V19" i="16"/>
  <c r="AD19" i="16" s="1"/>
  <c r="V27" i="16"/>
  <c r="AD27" i="16" s="1"/>
  <c r="V35" i="16"/>
  <c r="AD35" i="16" s="1"/>
  <c r="V43" i="16"/>
  <c r="AD43" i="16" s="1"/>
  <c r="V51" i="16"/>
  <c r="AD51" i="16" s="1"/>
  <c r="V21" i="16"/>
  <c r="AD21" i="16" s="1"/>
  <c r="V53" i="16"/>
  <c r="AD53" i="16" s="1"/>
  <c r="V48" i="16"/>
  <c r="AD48" i="16" s="1"/>
  <c r="V33" i="16"/>
  <c r="AD33" i="16" s="1"/>
  <c r="V20" i="16"/>
  <c r="AD20" i="16" s="1"/>
  <c r="V28" i="16"/>
  <c r="AD28" i="16" s="1"/>
  <c r="V36" i="16"/>
  <c r="AD36" i="16" s="1"/>
  <c r="V44" i="16"/>
  <c r="AD44" i="16" s="1"/>
  <c r="V52" i="16"/>
  <c r="AD52" i="16" s="1"/>
  <c r="AH39" i="16"/>
  <c r="AD55" i="16"/>
  <c r="AG55" i="16" s="1"/>
  <c r="AD24" i="16"/>
  <c r="AD29" i="16"/>
  <c r="AG17" i="16"/>
  <c r="AH29" i="16"/>
  <c r="AG6" i="16"/>
  <c r="AH33" i="16"/>
  <c r="AH23" i="16"/>
  <c r="AH51" i="16"/>
  <c r="AH32" i="16"/>
  <c r="AG16" i="16"/>
  <c r="AG13" i="16"/>
  <c r="AH53" i="16"/>
  <c r="AH42" i="16"/>
  <c r="AH25" i="16"/>
  <c r="AG8" i="16"/>
  <c r="AG12" i="16"/>
  <c r="AH55" i="16"/>
  <c r="AH52" i="16"/>
  <c r="AH35" i="16"/>
  <c r="AH19" i="16"/>
  <c r="AH47" i="16"/>
  <c r="AH44" i="16"/>
  <c r="AH24" i="16"/>
  <c r="AH46" i="16"/>
  <c r="AH38" i="16"/>
  <c r="AG11" i="16"/>
  <c r="AG18" i="16"/>
  <c r="AH41" i="16"/>
  <c r="AG10" i="16"/>
  <c r="AH31" i="16"/>
  <c r="AH30" i="16"/>
  <c r="AH22" i="16"/>
  <c r="AH36" i="16"/>
  <c r="AH27" i="16"/>
  <c r="AH50" i="16"/>
  <c r="AG15" i="16"/>
  <c r="AG7" i="16"/>
  <c r="AH40" i="16"/>
  <c r="AH43" i="16"/>
  <c r="AH34" i="16"/>
  <c r="AH26" i="16"/>
  <c r="AH28" i="16"/>
  <c r="AH20" i="16"/>
  <c r="AH48" i="16"/>
  <c r="X65" i="16"/>
  <c r="AG65" i="16" s="1"/>
  <c r="X64" i="16"/>
  <c r="X63" i="16"/>
  <c r="X62" i="16"/>
  <c r="X67" i="16"/>
  <c r="Z67" i="16" s="1"/>
  <c r="X66" i="16"/>
  <c r="Z66" i="16" s="1"/>
  <c r="X69" i="16"/>
  <c r="X61" i="16"/>
  <c r="AG61" i="16" s="1"/>
  <c r="X68" i="16"/>
  <c r="Z68" i="16" s="1"/>
  <c r="X60" i="16"/>
  <c r="X59" i="16"/>
  <c r="Z59" i="16" s="1"/>
  <c r="E20" i="16"/>
  <c r="AA20" i="16" s="1"/>
  <c r="E21" i="16"/>
  <c r="AA21" i="16" s="1"/>
  <c r="E22" i="16"/>
  <c r="AA22" i="16" s="1"/>
  <c r="E23" i="16"/>
  <c r="AA23" i="16" s="1"/>
  <c r="E24" i="16"/>
  <c r="AA24" i="16" s="1"/>
  <c r="E25" i="16"/>
  <c r="AA25" i="16" s="1"/>
  <c r="E26" i="16"/>
  <c r="AA26" i="16" s="1"/>
  <c r="E27" i="16"/>
  <c r="AA27" i="16" s="1"/>
  <c r="E28" i="16"/>
  <c r="AA28" i="16" s="1"/>
  <c r="E29" i="16"/>
  <c r="AA29" i="16" s="1"/>
  <c r="E30" i="16"/>
  <c r="AA30" i="16" s="1"/>
  <c r="E31" i="16"/>
  <c r="AA31" i="16" s="1"/>
  <c r="E32" i="16"/>
  <c r="AA32" i="16" s="1"/>
  <c r="E33" i="16"/>
  <c r="AA33" i="16" s="1"/>
  <c r="E34" i="16"/>
  <c r="AA34" i="16" s="1"/>
  <c r="E35" i="16"/>
  <c r="AA35" i="16" s="1"/>
  <c r="E36" i="16"/>
  <c r="AA36" i="16" s="1"/>
  <c r="E37" i="16"/>
  <c r="AA37" i="16" s="1"/>
  <c r="E38" i="16"/>
  <c r="AA38" i="16" s="1"/>
  <c r="E39" i="16"/>
  <c r="AA39" i="16" s="1"/>
  <c r="E40" i="16"/>
  <c r="AA40" i="16" s="1"/>
  <c r="E41" i="16"/>
  <c r="AA41" i="16" s="1"/>
  <c r="E42" i="16"/>
  <c r="AA42" i="16" s="1"/>
  <c r="AG42" i="16" s="1"/>
  <c r="E43" i="16"/>
  <c r="AA43" i="16" s="1"/>
  <c r="E44" i="16"/>
  <c r="AA44" i="16" s="1"/>
  <c r="E45" i="16"/>
  <c r="AA45" i="16" s="1"/>
  <c r="E46" i="16"/>
  <c r="AA46" i="16" s="1"/>
  <c r="E47" i="16"/>
  <c r="AA47" i="16" s="1"/>
  <c r="E48" i="16"/>
  <c r="AA48" i="16" s="1"/>
  <c r="E49" i="16"/>
  <c r="AA49" i="16" s="1"/>
  <c r="E50" i="16"/>
  <c r="AA50" i="16" s="1"/>
  <c r="E51" i="16"/>
  <c r="AA51" i="16" s="1"/>
  <c r="E52" i="16"/>
  <c r="AA52" i="16" s="1"/>
  <c r="E53" i="16"/>
  <c r="AA53" i="16" s="1"/>
  <c r="E54" i="16"/>
  <c r="AA54" i="16" s="1"/>
  <c r="E19" i="16"/>
  <c r="AA19" i="16" s="1"/>
  <c r="F89" i="1"/>
  <c r="F88" i="1"/>
  <c r="AD74" i="16" l="1"/>
  <c r="F74" i="1" s="1"/>
  <c r="AG19" i="16"/>
  <c r="AG47" i="16"/>
  <c r="AG54" i="16"/>
  <c r="AG22" i="16"/>
  <c r="AG39" i="16"/>
  <c r="AG23" i="16"/>
  <c r="AG38" i="16"/>
  <c r="AG53" i="16"/>
  <c r="AG45" i="16"/>
  <c r="AG37" i="16"/>
  <c r="AG21" i="16"/>
  <c r="AG52" i="16"/>
  <c r="AG44" i="16"/>
  <c r="AG36" i="16"/>
  <c r="AG28" i="16"/>
  <c r="AG20" i="16"/>
  <c r="AG51" i="16"/>
  <c r="AG43" i="16"/>
  <c r="AG35" i="16"/>
  <c r="AG27" i="16"/>
  <c r="AG31" i="16"/>
  <c r="AG30" i="16"/>
  <c r="AG50" i="16"/>
  <c r="AG34" i="16"/>
  <c r="AG26" i="16"/>
  <c r="AG49" i="16"/>
  <c r="AG41" i="16"/>
  <c r="AG33" i="16"/>
  <c r="AG25" i="16"/>
  <c r="AG46" i="16"/>
  <c r="AG48" i="16"/>
  <c r="AG40" i="16"/>
  <c r="AG32" i="16"/>
  <c r="AG24" i="16"/>
  <c r="AG29" i="16"/>
  <c r="Z62" i="16"/>
  <c r="AH62" i="16"/>
  <c r="Z61" i="16"/>
  <c r="AH61" i="16"/>
  <c r="Z63" i="16"/>
  <c r="AH63" i="16"/>
  <c r="AH66" i="16"/>
  <c r="Z60" i="16"/>
  <c r="AH60" i="16"/>
  <c r="Z69" i="16"/>
  <c r="AH69" i="16"/>
  <c r="AH59" i="16"/>
  <c r="Z65" i="16"/>
  <c r="AH65" i="16"/>
  <c r="Z64" i="16"/>
  <c r="AH64" i="16"/>
  <c r="AH67" i="16"/>
  <c r="AH68" i="16"/>
  <c r="AG67" i="16"/>
  <c r="AG66" i="16"/>
  <c r="AG60" i="16"/>
  <c r="AG63" i="16"/>
  <c r="AG68" i="16"/>
  <c r="AG59" i="16"/>
  <c r="AG69" i="16"/>
  <c r="AG62" i="16"/>
  <c r="AG64" i="16"/>
  <c r="F251" i="1" l="1"/>
  <c r="F62" i="1" l="1"/>
  <c r="D107" i="1" l="1"/>
  <c r="C107" i="1"/>
  <c r="G53" i="25"/>
  <c r="G52" i="25"/>
  <c r="G51" i="25"/>
  <c r="G50" i="25"/>
  <c r="G54" i="25" l="1"/>
  <c r="E97" i="1" l="1"/>
  <c r="G44" i="25"/>
  <c r="G45" i="25"/>
  <c r="G47" i="25"/>
  <c r="G46" i="25"/>
  <c r="G43" i="25"/>
  <c r="G42" i="25"/>
  <c r="D99" i="1"/>
  <c r="E99" i="1"/>
  <c r="C99" i="1"/>
  <c r="G37" i="25"/>
  <c r="G39" i="25"/>
  <c r="G38" i="25"/>
  <c r="G36" i="25"/>
  <c r="G48" i="25" l="1"/>
  <c r="G40" i="25"/>
  <c r="G33" i="25"/>
  <c r="G32" i="25"/>
  <c r="G31" i="25"/>
  <c r="G27" i="25"/>
  <c r="G26" i="25"/>
  <c r="G25" i="25"/>
  <c r="G24" i="25"/>
  <c r="E55" i="1"/>
  <c r="D55" i="1"/>
  <c r="E56" i="1"/>
  <c r="C55" i="1"/>
  <c r="G34" i="25" l="1"/>
  <c r="G28" i="25"/>
  <c r="D56" i="1"/>
  <c r="C56" i="1"/>
  <c r="D48" i="1"/>
  <c r="C48" i="1"/>
  <c r="G20" i="25"/>
  <c r="G19" i="25"/>
  <c r="G18" i="25"/>
  <c r="G17" i="25"/>
  <c r="G16" i="25"/>
  <c r="G15" i="25"/>
  <c r="G14" i="25"/>
  <c r="G13" i="25"/>
  <c r="G6" i="25"/>
  <c r="G7" i="25"/>
  <c r="G8" i="25"/>
  <c r="G9" i="25"/>
  <c r="G5" i="25"/>
  <c r="G21" i="25" l="1"/>
  <c r="G10" i="25"/>
  <c r="H945" i="9" l="1"/>
  <c r="H841" i="9"/>
  <c r="H839" i="9"/>
  <c r="H838" i="9"/>
  <c r="H832" i="9"/>
  <c r="H831" i="9"/>
  <c r="H261" i="9" l="1"/>
  <c r="H259" i="9"/>
  <c r="H253" i="9"/>
  <c r="H254" i="9"/>
  <c r="H255" i="9"/>
  <c r="H256" i="9"/>
  <c r="H257" i="9"/>
  <c r="H258" i="9"/>
  <c r="H247" i="9"/>
  <c r="H245" i="9"/>
  <c r="H246" i="9"/>
  <c r="H208" i="9"/>
  <c r="H209" i="9"/>
  <c r="H210" i="9"/>
  <c r="H211" i="9"/>
  <c r="H212" i="9"/>
  <c r="H213" i="9"/>
  <c r="H218" i="9" s="1"/>
  <c r="H220" i="9" s="1"/>
  <c r="H214" i="9"/>
  <c r="H215" i="9"/>
  <c r="H216" i="9"/>
  <c r="H217" i="9"/>
  <c r="H142" i="9"/>
  <c r="H140" i="9"/>
  <c r="H134" i="9"/>
  <c r="H135" i="9"/>
  <c r="H136" i="9"/>
  <c r="H137" i="9"/>
  <c r="H138" i="9"/>
  <c r="H139" i="9"/>
  <c r="H133" i="9"/>
  <c r="H124" i="9"/>
  <c r="H122" i="9"/>
  <c r="H123" i="9"/>
  <c r="H90" i="9"/>
  <c r="H88" i="9"/>
  <c r="H77" i="9"/>
  <c r="H78" i="9"/>
  <c r="H79" i="9"/>
  <c r="H80" i="9"/>
  <c r="H81" i="9"/>
  <c r="H82" i="9"/>
  <c r="H83" i="9"/>
  <c r="H84" i="9"/>
  <c r="H85" i="9"/>
  <c r="H86" i="9"/>
  <c r="H87" i="9"/>
  <c r="H76" i="9"/>
  <c r="H69" i="9"/>
  <c r="H63" i="9"/>
  <c r="H64" i="9"/>
  <c r="H67" i="9" s="1"/>
  <c r="H65" i="9"/>
  <c r="H66" i="9"/>
  <c r="B4" i="1" l="1"/>
  <c r="H1057" i="9"/>
  <c r="H1056" i="9"/>
  <c r="H1055" i="9"/>
  <c r="H1054" i="9"/>
  <c r="H1053" i="9"/>
  <c r="H1047" i="9"/>
  <c r="H1046" i="9"/>
  <c r="H1048" i="9" s="1"/>
  <c r="H1050" i="9" s="1"/>
  <c r="H1058" i="9" l="1"/>
  <c r="H1060" i="9" s="1"/>
  <c r="D18" i="16"/>
  <c r="F18" i="16" s="1"/>
  <c r="AB18" i="16" s="1"/>
  <c r="AH18" i="16" s="1"/>
  <c r="D17" i="16"/>
  <c r="F17" i="16" s="1"/>
  <c r="AB17" i="16" s="1"/>
  <c r="AH17" i="16" s="1"/>
  <c r="D16" i="16"/>
  <c r="F16" i="16" s="1"/>
  <c r="AB16" i="16" s="1"/>
  <c r="AH16" i="16" s="1"/>
  <c r="D15" i="16"/>
  <c r="F15" i="16" s="1"/>
  <c r="AB15" i="16" s="1"/>
  <c r="AH15" i="16" s="1"/>
  <c r="D14" i="16"/>
  <c r="F14" i="16" s="1"/>
  <c r="AB14" i="16" s="1"/>
  <c r="AH14" i="16" s="1"/>
  <c r="D13" i="16"/>
  <c r="F13" i="16" s="1"/>
  <c r="AB13" i="16" s="1"/>
  <c r="AH13" i="16" s="1"/>
  <c r="D12" i="16"/>
  <c r="F12" i="16" s="1"/>
  <c r="AB12" i="16" s="1"/>
  <c r="AH12" i="16" s="1"/>
  <c r="D11" i="16"/>
  <c r="F11" i="16" s="1"/>
  <c r="AB11" i="16" s="1"/>
  <c r="AH11" i="16" s="1"/>
  <c r="D10" i="16"/>
  <c r="F10" i="16" s="1"/>
  <c r="AB10" i="16" s="1"/>
  <c r="AH10" i="16" s="1"/>
  <c r="D9" i="16"/>
  <c r="F9" i="16" s="1"/>
  <c r="AB9" i="16" s="1"/>
  <c r="AH9" i="16" s="1"/>
  <c r="D8" i="16"/>
  <c r="F8" i="16" s="1"/>
  <c r="AB8" i="16" s="1"/>
  <c r="AH8" i="16" s="1"/>
  <c r="D7" i="16"/>
  <c r="F7" i="16" s="1"/>
  <c r="AB7" i="16" s="1"/>
  <c r="AH7" i="16" s="1"/>
  <c r="D6" i="16"/>
  <c r="F6" i="16" s="1"/>
  <c r="AB6" i="16" s="1"/>
  <c r="AH6" i="16" s="1"/>
  <c r="D5" i="16"/>
  <c r="F5" i="16" s="1"/>
  <c r="AB5" i="16" s="1"/>
  <c r="AH5" i="16" s="1"/>
  <c r="D4" i="16"/>
  <c r="F4" i="16" s="1"/>
  <c r="AB4" i="16" s="1"/>
  <c r="B14" i="2" l="1"/>
  <c r="H1013" i="9"/>
  <c r="H1014" i="9"/>
  <c r="H1015" i="9"/>
  <c r="H1016" i="9"/>
  <c r="H1017" i="9"/>
  <c r="H1018" i="9"/>
  <c r="H1019" i="9"/>
  <c r="H1020" i="9"/>
  <c r="H1021" i="9"/>
  <c r="H1022" i="9"/>
  <c r="H1023" i="9"/>
  <c r="H1024" i="9"/>
  <c r="H1025" i="9"/>
  <c r="H1026" i="9"/>
  <c r="H1027" i="9"/>
  <c r="H1028" i="9"/>
  <c r="H1029" i="9"/>
  <c r="H1030" i="9"/>
  <c r="H1031" i="9"/>
  <c r="H1032" i="9"/>
  <c r="H1033" i="9"/>
  <c r="H1034" i="9"/>
  <c r="H1035" i="9"/>
  <c r="H1036" i="9"/>
  <c r="H1037" i="9"/>
  <c r="H1005" i="9"/>
  <c r="H1012" i="9"/>
  <c r="H1006" i="9"/>
  <c r="H1038" i="9" l="1"/>
  <c r="H1007" i="9"/>
  <c r="H1009" i="9" s="1"/>
  <c r="H1040" i="9" s="1"/>
  <c r="H252" i="9"/>
  <c r="H244" i="9"/>
  <c r="H207" i="9"/>
  <c r="H201" i="9"/>
  <c r="H202" i="9" s="1"/>
  <c r="H204" i="9" s="1"/>
  <c r="H249" i="9" l="1"/>
  <c r="L15" i="24" l="1"/>
  <c r="O15" i="24" s="1"/>
  <c r="R15" i="24" s="1"/>
  <c r="U15" i="24" s="1"/>
  <c r="X15" i="24" s="1"/>
  <c r="AA15" i="24" s="1"/>
  <c r="L16" i="24"/>
  <c r="O16" i="24" s="1"/>
  <c r="R16" i="24" s="1"/>
  <c r="U16" i="24" s="1"/>
  <c r="X16" i="24" s="1"/>
  <c r="AA16" i="24" s="1"/>
  <c r="L17" i="24"/>
  <c r="O17" i="24"/>
  <c r="R17" i="24" s="1"/>
  <c r="U17" i="24" s="1"/>
  <c r="X17" i="24" s="1"/>
  <c r="AA17" i="24" s="1"/>
  <c r="L18" i="24"/>
  <c r="O18" i="24" s="1"/>
  <c r="R18" i="24" s="1"/>
  <c r="U18" i="24" s="1"/>
  <c r="X18" i="24" s="1"/>
  <c r="AA18" i="24" s="1"/>
  <c r="L19" i="24"/>
  <c r="O19" i="24" s="1"/>
  <c r="R19" i="24" s="1"/>
  <c r="U19" i="24" s="1"/>
  <c r="X19" i="24" s="1"/>
  <c r="AA19" i="24" s="1"/>
  <c r="L20" i="24"/>
  <c r="O20" i="24" s="1"/>
  <c r="R20" i="24" s="1"/>
  <c r="U20" i="24" s="1"/>
  <c r="X20" i="24" s="1"/>
  <c r="AA20" i="24" s="1"/>
  <c r="L21" i="24"/>
  <c r="O21" i="24" s="1"/>
  <c r="R21" i="24" s="1"/>
  <c r="U21" i="24" s="1"/>
  <c r="X21" i="24" s="1"/>
  <c r="AA21" i="24" s="1"/>
  <c r="L22" i="24"/>
  <c r="O22" i="24" s="1"/>
  <c r="R22" i="24" s="1"/>
  <c r="U22" i="24" s="1"/>
  <c r="X22" i="24" s="1"/>
  <c r="AA22" i="24" s="1"/>
  <c r="L23" i="24"/>
  <c r="O23" i="24" s="1"/>
  <c r="R23" i="24" s="1"/>
  <c r="U23" i="24" s="1"/>
  <c r="X23" i="24" s="1"/>
  <c r="AA23" i="24" s="1"/>
  <c r="F27" i="2"/>
  <c r="E27" i="2"/>
  <c r="D27" i="2"/>
  <c r="C27" i="2"/>
  <c r="B27" i="2"/>
  <c r="F26" i="2"/>
  <c r="E26" i="2"/>
  <c r="D26" i="2"/>
  <c r="C26" i="2"/>
  <c r="B26" i="2"/>
  <c r="F25" i="2"/>
  <c r="E25" i="2"/>
  <c r="D25" i="2"/>
  <c r="C25" i="2"/>
  <c r="B25" i="2"/>
  <c r="F23" i="2"/>
  <c r="E23" i="2"/>
  <c r="D23" i="2"/>
  <c r="C23" i="2"/>
  <c r="B23" i="2"/>
  <c r="F22" i="2"/>
  <c r="E22" i="2"/>
  <c r="D22" i="2"/>
  <c r="C22" i="2"/>
  <c r="B22" i="2"/>
  <c r="F21" i="2"/>
  <c r="E21" i="2"/>
  <c r="D21" i="2"/>
  <c r="C21" i="2"/>
  <c r="B21" i="2"/>
  <c r="F20" i="2"/>
  <c r="E20" i="2"/>
  <c r="D20" i="2"/>
  <c r="C20" i="2"/>
  <c r="B20" i="2"/>
  <c r="F19" i="2"/>
  <c r="E19" i="2"/>
  <c r="D19" i="2"/>
  <c r="C19" i="2"/>
  <c r="B19" i="2"/>
  <c r="F18" i="2"/>
  <c r="E18" i="2"/>
  <c r="D18" i="2"/>
  <c r="C18" i="2"/>
  <c r="B18" i="2"/>
  <c r="F17" i="2"/>
  <c r="E17" i="2"/>
  <c r="D17" i="2"/>
  <c r="C17" i="2"/>
  <c r="B17" i="2"/>
  <c r="F16" i="2"/>
  <c r="E16" i="2"/>
  <c r="D16" i="2"/>
  <c r="C16" i="2"/>
  <c r="B16" i="2"/>
  <c r="F15" i="2"/>
  <c r="E15" i="2"/>
  <c r="D15" i="2"/>
  <c r="C15" i="2"/>
  <c r="B15" i="2"/>
  <c r="F14" i="2"/>
  <c r="E14" i="2"/>
  <c r="D14" i="2"/>
  <c r="C14" i="2"/>
  <c r="F13" i="2"/>
  <c r="E13" i="2"/>
  <c r="D13" i="2"/>
  <c r="C13" i="2"/>
  <c r="B13" i="2"/>
  <c r="F12" i="2"/>
  <c r="E12" i="2"/>
  <c r="D12" i="2"/>
  <c r="C12" i="2"/>
  <c r="B12" i="2"/>
  <c r="F11" i="2"/>
  <c r="E11" i="2"/>
  <c r="D11" i="2"/>
  <c r="C11" i="2"/>
  <c r="B11" i="2"/>
  <c r="B10" i="2"/>
  <c r="B10" i="24" s="1"/>
  <c r="A27" i="2"/>
  <c r="A26" i="2"/>
  <c r="A25" i="2"/>
  <c r="A23" i="2"/>
  <c r="A22" i="2"/>
  <c r="A10" i="24"/>
  <c r="A6" i="10" l="1"/>
  <c r="D5" i="10"/>
  <c r="B5" i="10"/>
  <c r="A5" i="10"/>
  <c r="I4" i="10"/>
  <c r="A4" i="10"/>
  <c r="I2" i="10"/>
  <c r="A2" i="10"/>
  <c r="A6" i="4"/>
  <c r="D5" i="4"/>
  <c r="B5" i="4"/>
  <c r="A5" i="4"/>
  <c r="I4" i="4"/>
  <c r="A4" i="4"/>
  <c r="I2" i="4"/>
  <c r="A2" i="4"/>
  <c r="M8" i="24" l="1"/>
  <c r="P8" i="24" s="1"/>
  <c r="S8" i="24" s="1"/>
  <c r="V8" i="24" s="1"/>
  <c r="Y8" i="24" s="1"/>
  <c r="L27" i="24"/>
  <c r="O27" i="24" s="1"/>
  <c r="R27" i="24" s="1"/>
  <c r="U27" i="24" s="1"/>
  <c r="X27" i="24" s="1"/>
  <c r="AA27" i="24" s="1"/>
  <c r="L26" i="24"/>
  <c r="O26" i="24" s="1"/>
  <c r="R26" i="24" s="1"/>
  <c r="U26" i="24" s="1"/>
  <c r="X26" i="24" s="1"/>
  <c r="AA26" i="24" s="1"/>
  <c r="L25" i="24"/>
  <c r="O25" i="24" s="1"/>
  <c r="R25" i="24" s="1"/>
  <c r="U25" i="24" s="1"/>
  <c r="X25" i="24" s="1"/>
  <c r="AA25" i="24" s="1"/>
  <c r="L24" i="24"/>
  <c r="O24" i="24" s="1"/>
  <c r="R24" i="24" s="1"/>
  <c r="U24" i="24" s="1"/>
  <c r="X24" i="24" s="1"/>
  <c r="AA24" i="24" s="1"/>
  <c r="L14" i="24"/>
  <c r="O14" i="24" s="1"/>
  <c r="R14" i="24" s="1"/>
  <c r="U14" i="24" s="1"/>
  <c r="X14" i="24" s="1"/>
  <c r="AA14" i="24" s="1"/>
  <c r="L13" i="24"/>
  <c r="O13" i="24" s="1"/>
  <c r="R13" i="24" s="1"/>
  <c r="U13" i="24" s="1"/>
  <c r="X13" i="24" s="1"/>
  <c r="AA13" i="24" s="1"/>
  <c r="L12" i="24"/>
  <c r="O12" i="24" s="1"/>
  <c r="R12" i="24" s="1"/>
  <c r="U12" i="24" s="1"/>
  <c r="X12" i="24" s="1"/>
  <c r="AA12" i="24" s="1"/>
  <c r="L11" i="24"/>
  <c r="O11" i="24" s="1"/>
  <c r="R11" i="24" s="1"/>
  <c r="U11" i="24" s="1"/>
  <c r="X11" i="24" s="1"/>
  <c r="AA11" i="24" s="1"/>
  <c r="L10" i="24"/>
  <c r="O10" i="24" s="1"/>
  <c r="R10" i="24" s="1"/>
  <c r="U10" i="24" s="1"/>
  <c r="X10" i="24" s="1"/>
  <c r="AA10" i="24" s="1"/>
  <c r="F5" i="24"/>
  <c r="A6" i="24"/>
  <c r="B5" i="24"/>
  <c r="A5" i="24"/>
  <c r="I4" i="24"/>
  <c r="A4" i="24"/>
  <c r="I2" i="24"/>
  <c r="A2" i="24"/>
  <c r="A1" i="1" l="1"/>
  <c r="I5" i="2"/>
  <c r="A7" i="2"/>
  <c r="A3" i="24" l="1"/>
  <c r="A3" i="4"/>
  <c r="A3" i="10"/>
  <c r="H462" i="9" l="1"/>
  <c r="H461" i="9"/>
  <c r="H460" i="9"/>
  <c r="H459" i="9"/>
  <c r="H458" i="9"/>
  <c r="H457" i="9"/>
  <c r="H456" i="9"/>
  <c r="H455" i="9"/>
  <c r="H449" i="9"/>
  <c r="H448" i="9"/>
  <c r="H538" i="9"/>
  <c r="H537" i="9"/>
  <c r="H536" i="9"/>
  <c r="H530" i="9"/>
  <c r="H529" i="9"/>
  <c r="H450" i="9" l="1"/>
  <c r="H452" i="9" s="1"/>
  <c r="H531" i="9"/>
  <c r="H533" i="9" s="1"/>
  <c r="H539" i="9"/>
  <c r="H463" i="9"/>
  <c r="H541" i="9" l="1"/>
  <c r="H465" i="9"/>
  <c r="H518" i="9" l="1"/>
  <c r="H520" i="9"/>
  <c r="H519" i="9"/>
  <c r="H995" i="9" l="1"/>
  <c r="H994" i="9"/>
  <c r="H993" i="9"/>
  <c r="H992" i="9"/>
  <c r="H991" i="9"/>
  <c r="H985" i="9"/>
  <c r="H984" i="9"/>
  <c r="H983" i="9"/>
  <c r="H982" i="9"/>
  <c r="H996" i="9" l="1"/>
  <c r="H986" i="9"/>
  <c r="H988" i="9" s="1"/>
  <c r="H998" i="9" l="1"/>
  <c r="B26" i="18"/>
  <c r="E23" i="18"/>
  <c r="G23" i="18" s="1"/>
  <c r="E22" i="18"/>
  <c r="G22" i="18" s="1"/>
  <c r="E21" i="18"/>
  <c r="G21" i="18" s="1"/>
  <c r="E20" i="18"/>
  <c r="G20" i="18" s="1"/>
  <c r="E19" i="18"/>
  <c r="G19" i="18" s="1"/>
  <c r="E18" i="18"/>
  <c r="G18" i="18" s="1"/>
  <c r="E17" i="18"/>
  <c r="G17" i="18" s="1"/>
  <c r="E16" i="18"/>
  <c r="G16" i="18" s="1"/>
  <c r="B12" i="18"/>
  <c r="E11" i="18"/>
  <c r="G11" i="18" s="1"/>
  <c r="E10" i="18"/>
  <c r="G10" i="18" s="1"/>
  <c r="E9" i="18"/>
  <c r="G9" i="18" s="1"/>
  <c r="E8" i="18"/>
  <c r="G8" i="18" s="1"/>
  <c r="E7" i="18"/>
  <c r="G7" i="18" s="1"/>
  <c r="E6" i="18"/>
  <c r="G6" i="18" s="1"/>
  <c r="E5" i="18"/>
  <c r="G5" i="18" s="1"/>
  <c r="E4" i="18"/>
  <c r="G4" i="18" s="1"/>
  <c r="E3" i="18"/>
  <c r="G3" i="18" s="1"/>
  <c r="H973" i="9" l="1"/>
  <c r="H972" i="9"/>
  <c r="H971" i="9"/>
  <c r="H970" i="9"/>
  <c r="H969" i="9"/>
  <c r="H968" i="9"/>
  <c r="H962" i="9"/>
  <c r="H961" i="9"/>
  <c r="H960" i="9"/>
  <c r="H974" i="9" l="1"/>
  <c r="H963" i="9"/>
  <c r="H965" i="9" s="1"/>
  <c r="H976" i="9" l="1"/>
  <c r="H951" i="9"/>
  <c r="H952" i="9" s="1"/>
  <c r="H950" i="9"/>
  <c r="H944" i="9"/>
  <c r="H943" i="9"/>
  <c r="H947" i="9" s="1"/>
  <c r="H954" i="9" l="1"/>
  <c r="H192" i="9" l="1"/>
  <c r="H191" i="9"/>
  <c r="H190" i="9"/>
  <c r="H189" i="9"/>
  <c r="H188" i="9"/>
  <c r="H187" i="9"/>
  <c r="H186" i="9"/>
  <c r="H182" i="9"/>
  <c r="H176" i="9"/>
  <c r="H193" i="9" l="1"/>
  <c r="D22" i="17"/>
  <c r="E22" i="17" s="1"/>
  <c r="G22" i="17"/>
  <c r="B5" i="1" l="1"/>
  <c r="B4" i="24" l="1"/>
  <c r="B4" i="4"/>
  <c r="B4" i="10"/>
  <c r="F555" i="9"/>
  <c r="H322" i="9"/>
  <c r="H324" i="9" s="1"/>
  <c r="X42" i="16"/>
  <c r="Z42" i="16" s="1"/>
  <c r="AD58" i="16" l="1"/>
  <c r="AC73" i="16"/>
  <c r="X35" i="16" l="1"/>
  <c r="Z35" i="16" s="1"/>
  <c r="X44" i="16"/>
  <c r="Z44" i="16" s="1"/>
  <c r="X45" i="16"/>
  <c r="Z45" i="16" s="1"/>
  <c r="X41" i="16"/>
  <c r="Z41" i="16" s="1"/>
  <c r="X33" i="16"/>
  <c r="Z33" i="16" s="1"/>
  <c r="X39" i="16"/>
  <c r="Z39" i="16" s="1"/>
  <c r="X38" i="16"/>
  <c r="Z38" i="16" s="1"/>
  <c r="X50" i="16"/>
  <c r="Z50" i="16" s="1"/>
  <c r="X43" i="16"/>
  <c r="Z43" i="16" s="1"/>
  <c r="X36" i="16"/>
  <c r="Z36" i="16" s="1"/>
  <c r="X34" i="16"/>
  <c r="Z34" i="16" s="1"/>
  <c r="X46" i="16"/>
  <c r="Z46" i="16" s="1"/>
  <c r="X37" i="16"/>
  <c r="Z37" i="16" s="1"/>
  <c r="X40" i="16"/>
  <c r="Z40" i="16" s="1"/>
  <c r="J79" i="16"/>
  <c r="J80" i="16"/>
  <c r="J81" i="16"/>
  <c r="J82" i="16"/>
  <c r="J83" i="16"/>
  <c r="J84" i="16"/>
  <c r="J85" i="16"/>
  <c r="J86" i="16"/>
  <c r="J87" i="16"/>
  <c r="J88" i="16"/>
  <c r="J89" i="16"/>
  <c r="J90" i="16"/>
  <c r="G5" i="17" l="1"/>
  <c r="G6" i="17"/>
  <c r="G7" i="17"/>
  <c r="G8" i="17"/>
  <c r="G9" i="17"/>
  <c r="G10" i="17"/>
  <c r="G11" i="17"/>
  <c r="G12" i="17"/>
  <c r="G13" i="17"/>
  <c r="G14" i="17"/>
  <c r="G15" i="17"/>
  <c r="G16" i="17"/>
  <c r="G17" i="17"/>
  <c r="G18" i="17"/>
  <c r="G19" i="17"/>
  <c r="G20" i="17"/>
  <c r="G21" i="17"/>
  <c r="G4" i="17"/>
  <c r="G23" i="17" l="1"/>
  <c r="I27" i="17" s="1"/>
  <c r="H934" i="9" l="1"/>
  <c r="H933" i="9"/>
  <c r="H927" i="9"/>
  <c r="H926" i="9"/>
  <c r="H916" i="9"/>
  <c r="H915" i="9"/>
  <c r="H914" i="9"/>
  <c r="H913" i="9"/>
  <c r="F912" i="9"/>
  <c r="H912" i="9" s="1"/>
  <c r="H911" i="9"/>
  <c r="H902" i="9"/>
  <c r="H903" i="9" s="1"/>
  <c r="H905" i="9" s="1"/>
  <c r="H893" i="9"/>
  <c r="H892" i="9"/>
  <c r="H886" i="9"/>
  <c r="H885" i="9"/>
  <c r="H876" i="9"/>
  <c r="H875" i="9"/>
  <c r="F874" i="9"/>
  <c r="H874" i="9" s="1"/>
  <c r="H868" i="9"/>
  <c r="H867" i="9"/>
  <c r="H858" i="9"/>
  <c r="H857" i="9"/>
  <c r="H856" i="9"/>
  <c r="H855" i="9"/>
  <c r="H854" i="9"/>
  <c r="H848" i="9"/>
  <c r="H847" i="9"/>
  <c r="H837" i="9"/>
  <c r="H830" i="9"/>
  <c r="H821" i="9"/>
  <c r="H820" i="9"/>
  <c r="H819" i="9"/>
  <c r="H818" i="9"/>
  <c r="H817" i="9"/>
  <c r="H811" i="9"/>
  <c r="H810" i="9"/>
  <c r="H809" i="9"/>
  <c r="H808" i="9"/>
  <c r="H799" i="9"/>
  <c r="H798" i="9"/>
  <c r="H797" i="9"/>
  <c r="H791" i="9"/>
  <c r="H790" i="9"/>
  <c r="H781" i="9"/>
  <c r="H780" i="9"/>
  <c r="H774" i="9"/>
  <c r="H773" i="9"/>
  <c r="H764" i="9"/>
  <c r="H763" i="9"/>
  <c r="H762" i="9"/>
  <c r="H761" i="9"/>
  <c r="H760" i="9"/>
  <c r="H759" i="9"/>
  <c r="H758" i="9"/>
  <c r="H757" i="9"/>
  <c r="H756" i="9"/>
  <c r="H755" i="9"/>
  <c r="H754" i="9"/>
  <c r="H749" i="9"/>
  <c r="H748" i="9"/>
  <c r="H739" i="9"/>
  <c r="H738" i="9"/>
  <c r="H737" i="9"/>
  <c r="H736" i="9"/>
  <c r="H735" i="9"/>
  <c r="H734" i="9"/>
  <c r="H733" i="9"/>
  <c r="H732" i="9"/>
  <c r="H731" i="9"/>
  <c r="H730" i="9"/>
  <c r="H729" i="9"/>
  <c r="H724" i="9"/>
  <c r="H723" i="9"/>
  <c r="H714" i="9"/>
  <c r="H713" i="9"/>
  <c r="H712" i="9"/>
  <c r="H711" i="9"/>
  <c r="H710" i="9"/>
  <c r="H709" i="9"/>
  <c r="H708" i="9"/>
  <c r="H707" i="9"/>
  <c r="H706" i="9"/>
  <c r="H705" i="9"/>
  <c r="H704" i="9"/>
  <c r="H699" i="9"/>
  <c r="H698" i="9"/>
  <c r="H689" i="9"/>
  <c r="H688" i="9"/>
  <c r="H687" i="9"/>
  <c r="H686" i="9"/>
  <c r="H685" i="9"/>
  <c r="H684" i="9"/>
  <c r="H683" i="9"/>
  <c r="H682" i="9"/>
  <c r="H681" i="9"/>
  <c r="H680" i="9"/>
  <c r="H679" i="9"/>
  <c r="H674" i="9"/>
  <c r="H673" i="9"/>
  <c r="H664" i="9"/>
  <c r="H663" i="9"/>
  <c r="H662" i="9"/>
  <c r="H661" i="9"/>
  <c r="H660" i="9"/>
  <c r="H659" i="9"/>
  <c r="H658" i="9"/>
  <c r="H657" i="9"/>
  <c r="H656" i="9"/>
  <c r="H655" i="9"/>
  <c r="H654" i="9"/>
  <c r="H653" i="9"/>
  <c r="H648" i="9"/>
  <c r="H647" i="9"/>
  <c r="H638" i="9"/>
  <c r="H637" i="9"/>
  <c r="H636" i="9"/>
  <c r="H635" i="9"/>
  <c r="H634" i="9"/>
  <c r="H633" i="9"/>
  <c r="H632" i="9"/>
  <c r="H631" i="9"/>
  <c r="H630" i="9"/>
  <c r="H629" i="9"/>
  <c r="H628" i="9"/>
  <c r="H627" i="9"/>
  <c r="H621" i="9"/>
  <c r="H620" i="9"/>
  <c r="H611" i="9"/>
  <c r="H610" i="9"/>
  <c r="H604" i="9"/>
  <c r="H603" i="9"/>
  <c r="H594" i="9"/>
  <c r="H593" i="9"/>
  <c r="H592" i="9"/>
  <c r="H591" i="9"/>
  <c r="H585" i="9"/>
  <c r="H584" i="9"/>
  <c r="H575" i="9"/>
  <c r="H574" i="9"/>
  <c r="H573" i="9"/>
  <c r="H567" i="9"/>
  <c r="H566" i="9"/>
  <c r="H557" i="9"/>
  <c r="H556" i="9"/>
  <c r="H555" i="9"/>
  <c r="H549" i="9"/>
  <c r="H548" i="9"/>
  <c r="H521" i="9"/>
  <c r="H512" i="9"/>
  <c r="H511" i="9"/>
  <c r="H502" i="9"/>
  <c r="H501" i="9"/>
  <c r="H495" i="9"/>
  <c r="H494" i="9"/>
  <c r="H485" i="9"/>
  <c r="H484" i="9"/>
  <c r="H483" i="9"/>
  <c r="H482" i="9"/>
  <c r="H481" i="9"/>
  <c r="H480" i="9"/>
  <c r="H479" i="9"/>
  <c r="H478" i="9"/>
  <c r="H472" i="9"/>
  <c r="H471" i="9"/>
  <c r="H439" i="9"/>
  <c r="H438" i="9"/>
  <c r="F437" i="9"/>
  <c r="H437" i="9" s="1"/>
  <c r="H436" i="9"/>
  <c r="H435" i="9"/>
  <c r="H434" i="9"/>
  <c r="H433" i="9"/>
  <c r="H432" i="9"/>
  <c r="H426" i="9"/>
  <c r="H425" i="9"/>
  <c r="H416" i="9"/>
  <c r="H415" i="9"/>
  <c r="H414" i="9"/>
  <c r="H413" i="9"/>
  <c r="F412" i="9"/>
  <c r="H412" i="9" s="1"/>
  <c r="H411" i="9"/>
  <c r="H410" i="9"/>
  <c r="H409" i="9"/>
  <c r="H403" i="9"/>
  <c r="H402" i="9"/>
  <c r="H393" i="9"/>
  <c r="F392" i="9"/>
  <c r="H392" i="9" s="1"/>
  <c r="H391" i="9"/>
  <c r="H390" i="9"/>
  <c r="H389" i="9"/>
  <c r="H388" i="9"/>
  <c r="H387" i="9"/>
  <c r="H386" i="9"/>
  <c r="H380" i="9"/>
  <c r="H379" i="9"/>
  <c r="H370" i="9"/>
  <c r="H369" i="9"/>
  <c r="H368" i="9"/>
  <c r="H367" i="9"/>
  <c r="H366" i="9"/>
  <c r="H365" i="9"/>
  <c r="H364" i="9"/>
  <c r="H363" i="9"/>
  <c r="H362" i="9"/>
  <c r="H356" i="9"/>
  <c r="H355" i="9"/>
  <c r="H346" i="9"/>
  <c r="H345" i="9"/>
  <c r="H344" i="9"/>
  <c r="H343" i="9"/>
  <c r="H342" i="9"/>
  <c r="H341" i="9"/>
  <c r="H340" i="9"/>
  <c r="H339" i="9"/>
  <c r="H333" i="9"/>
  <c r="H332" i="9"/>
  <c r="H310" i="9"/>
  <c r="H309" i="9"/>
  <c r="H286" i="9"/>
  <c r="H285" i="9"/>
  <c r="H268" i="9"/>
  <c r="H267" i="9"/>
  <c r="H227" i="9"/>
  <c r="H226" i="9"/>
  <c r="H175" i="9"/>
  <c r="H174" i="9"/>
  <c r="H150" i="9"/>
  <c r="H149" i="9"/>
  <c r="H148" i="9"/>
  <c r="H121" i="9"/>
  <c r="H112" i="9"/>
  <c r="H111" i="9"/>
  <c r="H110" i="9"/>
  <c r="H109" i="9"/>
  <c r="H108" i="9"/>
  <c r="H98" i="9"/>
  <c r="H97" i="9"/>
  <c r="H96" i="9"/>
  <c r="H62" i="9"/>
  <c r="H45" i="9"/>
  <c r="H44" i="9"/>
  <c r="H27" i="9"/>
  <c r="H26" i="9"/>
  <c r="H9" i="9"/>
  <c r="H8" i="9"/>
  <c r="D21" i="17"/>
  <c r="E21" i="17" s="1"/>
  <c r="D20" i="17"/>
  <c r="E20" i="17" s="1"/>
  <c r="D19" i="17"/>
  <c r="E19" i="17" s="1"/>
  <c r="D18" i="17"/>
  <c r="E18" i="17" s="1"/>
  <c r="D17" i="17"/>
  <c r="E17" i="17" s="1"/>
  <c r="D16" i="17"/>
  <c r="E16" i="17" s="1"/>
  <c r="D15" i="17"/>
  <c r="E15" i="17" s="1"/>
  <c r="D14" i="17"/>
  <c r="E14" i="17" s="1"/>
  <c r="D13" i="17"/>
  <c r="E13" i="17" s="1"/>
  <c r="D12" i="17"/>
  <c r="E12" i="17" s="1"/>
  <c r="D11" i="17"/>
  <c r="E11" i="17" s="1"/>
  <c r="D10" i="17"/>
  <c r="E10" i="17" s="1"/>
  <c r="D9" i="17"/>
  <c r="E9" i="17" s="1"/>
  <c r="D8" i="17"/>
  <c r="E8" i="17" s="1"/>
  <c r="D7" i="17"/>
  <c r="E7" i="17" s="1"/>
  <c r="D6" i="17"/>
  <c r="E6" i="17" s="1"/>
  <c r="D5" i="17"/>
  <c r="E5" i="17" s="1"/>
  <c r="D4" i="17"/>
  <c r="I26" i="17" l="1"/>
  <c r="H550" i="9"/>
  <c r="H552" i="9" s="1"/>
  <c r="H782" i="9"/>
  <c r="H887" i="9"/>
  <c r="H889" i="9" s="1"/>
  <c r="H334" i="9"/>
  <c r="H336" i="9" s="1"/>
  <c r="H269" i="9"/>
  <c r="H271" i="9" s="1"/>
  <c r="H279" i="9" s="1"/>
  <c r="H928" i="9"/>
  <c r="H930" i="9" s="1"/>
  <c r="H675" i="9"/>
  <c r="H676" i="9" s="1"/>
  <c r="H894" i="9"/>
  <c r="H10" i="9"/>
  <c r="H12" i="9" s="1"/>
  <c r="H20" i="9" s="1"/>
  <c r="H311" i="9"/>
  <c r="H313" i="9" s="1"/>
  <c r="H326" i="9" s="1"/>
  <c r="H558" i="9"/>
  <c r="H560" i="9" s="1"/>
  <c r="H586" i="9"/>
  <c r="H588" i="9" s="1"/>
  <c r="H612" i="9"/>
  <c r="H725" i="9"/>
  <c r="H726" i="9" s="1"/>
  <c r="H46" i="9"/>
  <c r="H48" i="9" s="1"/>
  <c r="H56" i="9" s="1"/>
  <c r="H228" i="9"/>
  <c r="H230" i="9" s="1"/>
  <c r="H238" i="9" s="1"/>
  <c r="H381" i="9"/>
  <c r="H383" i="9" s="1"/>
  <c r="H496" i="9"/>
  <c r="H498" i="9" s="1"/>
  <c r="H800" i="9"/>
  <c r="H877" i="9"/>
  <c r="H595" i="9"/>
  <c r="H99" i="9"/>
  <c r="H101" i="9" s="1"/>
  <c r="H427" i="9"/>
  <c r="H429" i="9" s="1"/>
  <c r="H513" i="9"/>
  <c r="H515" i="9" s="1"/>
  <c r="H523" i="9" s="1"/>
  <c r="H568" i="9"/>
  <c r="H570" i="9" s="1"/>
  <c r="H700" i="9"/>
  <c r="H701" i="9" s="1"/>
  <c r="H28" i="9"/>
  <c r="H30" i="9" s="1"/>
  <c r="H38" i="9" s="1"/>
  <c r="H394" i="9"/>
  <c r="H404" i="9"/>
  <c r="H406" i="9" s="1"/>
  <c r="H503" i="9"/>
  <c r="H869" i="9"/>
  <c r="H871" i="9" s="1"/>
  <c r="H765" i="9"/>
  <c r="H126" i="9"/>
  <c r="H859" i="9"/>
  <c r="H357" i="9"/>
  <c r="H359" i="9" s="1"/>
  <c r="H373" i="9" s="1"/>
  <c r="H792" i="9"/>
  <c r="H794" i="9" s="1"/>
  <c r="H576" i="9"/>
  <c r="H750" i="9"/>
  <c r="H751" i="9" s="1"/>
  <c r="H767" i="9" s="1"/>
  <c r="H665" i="9"/>
  <c r="H715" i="9"/>
  <c r="D23" i="17"/>
  <c r="H151" i="9"/>
  <c r="H153" i="9" s="1"/>
  <c r="H168" i="9" s="1"/>
  <c r="H177" i="9"/>
  <c r="H179" i="9" s="1"/>
  <c r="H195" i="9" s="1"/>
  <c r="H605" i="9"/>
  <c r="H607" i="9" s="1"/>
  <c r="H649" i="9"/>
  <c r="H650" i="9" s="1"/>
  <c r="H690" i="9"/>
  <c r="H347" i="9"/>
  <c r="H417" i="9"/>
  <c r="H740" i="9"/>
  <c r="H822" i="9"/>
  <c r="H935" i="9"/>
  <c r="H113" i="9"/>
  <c r="H622" i="9"/>
  <c r="H624" i="9" s="1"/>
  <c r="H287" i="9"/>
  <c r="H289" i="9" s="1"/>
  <c r="H303" i="9" s="1"/>
  <c r="H473" i="9"/>
  <c r="H475" i="9" s="1"/>
  <c r="H639" i="9"/>
  <c r="H775" i="9"/>
  <c r="H777" i="9" s="1"/>
  <c r="H812" i="9"/>
  <c r="H814" i="9" s="1"/>
  <c r="H824" i="9" s="1"/>
  <c r="H849" i="9"/>
  <c r="H851" i="9" s="1"/>
  <c r="H440" i="9"/>
  <c r="H486" i="9"/>
  <c r="E4" i="17"/>
  <c r="H896" i="9" l="1"/>
  <c r="H784" i="9"/>
  <c r="H349" i="9"/>
  <c r="H419" i="9"/>
  <c r="H597" i="9"/>
  <c r="H692" i="9"/>
  <c r="H879" i="9"/>
  <c r="H505" i="9"/>
  <c r="H937" i="9"/>
  <c r="H742" i="9"/>
  <c r="H834" i="9"/>
  <c r="H614" i="9"/>
  <c r="E23" i="17"/>
  <c r="J26" i="17" s="1"/>
  <c r="F21" i="1" s="1"/>
  <c r="F23" i="1" s="1"/>
  <c r="H717" i="9"/>
  <c r="H488" i="9"/>
  <c r="H442" i="9"/>
  <c r="H578" i="9"/>
  <c r="H396" i="9"/>
  <c r="H115" i="9"/>
  <c r="H861" i="9"/>
  <c r="H802" i="9"/>
  <c r="H641" i="9"/>
  <c r="H667" i="9"/>
  <c r="G917" i="9" l="1"/>
  <c r="H917" i="9" s="1"/>
  <c r="H918" i="9" s="1"/>
  <c r="H920" i="9" s="1"/>
  <c r="X47" i="16" l="1"/>
  <c r="Z47" i="16" s="1"/>
  <c r="AF58" i="16"/>
  <c r="T58" i="16"/>
  <c r="L58" i="16"/>
  <c r="M58" i="16" s="1"/>
  <c r="N58" i="16" s="1"/>
  <c r="D58" i="16"/>
  <c r="F58" i="16" s="1"/>
  <c r="AB58" i="16" s="1"/>
  <c r="X55" i="16"/>
  <c r="Z55" i="16" s="1"/>
  <c r="X52" i="16"/>
  <c r="Z52" i="16" s="1"/>
  <c r="X51" i="16"/>
  <c r="Z51" i="16" s="1"/>
  <c r="X49" i="16"/>
  <c r="Z49" i="16" s="1"/>
  <c r="X48" i="16"/>
  <c r="Z48" i="16" s="1"/>
  <c r="AF4" i="16"/>
  <c r="AD4" i="16"/>
  <c r="T4" i="16"/>
  <c r="U4" i="16" s="1"/>
  <c r="V4" i="16" s="1"/>
  <c r="L4" i="16"/>
  <c r="M4" i="16" s="1"/>
  <c r="N4" i="16" s="1"/>
  <c r="X4" i="16" l="1"/>
  <c r="X29" i="16"/>
  <c r="Z29" i="16" s="1"/>
  <c r="X26" i="16"/>
  <c r="Z26" i="16" s="1"/>
  <c r="X25" i="16"/>
  <c r="Z25" i="16" s="1"/>
  <c r="X11" i="16"/>
  <c r="Z11" i="16" s="1"/>
  <c r="X5" i="16"/>
  <c r="Z5" i="16" s="1"/>
  <c r="X12" i="16"/>
  <c r="Z12" i="16" s="1"/>
  <c r="X20" i="16"/>
  <c r="Z20" i="16" s="1"/>
  <c r="X16" i="16"/>
  <c r="Z16" i="16" s="1"/>
  <c r="X31" i="16"/>
  <c r="Z31" i="16" s="1"/>
  <c r="X53" i="16"/>
  <c r="Z53" i="16" s="1"/>
  <c r="X27" i="16"/>
  <c r="Z27" i="16" s="1"/>
  <c r="X23" i="16"/>
  <c r="Z23" i="16" s="1"/>
  <c r="X15" i="16"/>
  <c r="Z15" i="16" s="1"/>
  <c r="X22" i="16"/>
  <c r="Z22" i="16" s="1"/>
  <c r="X21" i="16"/>
  <c r="Z21" i="16" s="1"/>
  <c r="X17" i="16"/>
  <c r="Z17" i="16" s="1"/>
  <c r="X7" i="16"/>
  <c r="Z7" i="16" s="1"/>
  <c r="X28" i="16"/>
  <c r="Z28" i="16" s="1"/>
  <c r="X24" i="16"/>
  <c r="Z24" i="16" s="1"/>
  <c r="X32" i="16"/>
  <c r="Z32" i="16" s="1"/>
  <c r="X10" i="16"/>
  <c r="Z10" i="16" s="1"/>
  <c r="X54" i="16"/>
  <c r="Z54" i="16" s="1"/>
  <c r="X18" i="16"/>
  <c r="Z18" i="16" s="1"/>
  <c r="X6" i="16"/>
  <c r="Z6" i="16" s="1"/>
  <c r="X9" i="16"/>
  <c r="Z9" i="16" s="1"/>
  <c r="X14" i="16"/>
  <c r="Z14" i="16" s="1"/>
  <c r="X19" i="16"/>
  <c r="Z19" i="16" s="1"/>
  <c r="X30" i="16"/>
  <c r="Z30" i="16" s="1"/>
  <c r="J91" i="16"/>
  <c r="T70" i="16"/>
  <c r="L91" i="16"/>
  <c r="AF57" i="16"/>
  <c r="U58" i="16"/>
  <c r="V58" i="16" s="1"/>
  <c r="AF70" i="16"/>
  <c r="L70" i="16"/>
  <c r="AD70" i="16"/>
  <c r="X13" i="16" l="1"/>
  <c r="Z13" i="16" s="1"/>
  <c r="X8" i="16"/>
  <c r="Z8" i="16" s="1"/>
  <c r="AF73" i="16"/>
  <c r="Z4" i="16"/>
  <c r="AG4" i="16"/>
  <c r="M70" i="16"/>
  <c r="N70" i="16"/>
  <c r="U70" i="16"/>
  <c r="X58" i="16"/>
  <c r="AF74" i="16" l="1"/>
  <c r="F79" i="1"/>
  <c r="AG58" i="16"/>
  <c r="AG70" i="16" s="1"/>
  <c r="AG57" i="16"/>
  <c r="AD57" i="16"/>
  <c r="AD73" i="16" s="1"/>
  <c r="F75" i="1" s="1"/>
  <c r="X57" i="16"/>
  <c r="AA57" i="16"/>
  <c r="AH4" i="16"/>
  <c r="V70" i="16"/>
  <c r="AA70" i="16" l="1"/>
  <c r="AA73" i="16" s="1"/>
  <c r="F124" i="1" s="1"/>
  <c r="F125" i="1" s="1"/>
  <c r="AH57" i="16"/>
  <c r="Z57" i="16"/>
  <c r="AB57" i="16"/>
  <c r="AG73" i="16"/>
  <c r="AJ8" i="16"/>
  <c r="Z58" i="16"/>
  <c r="Z70" i="16" s="1"/>
  <c r="X70" i="16"/>
  <c r="X73" i="16" s="1"/>
  <c r="Z73" i="16" l="1"/>
  <c r="AB70" i="16"/>
  <c r="AB73" i="16" s="1"/>
  <c r="F78" i="1" s="1"/>
  <c r="F127" i="1" s="1"/>
  <c r="F128" i="1" s="1"/>
  <c r="AH58" i="16"/>
  <c r="AH70" i="16" s="1"/>
  <c r="AH73" i="16" s="1"/>
  <c r="A3" i="2" l="1"/>
  <c r="B5" i="2" l="1"/>
  <c r="A5" i="2"/>
  <c r="A4" i="2"/>
  <c r="I21" i="4" l="1"/>
  <c r="I21" i="10" l="1"/>
  <c r="I16" i="10"/>
  <c r="I9" i="10"/>
  <c r="I24" i="10" l="1"/>
  <c r="J5" i="1" s="1"/>
  <c r="G235" i="1" l="1"/>
  <c r="I235" i="1" s="1"/>
  <c r="J235" i="1" s="1"/>
  <c r="G234" i="1"/>
  <c r="I234" i="1" s="1"/>
  <c r="J234" i="1" s="1"/>
  <c r="I15" i="4"/>
  <c r="I24" i="4" s="1"/>
  <c r="I3" i="4" l="1"/>
  <c r="I3" i="10" s="1"/>
  <c r="J4" i="1"/>
  <c r="I3" i="24"/>
  <c r="L10" i="2"/>
  <c r="A6" i="2"/>
  <c r="E8" i="2"/>
  <c r="I3" i="2"/>
  <c r="G113" i="1" l="1"/>
  <c r="I113" i="1" s="1"/>
  <c r="J113" i="1" s="1"/>
  <c r="G73" i="1"/>
  <c r="I73" i="1" s="1"/>
  <c r="J73" i="1" s="1"/>
  <c r="G231" i="1"/>
  <c r="I231" i="1" s="1"/>
  <c r="J231" i="1" s="1"/>
  <c r="G212" i="1"/>
  <c r="I212" i="1" s="1"/>
  <c r="J212" i="1" s="1"/>
  <c r="G204" i="1"/>
  <c r="I204" i="1" s="1"/>
  <c r="J204" i="1" s="1"/>
  <c r="G195" i="1"/>
  <c r="I195" i="1" s="1"/>
  <c r="J195" i="1" s="1"/>
  <c r="G228" i="1"/>
  <c r="I228" i="1" s="1"/>
  <c r="J228" i="1" s="1"/>
  <c r="G221" i="1"/>
  <c r="I221" i="1" s="1"/>
  <c r="J221" i="1" s="1"/>
  <c r="G203" i="1"/>
  <c r="I203" i="1" s="1"/>
  <c r="J203" i="1" s="1"/>
  <c r="G225" i="1"/>
  <c r="I225" i="1" s="1"/>
  <c r="J225" i="1" s="1"/>
  <c r="G220" i="1"/>
  <c r="I220" i="1" s="1"/>
  <c r="J220" i="1" s="1"/>
  <c r="G211" i="1"/>
  <c r="I211" i="1" s="1"/>
  <c r="J211" i="1" s="1"/>
  <c r="G227" i="1"/>
  <c r="I227" i="1" s="1"/>
  <c r="J227" i="1" s="1"/>
  <c r="G219" i="1"/>
  <c r="I219" i="1" s="1"/>
  <c r="J219" i="1" s="1"/>
  <c r="G210" i="1"/>
  <c r="I210" i="1" s="1"/>
  <c r="J210" i="1" s="1"/>
  <c r="G202" i="1"/>
  <c r="I202" i="1" s="1"/>
  <c r="J202" i="1" s="1"/>
  <c r="G226" i="1"/>
  <c r="I226" i="1" s="1"/>
  <c r="J226" i="1" s="1"/>
  <c r="G217" i="1"/>
  <c r="I217" i="1" s="1"/>
  <c r="J217" i="1" s="1"/>
  <c r="G209" i="1"/>
  <c r="I209" i="1" s="1"/>
  <c r="J209" i="1" s="1"/>
  <c r="G200" i="1"/>
  <c r="I200" i="1" s="1"/>
  <c r="J200" i="1" s="1"/>
  <c r="G216" i="1"/>
  <c r="I216" i="1" s="1"/>
  <c r="J216" i="1" s="1"/>
  <c r="G208" i="1"/>
  <c r="I208" i="1" s="1"/>
  <c r="J208" i="1" s="1"/>
  <c r="G199" i="1"/>
  <c r="I199" i="1" s="1"/>
  <c r="J199" i="1" s="1"/>
  <c r="G233" i="1"/>
  <c r="I233" i="1" s="1"/>
  <c r="J233" i="1" s="1"/>
  <c r="G223" i="1"/>
  <c r="I223" i="1" s="1"/>
  <c r="J223" i="1" s="1"/>
  <c r="G215" i="1"/>
  <c r="I215" i="1" s="1"/>
  <c r="J215" i="1" s="1"/>
  <c r="G207" i="1"/>
  <c r="I207" i="1" s="1"/>
  <c r="J207" i="1" s="1"/>
  <c r="G198" i="1"/>
  <c r="I198" i="1" s="1"/>
  <c r="J198" i="1" s="1"/>
  <c r="G232" i="1"/>
  <c r="I232" i="1" s="1"/>
  <c r="J232" i="1" s="1"/>
  <c r="G222" i="1"/>
  <c r="I222" i="1" s="1"/>
  <c r="J222" i="1" s="1"/>
  <c r="G214" i="1"/>
  <c r="I214" i="1" s="1"/>
  <c r="J214" i="1" s="1"/>
  <c r="G205" i="1"/>
  <c r="I205" i="1" s="1"/>
  <c r="J205" i="1" s="1"/>
  <c r="G197" i="1"/>
  <c r="I197" i="1" s="1"/>
  <c r="J197" i="1" s="1"/>
  <c r="G188" i="1"/>
  <c r="I188" i="1" s="1"/>
  <c r="J188" i="1" s="1"/>
  <c r="G177" i="1"/>
  <c r="I177" i="1" s="1"/>
  <c r="J177" i="1" s="1"/>
  <c r="G161" i="1"/>
  <c r="I161" i="1" s="1"/>
  <c r="J161" i="1" s="1"/>
  <c r="G156" i="1"/>
  <c r="I156" i="1" s="1"/>
  <c r="J156" i="1" s="1"/>
  <c r="G148" i="1"/>
  <c r="I148" i="1" s="1"/>
  <c r="J148" i="1" s="1"/>
  <c r="G135" i="1"/>
  <c r="I135" i="1" s="1"/>
  <c r="J135" i="1" s="1"/>
  <c r="G176" i="1"/>
  <c r="I176" i="1" s="1"/>
  <c r="J176" i="1" s="1"/>
  <c r="G172" i="1"/>
  <c r="I172" i="1" s="1"/>
  <c r="J172" i="1" s="1"/>
  <c r="G166" i="1"/>
  <c r="I166" i="1" s="1"/>
  <c r="J166" i="1" s="1"/>
  <c r="G160" i="1"/>
  <c r="I160" i="1" s="1"/>
  <c r="J160" i="1" s="1"/>
  <c r="G155" i="1"/>
  <c r="I155" i="1" s="1"/>
  <c r="J155" i="1" s="1"/>
  <c r="G141" i="1"/>
  <c r="I141" i="1" s="1"/>
  <c r="J141" i="1" s="1"/>
  <c r="G134" i="1"/>
  <c r="I134" i="1" s="1"/>
  <c r="J134" i="1" s="1"/>
  <c r="G187" i="1"/>
  <c r="I187" i="1" s="1"/>
  <c r="J187" i="1" s="1"/>
  <c r="G171" i="1"/>
  <c r="I171" i="1" s="1"/>
  <c r="J171" i="1" s="1"/>
  <c r="G165" i="1"/>
  <c r="I165" i="1" s="1"/>
  <c r="J165" i="1" s="1"/>
  <c r="G154" i="1"/>
  <c r="I154" i="1" s="1"/>
  <c r="J154" i="1" s="1"/>
  <c r="G147" i="1"/>
  <c r="I147" i="1" s="1"/>
  <c r="J147" i="1" s="1"/>
  <c r="G140" i="1"/>
  <c r="I140" i="1" s="1"/>
  <c r="J140" i="1" s="1"/>
  <c r="G186" i="1"/>
  <c r="I186" i="1" s="1"/>
  <c r="J186" i="1" s="1"/>
  <c r="G175" i="1"/>
  <c r="I175" i="1" s="1"/>
  <c r="J175" i="1" s="1"/>
  <c r="G170" i="1"/>
  <c r="I170" i="1" s="1"/>
  <c r="J170" i="1" s="1"/>
  <c r="G159" i="1"/>
  <c r="I159" i="1" s="1"/>
  <c r="J159" i="1" s="1"/>
  <c r="G153" i="1"/>
  <c r="I153" i="1" s="1"/>
  <c r="J153" i="1" s="1"/>
  <c r="G146" i="1"/>
  <c r="I146" i="1" s="1"/>
  <c r="J146" i="1" s="1"/>
  <c r="G133" i="1"/>
  <c r="I133" i="1" s="1"/>
  <c r="J133" i="1" s="1"/>
  <c r="G191" i="1"/>
  <c r="I191" i="1" s="1"/>
  <c r="J191" i="1" s="1"/>
  <c r="G184" i="1"/>
  <c r="I184" i="1" s="1"/>
  <c r="J184" i="1" s="1"/>
  <c r="G169" i="1"/>
  <c r="I169" i="1" s="1"/>
  <c r="J169" i="1" s="1"/>
  <c r="G151" i="1"/>
  <c r="I151" i="1" s="1"/>
  <c r="J151" i="1" s="1"/>
  <c r="G145" i="1"/>
  <c r="I145" i="1" s="1"/>
  <c r="J145" i="1" s="1"/>
  <c r="G139" i="1"/>
  <c r="I139" i="1" s="1"/>
  <c r="J139" i="1" s="1"/>
  <c r="G132" i="1"/>
  <c r="I132" i="1" s="1"/>
  <c r="J132" i="1" s="1"/>
  <c r="G183" i="1"/>
  <c r="I183" i="1" s="1"/>
  <c r="J183" i="1" s="1"/>
  <c r="G174" i="1"/>
  <c r="I174" i="1" s="1"/>
  <c r="J174" i="1" s="1"/>
  <c r="G168" i="1"/>
  <c r="I168" i="1" s="1"/>
  <c r="J168" i="1" s="1"/>
  <c r="G164" i="1"/>
  <c r="I164" i="1" s="1"/>
  <c r="J164" i="1" s="1"/>
  <c r="G158" i="1"/>
  <c r="I158" i="1" s="1"/>
  <c r="J158" i="1" s="1"/>
  <c r="G150" i="1"/>
  <c r="I150" i="1" s="1"/>
  <c r="J150" i="1" s="1"/>
  <c r="G144" i="1"/>
  <c r="I144" i="1" s="1"/>
  <c r="J144" i="1" s="1"/>
  <c r="G138" i="1"/>
  <c r="I138" i="1" s="1"/>
  <c r="J138" i="1" s="1"/>
  <c r="G190" i="1"/>
  <c r="I190" i="1" s="1"/>
  <c r="J190" i="1" s="1"/>
  <c r="G182" i="1"/>
  <c r="I182" i="1" s="1"/>
  <c r="J182" i="1" s="1"/>
  <c r="G173" i="1"/>
  <c r="I173" i="1" s="1"/>
  <c r="J173" i="1" s="1"/>
  <c r="G163" i="1"/>
  <c r="I163" i="1" s="1"/>
  <c r="J163" i="1" s="1"/>
  <c r="G157" i="1"/>
  <c r="I157" i="1" s="1"/>
  <c r="J157" i="1" s="1"/>
  <c r="G143" i="1"/>
  <c r="I143" i="1" s="1"/>
  <c r="J143" i="1" s="1"/>
  <c r="G137" i="1"/>
  <c r="I137" i="1" s="1"/>
  <c r="J137" i="1" s="1"/>
  <c r="G189" i="1"/>
  <c r="I189" i="1" s="1"/>
  <c r="J189" i="1" s="1"/>
  <c r="G181" i="1"/>
  <c r="I181" i="1" s="1"/>
  <c r="J181" i="1" s="1"/>
  <c r="G167" i="1"/>
  <c r="I167" i="1" s="1"/>
  <c r="J167" i="1" s="1"/>
  <c r="G162" i="1"/>
  <c r="I162" i="1" s="1"/>
  <c r="J162" i="1" s="1"/>
  <c r="G149" i="1"/>
  <c r="I149" i="1" s="1"/>
  <c r="J149" i="1" s="1"/>
  <c r="G142" i="1"/>
  <c r="I142" i="1" s="1"/>
  <c r="J142" i="1" s="1"/>
  <c r="G136" i="1"/>
  <c r="I136" i="1" s="1"/>
  <c r="J136" i="1" s="1"/>
  <c r="G92" i="1"/>
  <c r="I92" i="1" s="1"/>
  <c r="J92" i="1" s="1"/>
  <c r="G74" i="1"/>
  <c r="I74" i="1" s="1"/>
  <c r="J74" i="1" s="1"/>
  <c r="G61" i="1"/>
  <c r="I61" i="1" s="1"/>
  <c r="J61" i="1" s="1"/>
  <c r="G107" i="1"/>
  <c r="I107" i="1" s="1"/>
  <c r="J107" i="1" s="1"/>
  <c r="G101" i="1"/>
  <c r="I101" i="1" s="1"/>
  <c r="J101" i="1" s="1"/>
  <c r="G55" i="1"/>
  <c r="I55" i="1" s="1"/>
  <c r="J55" i="1" s="1"/>
  <c r="G99" i="1"/>
  <c r="I99" i="1" s="1"/>
  <c r="J99" i="1" s="1"/>
  <c r="G100" i="1"/>
  <c r="I100" i="1" s="1"/>
  <c r="J100" i="1" s="1"/>
  <c r="G79" i="1"/>
  <c r="I79" i="1" s="1"/>
  <c r="J79" i="1" s="1"/>
  <c r="G78" i="1"/>
  <c r="I78" i="1" s="1"/>
  <c r="J78" i="1" s="1"/>
  <c r="G77" i="1"/>
  <c r="I77" i="1" s="1"/>
  <c r="J77" i="1" s="1"/>
  <c r="G62" i="1"/>
  <c r="I62" i="1" s="1"/>
  <c r="J62" i="1" s="1"/>
  <c r="G67" i="1"/>
  <c r="I67" i="1" s="1"/>
  <c r="J67" i="1" s="1"/>
  <c r="G42" i="1"/>
  <c r="I42" i="1" s="1"/>
  <c r="J42" i="1" s="1"/>
  <c r="G49" i="1"/>
  <c r="I49" i="1" s="1"/>
  <c r="J49" i="1" s="1"/>
  <c r="G57" i="1"/>
  <c r="I57" i="1" s="1"/>
  <c r="J57" i="1" s="1"/>
  <c r="G48" i="1"/>
  <c r="I48" i="1" s="1"/>
  <c r="J48" i="1" s="1"/>
  <c r="G56" i="1"/>
  <c r="I56" i="1" s="1"/>
  <c r="J56" i="1" s="1"/>
  <c r="G53" i="1"/>
  <c r="I53" i="1" s="1"/>
  <c r="J53" i="1" s="1"/>
  <c r="G54" i="1"/>
  <c r="I54" i="1" s="1"/>
  <c r="J54" i="1" s="1"/>
  <c r="G51" i="1"/>
  <c r="I51" i="1" s="1"/>
  <c r="J51" i="1" s="1"/>
  <c r="G52" i="1"/>
  <c r="I52" i="1" s="1"/>
  <c r="J52" i="1" s="1"/>
  <c r="G47" i="1"/>
  <c r="I47" i="1" s="1"/>
  <c r="J47" i="1" s="1"/>
  <c r="G45" i="1"/>
  <c r="I45" i="1" s="1"/>
  <c r="J45" i="1" s="1"/>
  <c r="G44" i="1"/>
  <c r="I44" i="1" s="1"/>
  <c r="J44" i="1" s="1"/>
  <c r="G40" i="1"/>
  <c r="I40" i="1" s="1"/>
  <c r="J40" i="1" s="1"/>
  <c r="G39" i="1"/>
  <c r="I39" i="1" s="1"/>
  <c r="J39" i="1" s="1"/>
  <c r="G38" i="1"/>
  <c r="I38" i="1" s="1"/>
  <c r="J38" i="1" s="1"/>
  <c r="G46" i="1"/>
  <c r="I46" i="1" s="1"/>
  <c r="J46" i="1" s="1"/>
  <c r="G27" i="1"/>
  <c r="I27" i="1" s="1"/>
  <c r="J27" i="1" s="1"/>
  <c r="G34" i="1"/>
  <c r="I34" i="1" s="1"/>
  <c r="J34" i="1" s="1"/>
  <c r="G28" i="1"/>
  <c r="I28" i="1" s="1"/>
  <c r="J28" i="1" s="1"/>
  <c r="G31" i="1"/>
  <c r="I31" i="1" s="1"/>
  <c r="J31" i="1" s="1"/>
  <c r="G29" i="1"/>
  <c r="I29" i="1" s="1"/>
  <c r="J29" i="1" s="1"/>
  <c r="G32" i="1"/>
  <c r="I32" i="1" s="1"/>
  <c r="J32" i="1" s="1"/>
  <c r="G33" i="1"/>
  <c r="I33" i="1" s="1"/>
  <c r="J33" i="1" s="1"/>
  <c r="G30" i="1"/>
  <c r="I30" i="1" s="1"/>
  <c r="J30" i="1" s="1"/>
  <c r="G23" i="1"/>
  <c r="I23" i="1" s="1"/>
  <c r="J23" i="1" s="1"/>
  <c r="G21" i="1"/>
  <c r="I21" i="1" s="1"/>
  <c r="J21" i="1" s="1"/>
  <c r="G20" i="1"/>
  <c r="I20" i="1" s="1"/>
  <c r="J20" i="1" s="1"/>
  <c r="G22" i="1"/>
  <c r="I22" i="1" s="1"/>
  <c r="J22" i="1" s="1"/>
  <c r="G17" i="1"/>
  <c r="I17" i="1" s="1"/>
  <c r="J17" i="1" s="1"/>
  <c r="G13" i="1"/>
  <c r="I13" i="1" s="1"/>
  <c r="J13" i="1" s="1"/>
  <c r="G14" i="1"/>
  <c r="I14" i="1" s="1"/>
  <c r="J14" i="1" s="1"/>
  <c r="G15" i="1"/>
  <c r="I15" i="1" s="1"/>
  <c r="J15" i="1" s="1"/>
  <c r="G16" i="1"/>
  <c r="I16" i="1" s="1"/>
  <c r="J16" i="1" s="1"/>
  <c r="G12" i="1"/>
  <c r="I12" i="1" s="1"/>
  <c r="J12" i="1" s="1"/>
  <c r="G246" i="1"/>
  <c r="I246" i="1" s="1"/>
  <c r="J246" i="1" s="1"/>
  <c r="G82" i="1"/>
  <c r="I82" i="1" s="1"/>
  <c r="J82" i="1" s="1"/>
  <c r="G81" i="1"/>
  <c r="I81" i="1" s="1"/>
  <c r="J81" i="1" s="1"/>
  <c r="G105" i="1"/>
  <c r="I105" i="1" s="1"/>
  <c r="J105" i="1" s="1"/>
  <c r="G128" i="1"/>
  <c r="I128" i="1" s="1"/>
  <c r="J128" i="1" s="1"/>
  <c r="G125" i="1"/>
  <c r="I125" i="1" s="1"/>
  <c r="J125" i="1" s="1"/>
  <c r="G88" i="1"/>
  <c r="I88" i="1" s="1"/>
  <c r="J88" i="1" s="1"/>
  <c r="G117" i="1"/>
  <c r="I117" i="1" s="1"/>
  <c r="G241" i="1"/>
  <c r="I241" i="1" s="1"/>
  <c r="J241" i="1" s="1"/>
  <c r="G103" i="1"/>
  <c r="I103" i="1" s="1"/>
  <c r="J103" i="1" s="1"/>
  <c r="G121" i="1"/>
  <c r="I121" i="1" s="1"/>
  <c r="J121" i="1" s="1"/>
  <c r="G122" i="1"/>
  <c r="I122" i="1" s="1"/>
  <c r="J122" i="1" s="1"/>
  <c r="G111" i="1"/>
  <c r="I111" i="1" s="1"/>
  <c r="J111" i="1" s="1"/>
  <c r="G26" i="1"/>
  <c r="I26" i="1" s="1"/>
  <c r="J26" i="1" s="1"/>
  <c r="G98" i="1"/>
  <c r="I98" i="1" s="1"/>
  <c r="J98" i="1" s="1"/>
  <c r="G104" i="1"/>
  <c r="I104" i="1" s="1"/>
  <c r="J104" i="1" s="1"/>
  <c r="G97" i="1"/>
  <c r="I97" i="1" s="1"/>
  <c r="J97" i="1" s="1"/>
  <c r="G124" i="1"/>
  <c r="I124" i="1" s="1"/>
  <c r="J124" i="1" s="1"/>
  <c r="G89" i="1"/>
  <c r="I89" i="1" s="1"/>
  <c r="J89" i="1" s="1"/>
  <c r="G240" i="1"/>
  <c r="I240" i="1" s="1"/>
  <c r="J240" i="1" s="1"/>
  <c r="G41" i="1"/>
  <c r="I41" i="1" s="1"/>
  <c r="J41" i="1" s="1"/>
  <c r="G127" i="1"/>
  <c r="I127" i="1" s="1"/>
  <c r="J127" i="1" s="1"/>
  <c r="G242" i="1"/>
  <c r="I242" i="1" s="1"/>
  <c r="J242" i="1" s="1"/>
  <c r="G238" i="1"/>
  <c r="I238" i="1" s="1"/>
  <c r="J238" i="1" s="1"/>
  <c r="G239" i="1"/>
  <c r="I239" i="1" s="1"/>
  <c r="J239" i="1" s="1"/>
  <c r="G245" i="1"/>
  <c r="I245" i="1" s="1"/>
  <c r="J245" i="1" s="1"/>
  <c r="G248" i="1"/>
  <c r="I248" i="1" s="1"/>
  <c r="J248" i="1" s="1"/>
  <c r="G247" i="1"/>
  <c r="I247" i="1" s="1"/>
  <c r="J247" i="1" s="1"/>
  <c r="J229" i="1" l="1"/>
  <c r="J236" i="1"/>
  <c r="G24" i="2" s="1"/>
  <c r="G24" i="24" s="1"/>
  <c r="J108" i="1"/>
  <c r="G18" i="2" s="1"/>
  <c r="J24" i="1"/>
  <c r="G11" i="2" s="1"/>
  <c r="G11" i="24" s="1"/>
  <c r="J243" i="1"/>
  <c r="G25" i="2" s="1"/>
  <c r="G25" i="24" s="1"/>
  <c r="J192" i="1"/>
  <c r="J178" i="1"/>
  <c r="J35" i="1"/>
  <c r="G12" i="2" s="1"/>
  <c r="G12" i="24" s="1"/>
  <c r="J249" i="1"/>
  <c r="G26" i="2" s="1"/>
  <c r="G26" i="24" s="1"/>
  <c r="J58" i="1"/>
  <c r="G13" i="2" s="1"/>
  <c r="G13" i="24" s="1"/>
  <c r="J129" i="1"/>
  <c r="G20" i="2" s="1"/>
  <c r="G20" i="24" s="1"/>
  <c r="G18" i="24" l="1"/>
  <c r="P18" i="24" s="1"/>
  <c r="G22" i="2"/>
  <c r="G22" i="24" s="1"/>
  <c r="V26" i="24"/>
  <c r="V18" i="24"/>
  <c r="J18" i="24"/>
  <c r="Y18" i="24"/>
  <c r="M18" i="24"/>
  <c r="S20" i="24"/>
  <c r="J20" i="24"/>
  <c r="V20" i="24"/>
  <c r="P20" i="24"/>
  <c r="Y20" i="24"/>
  <c r="M20" i="24"/>
  <c r="S24" i="24"/>
  <c r="P13" i="24"/>
  <c r="S13" i="24"/>
  <c r="V13" i="24"/>
  <c r="M13" i="24"/>
  <c r="Y13" i="24"/>
  <c r="P11" i="24"/>
  <c r="M11" i="24"/>
  <c r="Y11" i="24"/>
  <c r="V11" i="24"/>
  <c r="S11" i="24"/>
  <c r="J13" i="24"/>
  <c r="J11" i="24"/>
  <c r="I9" i="4"/>
  <c r="S18" i="24" l="1"/>
  <c r="M22" i="24"/>
  <c r="Y22" i="24"/>
  <c r="J22" i="24"/>
  <c r="V22" i="24"/>
  <c r="S22" i="24"/>
  <c r="P22" i="24"/>
  <c r="S12" i="24"/>
  <c r="P12" i="24"/>
  <c r="J12" i="24"/>
  <c r="Y12" i="24"/>
  <c r="V12" i="24"/>
  <c r="M12" i="24"/>
  <c r="Y26" i="24"/>
  <c r="S25" i="24"/>
  <c r="V24" i="24"/>
  <c r="Y25" i="24"/>
  <c r="M25" i="24"/>
  <c r="P25" i="24"/>
  <c r="J25" i="24"/>
  <c r="M26" i="24"/>
  <c r="V25" i="24"/>
  <c r="J26" i="24"/>
  <c r="S26" i="24"/>
  <c r="P26" i="24"/>
  <c r="Y24" i="24"/>
  <c r="P24" i="24"/>
  <c r="M24" i="24"/>
  <c r="J24" i="24"/>
  <c r="I4" i="2" l="1"/>
  <c r="G87" i="1" l="1"/>
  <c r="I87" i="1" s="1"/>
  <c r="J87" i="1" s="1"/>
  <c r="G60" i="1"/>
  <c r="J18" i="1"/>
  <c r="G10" i="2" s="1"/>
  <c r="G93" i="1"/>
  <c r="I93" i="1" s="1"/>
  <c r="J93" i="1" s="1"/>
  <c r="G75" i="1"/>
  <c r="I75" i="1" s="1"/>
  <c r="J75" i="1" s="1"/>
  <c r="G91" i="1"/>
  <c r="G115" i="1"/>
  <c r="G66" i="1"/>
  <c r="G86" i="1"/>
  <c r="G71" i="1"/>
  <c r="G72" i="1"/>
  <c r="I72" i="1" s="1"/>
  <c r="J72" i="1" s="1"/>
  <c r="G112" i="1"/>
  <c r="I112" i="1" s="1"/>
  <c r="J112" i="1" s="1"/>
  <c r="G251" i="1"/>
  <c r="I71" i="1" l="1"/>
  <c r="J71" i="1" s="1"/>
  <c r="J83" i="1" s="1"/>
  <c r="I115" i="1"/>
  <c r="I66" i="1"/>
  <c r="J66" i="1" s="1"/>
  <c r="J68" i="1" s="1"/>
  <c r="I251" i="1"/>
  <c r="J251" i="1" s="1"/>
  <c r="J252" i="1" s="1"/>
  <c r="I86" i="1"/>
  <c r="J86" i="1" s="1"/>
  <c r="I91" i="1"/>
  <c r="J91" i="1" s="1"/>
  <c r="I60" i="1"/>
  <c r="J60" i="1" s="1"/>
  <c r="J63" i="1" s="1"/>
  <c r="G27" i="2" l="1"/>
  <c r="G27" i="24" s="1"/>
  <c r="J94" i="1"/>
  <c r="G17" i="2" s="1"/>
  <c r="G17" i="24" s="1"/>
  <c r="G14" i="2"/>
  <c r="G14" i="24" s="1"/>
  <c r="G10" i="24"/>
  <c r="G21" i="2"/>
  <c r="G21" i="24" s="1"/>
  <c r="G15" i="2"/>
  <c r="G15" i="24" s="1"/>
  <c r="G16" i="2"/>
  <c r="G16" i="24" s="1"/>
  <c r="V14" i="24" l="1"/>
  <c r="Y14" i="24"/>
  <c r="J14" i="24"/>
  <c r="P14" i="24"/>
  <c r="J27" i="24"/>
  <c r="M27" i="24"/>
  <c r="P27" i="24"/>
  <c r="S27" i="24"/>
  <c r="Y27" i="24"/>
  <c r="V27" i="24"/>
  <c r="Y10" i="24"/>
  <c r="S10" i="24"/>
  <c r="P10" i="24"/>
  <c r="V10" i="24"/>
  <c r="J10" i="24"/>
  <c r="M10" i="24"/>
  <c r="M21" i="24"/>
  <c r="S21" i="24"/>
  <c r="P21" i="24"/>
  <c r="J21" i="24"/>
  <c r="V21" i="24"/>
  <c r="Y21" i="24"/>
  <c r="V17" i="24"/>
  <c r="J17" i="24"/>
  <c r="P17" i="24"/>
  <c r="M17" i="24"/>
  <c r="Y17" i="24"/>
  <c r="S17" i="24"/>
  <c r="S16" i="24"/>
  <c r="V16" i="24"/>
  <c r="M16" i="24"/>
  <c r="J16" i="24"/>
  <c r="P16" i="24"/>
  <c r="Y16" i="24"/>
  <c r="M14" i="24" l="1"/>
  <c r="S14" i="24"/>
  <c r="M15" i="24"/>
  <c r="P15" i="24"/>
  <c r="J15" i="24"/>
  <c r="S15" i="24"/>
  <c r="V15" i="24"/>
  <c r="Y15" i="24"/>
  <c r="J115" i="1" l="1"/>
  <c r="J117" i="1"/>
  <c r="J118" i="1" l="1"/>
  <c r="G19" i="2" s="1"/>
  <c r="G19" i="24" s="1"/>
  <c r="M19" i="24" l="1"/>
  <c r="J19" i="24"/>
  <c r="Y19" i="24"/>
  <c r="V19" i="24"/>
  <c r="S19" i="24"/>
  <c r="P19" i="24"/>
  <c r="I254" i="1" l="1"/>
  <c r="G23" i="2"/>
  <c r="G23" i="24" s="1"/>
  <c r="G28" i="24" s="1"/>
  <c r="S23" i="24" l="1"/>
  <c r="S28" i="24" s="1"/>
  <c r="P23" i="24"/>
  <c r="P28" i="24" s="1"/>
  <c r="J23" i="24"/>
  <c r="J28" i="24" s="1"/>
  <c r="V23" i="24"/>
  <c r="V28" i="24" s="1"/>
  <c r="I23" i="24"/>
  <c r="M23" i="24"/>
  <c r="M28" i="24" s="1"/>
  <c r="Y23" i="24"/>
  <c r="Y28" i="24" s="1"/>
  <c r="G28" i="2"/>
  <c r="I24" i="2" s="1"/>
  <c r="AA28" i="24" l="1"/>
  <c r="O28" i="24"/>
  <c r="X28" i="24"/>
  <c r="J29" i="24"/>
  <c r="L28" i="24"/>
  <c r="I21" i="24"/>
  <c r="I25" i="24"/>
  <c r="I13" i="24"/>
  <c r="I19" i="24"/>
  <c r="I17" i="24"/>
  <c r="I24" i="24"/>
  <c r="I11" i="24"/>
  <c r="I20" i="24"/>
  <c r="I14" i="24"/>
  <c r="I18" i="24"/>
  <c r="I27" i="24"/>
  <c r="I12" i="24"/>
  <c r="I22" i="24"/>
  <c r="I16" i="24"/>
  <c r="I10" i="24"/>
  <c r="I15" i="24"/>
  <c r="I26" i="24"/>
  <c r="R28" i="24"/>
  <c r="I12" i="2"/>
  <c r="I14" i="2"/>
  <c r="I15" i="2"/>
  <c r="I17" i="2"/>
  <c r="I10" i="2"/>
  <c r="I13" i="2"/>
  <c r="I19" i="2"/>
  <c r="I25" i="2"/>
  <c r="I11" i="2"/>
  <c r="I18" i="2"/>
  <c r="I22" i="2"/>
  <c r="G3" i="2"/>
  <c r="L11" i="2" s="1"/>
  <c r="I27" i="2"/>
  <c r="I26" i="2"/>
  <c r="I16" i="2"/>
  <c r="I28" i="2"/>
  <c r="I20" i="2"/>
  <c r="I21" i="2"/>
  <c r="I23" i="2"/>
  <c r="U28" i="24"/>
  <c r="I28" i="24" l="1"/>
  <c r="G2" i="24"/>
  <c r="G3" i="24" s="1"/>
  <c r="G4" i="2"/>
  <c r="G3" i="1"/>
  <c r="G4" i="1" s="1"/>
  <c r="G2" i="4"/>
  <c r="L29" i="24"/>
  <c r="M29" i="24"/>
  <c r="G3" i="4" l="1"/>
  <c r="G3" i="10" s="1"/>
  <c r="G2" i="10"/>
  <c r="O29" i="24"/>
  <c r="P29" i="24"/>
  <c r="S29" i="24" l="1"/>
  <c r="R29" i="24"/>
  <c r="V29" i="24" l="1"/>
  <c r="U29" i="24"/>
  <c r="X29" i="24" l="1"/>
  <c r="Y29" i="24"/>
  <c r="AA29" i="24" s="1"/>
</calcChain>
</file>

<file path=xl/sharedStrings.xml><?xml version="1.0" encoding="utf-8"?>
<sst xmlns="http://schemas.openxmlformats.org/spreadsheetml/2006/main" count="3182" uniqueCount="1068">
  <si>
    <t>Discriminação</t>
  </si>
  <si>
    <t>Preço (R$)</t>
  </si>
  <si>
    <t>Valor unitário Sem BDI</t>
  </si>
  <si>
    <t>Valor Unitário Com BDI</t>
  </si>
  <si>
    <t>Valor Total</t>
  </si>
  <si>
    <t>Código</t>
  </si>
  <si>
    <t>Valor estimado final:</t>
  </si>
  <si>
    <t>Custo/m²:</t>
  </si>
  <si>
    <t>Data:</t>
  </si>
  <si>
    <t>BDI:</t>
  </si>
  <si>
    <t>Referência:</t>
  </si>
  <si>
    <t>SINAPI</t>
  </si>
  <si>
    <t>m²</t>
  </si>
  <si>
    <t>un</t>
  </si>
  <si>
    <t>SUBTOTAL</t>
  </si>
  <si>
    <t>MOVIMENTO DE TERRA</t>
  </si>
  <si>
    <t>IMPERMEABILIZAÇÃO E TRATAMENTOS</t>
  </si>
  <si>
    <t>COBERTURA</t>
  </si>
  <si>
    <t>ESQUADRIAS</t>
  </si>
  <si>
    <t>REVESTIMENTOS</t>
  </si>
  <si>
    <t>PINTURA</t>
  </si>
  <si>
    <t>INSTALAÇÕES HIDROSANITÁRIAS/ÁGUA PLUVIAL</t>
  </si>
  <si>
    <t>m</t>
  </si>
  <si>
    <t>ÁGUA FRIA</t>
  </si>
  <si>
    <t>Uni-dade</t>
  </si>
  <si>
    <t>PAREDES INTERNAS</t>
  </si>
  <si>
    <t>PAREDES EXTERNAS</t>
  </si>
  <si>
    <t>ITEM</t>
  </si>
  <si>
    <t>DESCCRIÇÃO</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</si>
  <si>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</si>
  <si>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</si>
  <si>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</si>
  <si>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</si>
  <si>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</si>
  <si>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</si>
  <si>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</si>
  <si>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</si>
  <si>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</si>
  <si>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</si>
  <si>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</si>
  <si>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</si>
  <si>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</si>
  <si>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</si>
  <si>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</si>
  <si>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</si>
  <si>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</si>
  <si>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</si>
  <si>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</si>
  <si>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</si>
  <si>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</si>
  <si>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</si>
  <si>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</si>
  <si>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</si>
  <si>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</si>
  <si>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</si>
  <si>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</si>
  <si>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</si>
  <si>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 xml:space="preserve">Área: </t>
  </si>
  <si>
    <t>Forma tabua para concreto em fundacao sem reaproveitamento</t>
  </si>
  <si>
    <t>1.5</t>
  </si>
  <si>
    <t>2.4</t>
  </si>
  <si>
    <t>4.0</t>
  </si>
  <si>
    <t>5.0</t>
  </si>
  <si>
    <t>5.1</t>
  </si>
  <si>
    <t>6.0</t>
  </si>
  <si>
    <t>6.1</t>
  </si>
  <si>
    <t>6.2</t>
  </si>
  <si>
    <t>7.0</t>
  </si>
  <si>
    <t>7.1</t>
  </si>
  <si>
    <t>8.0</t>
  </si>
  <si>
    <t>8.1</t>
  </si>
  <si>
    <t>8.2</t>
  </si>
  <si>
    <t>9.0</t>
  </si>
  <si>
    <t>9.1</t>
  </si>
  <si>
    <t>10.0</t>
  </si>
  <si>
    <t>10.1</t>
  </si>
  <si>
    <t>10.2</t>
  </si>
  <si>
    <t>10.3</t>
  </si>
  <si>
    <t>13.0</t>
  </si>
  <si>
    <t>13.1</t>
  </si>
  <si>
    <t>13.2</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</si>
  <si>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</si>
  <si>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</si>
  <si>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</si>
  <si>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</si>
  <si>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</si>
  <si>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</si>
  <si>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</si>
  <si>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</si>
  <si>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</si>
  <si>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</si>
  <si>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</si>
  <si>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Total</t>
  </si>
  <si>
    <t>Cotação</t>
  </si>
  <si>
    <t>MÃO DE OBRA</t>
  </si>
  <si>
    <t>L</t>
  </si>
  <si>
    <t>PORTAS</t>
  </si>
  <si>
    <t>JANELAS</t>
  </si>
  <si>
    <t>unid</t>
  </si>
  <si>
    <t>8.1.1</t>
  </si>
  <si>
    <t>8.1.2</t>
  </si>
  <si>
    <t>8.2.1</t>
  </si>
  <si>
    <t>8.2.2</t>
  </si>
  <si>
    <t>CABOS</t>
  </si>
  <si>
    <t>PAREDES</t>
  </si>
  <si>
    <t>JANELAS*</t>
  </si>
  <si>
    <t>ALVENARIA</t>
  </si>
  <si>
    <t xml:space="preserve">REVESTIMENTOS DE PAREDES </t>
  </si>
  <si>
    <t>CÓD.</t>
  </si>
  <si>
    <t>ALTURA</t>
  </si>
  <si>
    <t>LARGURA</t>
  </si>
  <si>
    <t>ÁREA</t>
  </si>
  <si>
    <t>ÁREA EXT.</t>
  </si>
  <si>
    <t>UNI.</t>
  </si>
  <si>
    <t>VÃO</t>
  </si>
  <si>
    <t>VÃO EXP.</t>
  </si>
  <si>
    <t xml:space="preserve">ALTURA </t>
  </si>
  <si>
    <t>ÁREA EFETIVA</t>
  </si>
  <si>
    <t>-</t>
  </si>
  <si>
    <t>* Descontados vãos acima de 1,5m²</t>
  </si>
  <si>
    <t>SORRISO</t>
  </si>
  <si>
    <t>UN</t>
  </si>
  <si>
    <t>KG</t>
  </si>
  <si>
    <t>H</t>
  </si>
  <si>
    <t>SERVENTE</t>
  </si>
  <si>
    <t>M</t>
  </si>
  <si>
    <t>CIMENTO PORTLAND COMPOSTO CP II- 32</t>
  </si>
  <si>
    <t>AREIA MEDIA - POSTO JAZIDA / FORNECEDOR (SEM FRETE)</t>
  </si>
  <si>
    <t>M3</t>
  </si>
  <si>
    <t>PEDRA BRITADA N. 2 - POSTO PEDREIRA / FORNECEDOR (SEM FRETE)</t>
  </si>
  <si>
    <t>M2</t>
  </si>
  <si>
    <t>PREGO POLIDO COM CABECA 18 X 30</t>
  </si>
  <si>
    <t>TABUA MADEIRA 2A QUALIDADE 2,5 X 30,0CM (1 X 12") NAO APARELHADA</t>
  </si>
  <si>
    <t>ACO CA-60, 5,0 MM, VERGALHAO</t>
  </si>
  <si>
    <t>VIBRADOR DE IMERSAO C/ MOTOR ELETRICO 2HP MONOFASICO QUALQUER DIAM C/ MANGOTE</t>
  </si>
  <si>
    <t>CONCRETO USINADO BOMBEAVEL COM BRITA 0 E 1, SLUMP = 100 MM +/- 20 MM, FCK = 25 MPA (INCLUI SERVICO DE BOMBEAMENTO)</t>
  </si>
  <si>
    <t>LAJE PRE-MOLDADA DE FORRO CONVENCIONAL SOBRECARGA 100KG/M2 VAO ATE 4,50M</t>
  </si>
  <si>
    <t>PECA DE MADEIRA NATIVA/REGIONAL 8 X 8CM NAO APARELHADA (PONTALETE-P/ESCORAMENTO)</t>
  </si>
  <si>
    <t>Enchimento em EPS para lajes</t>
  </si>
  <si>
    <t>Aço CA-50 Ø 10,0 mm, em barra, massa nominal 0,617 kg/m</t>
  </si>
  <si>
    <t>LAJE PRE-MOLDADA DE PISO CONVENCIONAL SOBRECARGA 200KG/M2 VAO ATE 5,00M</t>
  </si>
  <si>
    <t>BLOCO CERÂMICO VEDAÇÃO 9 FUROS - 13 X 19 X 19 CM</t>
  </si>
  <si>
    <t>Betoneira elétrica trifásica, 2 HP 1,5 kW, capacidade 400 L</t>
  </si>
  <si>
    <t>Areia média lavada</t>
  </si>
  <si>
    <t>Brita 1</t>
  </si>
  <si>
    <t>Brita 2</t>
  </si>
  <si>
    <t>Arame recozido 18 BWG, Ø 1,25 mm, 0,010 kg/m</t>
  </si>
  <si>
    <t>Pontalete de cedro 3a 7,5 x 7,5 cm</t>
  </si>
  <si>
    <t>Sarrafo de pinho aparelhado 1" x 4"</t>
  </si>
  <si>
    <t>Tábua de cedrinho 3a 1" x 12"</t>
  </si>
  <si>
    <t>Desmoldante de formas de madeira para concreto</t>
  </si>
  <si>
    <t>Prego com cabeça 18 x 27, 62,1 mm x Ø 3,4 mm</t>
  </si>
  <si>
    <t>Energia elétrica</t>
  </si>
  <si>
    <t>KW</t>
  </si>
  <si>
    <t>CIMENTO BRANCO</t>
  </si>
  <si>
    <t>PEITORIL MARMORE BRANCO L = 15CM ESP = 3CM, POLIDO</t>
  </si>
  <si>
    <t>CAL HIDRATADA, DE 1A. QUALIDADE, PARA ARGAMASSA</t>
  </si>
  <si>
    <t>MAO-DE-OBRA DE SERVENTE DA CONSTRUCAO CI VIL, INCLUSIVE ENCARGOS SOCIAIS</t>
  </si>
  <si>
    <t>MAO-DE-OBRA DE SERRALHEIRO DA CONSTRUCAO CIVIL, INCLUSIVE ENCARGOS SOCIAIS</t>
  </si>
  <si>
    <t>TRILHO SUPERIOR EM ALUMINIO (PINTADO OU ANODIZADO) PARA VIDRO 8MM</t>
  </si>
  <si>
    <t>TRILHO INFERIOR EM ALUMINIO (PINTADO OU ANODIZADO) PARA VIDRO 8MM</t>
  </si>
  <si>
    <t>PERFIL TIPO CAPA EM ALUMINIO (PINTADO OU ANODIZADO) PARA VIDRO 8MM</t>
  </si>
  <si>
    <t>PERFIL TIPO CAVALÃO EM ALUMINIO (PINTADO OU ANODIZADO) PARA VIDRO 8MM</t>
  </si>
  <si>
    <t>PERFIL TIPO CADEIRINHA EM ALUMINIO (PINTADO OU ANODIZADO) PARA VIDRO 8MM</t>
  </si>
  <si>
    <t>PERFIL TIPO TRANSPASSE EM ALUMINIO (PINTADO OU ANODIZADO) PARA VIDRO 8MM</t>
  </si>
  <si>
    <t>KIT DE COMPONENTES PARA PORTA DE ALUMINIO - ABRIR OU CORRER FIXO (Buchas, parafusos, roldanas, conj. chumbadores, cunhas de regulagem, batedores de roldanas, bate borracha e fechadura).</t>
  </si>
  <si>
    <t>VIDRO TEMPERADO TIPO FUMÊ OU SIMILAR, E=8MM, SEM COLOCAÇÃO</t>
  </si>
  <si>
    <t>TRILHO SUPERIOR EM ALUMINIO (PINTADO OU ANODIZADO) PARA VIDRO 10MM</t>
  </si>
  <si>
    <t>TRILHO INFERIOR EM ALUMINIO (PINTADO OU ANODIZADO) PARA VIDRO 10MM</t>
  </si>
  <si>
    <t>PERFIL TIPO CAPA EM ALUMINIO (PINTADO OU ANODIZADO) PARA VIDRO 10MM</t>
  </si>
  <si>
    <t>PERFIL TIPO CAVALÃO EM ALUMINIO (PINTADO OU ANODIZADO) PARA VIDRO 10MM</t>
  </si>
  <si>
    <t>PERFIL TIPO CADEIRINHA EM ALUMINIO (PINTADO OU ANODIZADO) PARA VIDRO 10MM</t>
  </si>
  <si>
    <t>PERFIL TIPO CLIQUE EM ALUMINIO (PINTADO OU ANODIZADO) PARA VIDRO 10MM</t>
  </si>
  <si>
    <t>PERFIL TIPO TRANSPASSE EM ALUMINIO (PINTADO OU ANODIZADO) PARA VIDRO 10MM</t>
  </si>
  <si>
    <t>VIDRO TEMPERADO TIPO FUMÊ OU SIMILAR, E=10MM, SEM COLOCAÇÃO</t>
  </si>
  <si>
    <t>KIT DE COMPONENTES PARA ESQUADRIAS EM ALUMINIO - ARTICULADA (Buchas, parafusos, roldanas, conj. chumbadores, cunhas de regulagem, batedores de roldanas, bate borracha e fechadura).</t>
  </si>
  <si>
    <t>KIT DE COMPONENTES PARA ESQUADRIAS EM ALUMINIO - MAXIM AR (Braço de reverção, Freios Buchas, parafusos, roldanas, conj. chumbadores, cunhas de regulagem, batedores de roldanas, bate borracha e fechadura).</t>
  </si>
  <si>
    <t>PERFIL TIPO CANTONEIRA EM ALUMINIO (PINTADO OU ANODIZADO) PARA VIDRO 8MM</t>
  </si>
  <si>
    <t>MOLA HIDRAULICA DE PISO P/ VIDRO TEMPERADO 10MM</t>
  </si>
  <si>
    <t>PERFIL 5x10 EM ALUMINIO (PINTADO OU ANODIZADO) PARA VIDRO 8MM OU10MM.</t>
  </si>
  <si>
    <t>PERFIL 5x5 EM ALUMINIO (PINTADO OU ANODIZADO) PARA VIDRO 8MM OU10MM.</t>
  </si>
  <si>
    <t>FITA DUPLA FACE</t>
  </si>
  <si>
    <t>AREIA GROSSA - POSTO JAZIDA / FORNECEDOR (SEM FRETE)</t>
  </si>
  <si>
    <t>TIJOLO CERAMICO MACICO 5 X 10 X 20CM</t>
  </si>
  <si>
    <t>PARAFUSO NIQUELADO P/ FIXAR PECA SANITARIA - INCL PORCA CEGA, ARRUELA E BUCHA DE NYLON S-8</t>
  </si>
  <si>
    <t>MASSA PLASTICA ADESIVA PARA MARMORE/GRANITO</t>
  </si>
  <si>
    <t>SIFAO FLEXIVEL P/ PIA E LAVATORIO 3/4" X 1 1/2"</t>
  </si>
  <si>
    <t>CONJUNTO DE LIGACAO PARA BACIA SANITARIA EM PLASTICO BRANCO COM TUBO, CANOPLA E ANEL DE EXPANSAO (TUBO 1.1/2 X 20 CM)</t>
  </si>
  <si>
    <t>PARAFUSO SEXTAVADO ROSCA SOBERBA ZINCADO 5/16" X 40MM</t>
  </si>
  <si>
    <t>BUCHA NYLON S-10</t>
  </si>
  <si>
    <t>ENGATE OU RABICHO FLEXIVEL PLASTICO (PVC OU ABS) BRANCO 1/2" X 30CM</t>
  </si>
  <si>
    <t>CONJUNTO LIGACAO PLASTICA P/ VASO SANITARIO (ESPUDE + TUBO + CANOPLA)</t>
  </si>
  <si>
    <t>VASO SANITARIO SIFONADO LOUÇA BRANCA, PARA DEFICIENTES FÍSICOS</t>
  </si>
  <si>
    <t>LAVATORIO LOUCA BRANCO SUSPENSO PARA DEFCIENTES FÍSICOS, SEM COLUNA</t>
  </si>
  <si>
    <t>BARRA DE APOIO PARA DEFICIENTES FÍSICOS, COMPRIMENTO DE 80CM.</t>
  </si>
  <si>
    <t>ASSENTO SANITARIO PARA DEFICIENTES FÍSICOS</t>
  </si>
  <si>
    <t>ELETRODO AWS E-6013 (OK 46.00; WI 613) D = 4MM ( SOLDA ELETRICA )</t>
  </si>
  <si>
    <t>GRANITO CINZA POLIDO P/BANCADA E=2,5 CM</t>
  </si>
  <si>
    <t>BARRA FERRO RETANGULAR CHATA 2 X1/4" - (2,53KG/M)</t>
  </si>
  <si>
    <t>BUCHA NYLON S-10 C/ PARAFUSO ACO ZINC ROSCA SOBERBA CAB CHATA 5,5 X 65MM</t>
  </si>
  <si>
    <t>LUMINÁRIAS</t>
  </si>
  <si>
    <t>LUMINARIA PHILLIPS TIPO SPOT</t>
  </si>
  <si>
    <t>FITA ISOLANTE ADESIVA ANTI-CHAMA EM ROLOS 19MM X 5M</t>
  </si>
  <si>
    <t>LAMPADA FLUORESCENTE COMPACTA 45W COM REATOR</t>
  </si>
  <si>
    <t>INTERRUPTORES E TOMADAS</t>
  </si>
  <si>
    <t>CAIXA DE PASSAGEM PARA AR CONDICIONADO SPLIT</t>
  </si>
  <si>
    <t>CHAPA MADEIRA COMPENSADA RESINADA 2,2 X 1,1M X 17MM P/ FORMA CONCRETO</t>
  </si>
  <si>
    <t>PEDRA BRITADA N. 3 - POSTO PEDREIRA / FORNECEDOR (SEM FRETE)</t>
  </si>
  <si>
    <t>73850/001</t>
  </si>
  <si>
    <t>TETOS</t>
  </si>
  <si>
    <t>74106/001</t>
  </si>
  <si>
    <t>SER.CG: ALVENARIA EM TIJOLO CERAMICO FURADO 13X19X19CM, 1 VEZ (ESPESSURA 19 CM), ASSENTADO EM ARGAMASSA TRACO 1:4 (CIMENTO E AREIA MEDIA NA O PENEIRADA), PREPARO MANUAL, JUNTA 1 CM</t>
  </si>
  <si>
    <t>COEF.</t>
  </si>
  <si>
    <t>CUSTO UNIT.</t>
  </si>
  <si>
    <t>CUSTO TOTAL</t>
  </si>
  <si>
    <t xml:space="preserve">SUB TOTAL </t>
  </si>
  <si>
    <t>TOTAL (A)</t>
  </si>
  <si>
    <t>MATERIAL/SUB-CONTRATADO</t>
  </si>
  <si>
    <t xml:space="preserve">COEF. </t>
  </si>
  <si>
    <t xml:space="preserve">TOTAL (C) </t>
  </si>
  <si>
    <t xml:space="preserve">CUSTO DIRETO TOTAL </t>
  </si>
  <si>
    <t>SER.CG: ALVENARIA EM TIJOLO CERAMICO FURADO 13X19X19CM, 1/2 VEZ (ESPESSURA 13CM), ASSENTAD O EM ARGAMASSA TRACO 1:4 (CIMENTO E AREIA),E=1CM</t>
  </si>
  <si>
    <t>SER.CG: LUMINARIA TIPO SPOT PARA 1 LAMPADA FLUORESCENTE COM PACTA 45W COM REATOR</t>
  </si>
  <si>
    <t>EQUIPAMENTO</t>
  </si>
  <si>
    <t>COEF. UTILIZAÇÃO</t>
  </si>
  <si>
    <t xml:space="preserve">TOTAL (B) </t>
  </si>
  <si>
    <t>SER.CG: LAJE FORRO - PRE-MOLD H=16CM P/ 100KG/M2 / INCL VIGOTAS TG12, EPS, CAPA - 4CM DE CONCRETO 25MPA E ESCORAMENTO.</t>
  </si>
  <si>
    <t>UN: un</t>
  </si>
  <si>
    <t>SER.CG: CONJUNTO SANITÁRIO PARA DEFICIENTES FÍSICOS, COM BACIA SANITÁRIA, LAVATÓRIO, BARRAS DE APOIO E ACESSÓRIOS</t>
  </si>
  <si>
    <t>SER.CG: PEITORIL EM GRANITO, LARGURA DE 17CM, ASSENTADO COM ARGAMA SSA TRACO 1:4 (CIMENTO E AREIA MEDIA), PREPARO MANUAL DA ARGAMASS A</t>
  </si>
  <si>
    <t>SER.CG: CAIXA DE PASSAGEM DE EMBUTIR NA PAREDE, PARA INSTALAÇÃO DE AR CONDICIONADO SPLIT - FORNECIMENTO E INSTALAÇÃO</t>
  </si>
  <si>
    <t>SER.CG: CAIXA DE PASSAGEM 20X20X25 FUNDO BRITA COM TAMPA (CADEIRA DO DENTISTA)</t>
  </si>
  <si>
    <t>SER.CG: JANELA DE CORRER 2 FOLHAS - 1,50 X 1,00M E LARGURA VARIÁVEL, SENDO UMA FOLHA FIXA E UMA DE CORRER, PARA VIDRO TEMPERADO 8MM EM ALUMINIO ANODIZADO, INCLUINDO COMPONENTES PARA INSTALAÇÃO E FECHADURA - FORNECIMENTO E INSTALAÇÃO.</t>
  </si>
  <si>
    <t>SER.CG: PORTA DE CORRER 2 FOLHAS - 2,00 X 2,10M, SENDO UMA FOLHA FIXA E UMA DE CORRER, PARA VIDRO TEMPERADO 10MM EM ALUMINIO ANODIZADO, INCLUINDO COMPONENTES PARA INSTALAÇÃO E FECHADURA - FORNECIMENTO E INSTALAÇÃO.</t>
  </si>
  <si>
    <t>SER.CG: VIDRO FIXO TEMPERADO FUMÊ 8MM EM ALUMINIO ANODIZADO - FORNECIMENTO E INSTALAÇÃO.</t>
  </si>
  <si>
    <t>SER.CG: PORTA DE ABRIR 2 FOLHAS - 2,00 X 2,10M, COM MOLA HIDRÁULICA, PARA VIDRO TEMPERADO FUMÊ 10MM, INCLUINDO COMPONENTES PARA INSTALAÇÃO E FECHADURA - FORNECIMENTO E INSTALAÇÃO.</t>
  </si>
  <si>
    <t>SER.CG: PELE DE VIDRO LAMINADO ESPELHADO 4+4 - FIXADOS COM FITA DUPLA FACE EM ESTRUTURA DE ALUMINIO ANODIZADO PRETO - FORNECIMENTO E INSTALAÇÃO.</t>
  </si>
  <si>
    <t>COMPOSIÇÕES DE SERVIÇOS - PREFEITURA MUNICIPAL DE SORRISO</t>
  </si>
  <si>
    <t>Contribuição Previdenciária - Lei 12.546/2013</t>
  </si>
  <si>
    <t>SER.CG: VERGA RETA MOLDADA IN LOCO COM FORMA DE MADEIRA, CONSIDERANDO 2 REAPROVEITAMENTOS, CONCRETO ARMADO fck = 20 Mpa - Com Transpasse</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</si>
  <si>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</si>
  <si>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</si>
  <si>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</si>
  <si>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</si>
  <si>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</si>
  <si>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</si>
  <si>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</si>
  <si>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</si>
  <si>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</si>
  <si>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</si>
  <si>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</si>
  <si>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Local:</t>
  </si>
  <si>
    <t>SER.CG: COBERTURA TRAPEZOIDAL EM TELHA ALUZICNCO E=0,43MM, S/PINTURA, COM RECHEIRO DE POLIESTIRENO EXPANDIDO (EPS ALTURA =3CM) - FORNECIMENTO E INSTALAÇÃO.</t>
  </si>
  <si>
    <t>COMPONENTES PARA FIXAÇÃO DE TELHA</t>
  </si>
  <si>
    <t>TELHA ALUZINCO TRAPEZOIDAL, DE ALUZINCO DE EXPESSURA 0,43MM COM ENCHIMENTO EM EPS=3CM.</t>
  </si>
  <si>
    <t>SER.CG: PAINÉIS EM ACM - FORNECIMENTO E INSTALAÇÃO</t>
  </si>
  <si>
    <t xml:space="preserve">COMPONENTES PARA FIXAÇÃO </t>
  </si>
  <si>
    <t xml:space="preserve">CHAPA DE ALUMINIO COMPOSTO - ACM </t>
  </si>
  <si>
    <t>QUADROS E CAIXAS REDE ELÉTRICA</t>
  </si>
  <si>
    <t xml:space="preserve">SER.CG: APLICAÇÃO E LIXAMENTO DE MASSA LÁTEX ACÍLICA EM PAREDES, DUAS DEMÃOS. </t>
  </si>
  <si>
    <t>ENXADA ESTREITA DE *240 X 230* MM, SEM CABO</t>
  </si>
  <si>
    <t>CARRO-DE-MAO CACAMBA METALICA E PNEU MACICO</t>
  </si>
  <si>
    <t>LUVA RASPA DE COURO, CANO CURTO</t>
  </si>
  <si>
    <t>PAR</t>
  </si>
  <si>
    <t>BOTA COURO SOLADO DE BORRACHA VULCANIZADA</t>
  </si>
  <si>
    <t>CAPA P/ CHUVA</t>
  </si>
  <si>
    <t>CAPACETE PLASTICO RIGIDO</t>
  </si>
  <si>
    <t>LIXA EM FOLHA PARA PAREDE OU MADEIRA, NUMERO 120 (COR VERMELHA)</t>
  </si>
  <si>
    <t>ALIMENTACAO (ENCARGOS COMPLEMENTARES) *COLETADO CAIXA*</t>
  </si>
  <si>
    <t>TRANSPORTE (ENCARGOS COMPLEMENTARES) *COLETADO CAIXA*</t>
  </si>
  <si>
    <t>EXAMES (ENCARGOS COMPLEMENTARES) *COLETADO CAIXA*</t>
  </si>
  <si>
    <t>SEGURO (ENCARGOS COMPLEMENTARES) *COLETADO CAIXA*</t>
  </si>
  <si>
    <t>Massa Acrílica para Pintura</t>
  </si>
  <si>
    <t xml:space="preserve">SER.CG: APLICAÇÃO E LIXAMENTO DE MASSA LÁTEX ACÍLICA EM TETOS, DUAS DEMÃOS. </t>
  </si>
  <si>
    <t>SER.CG: APLICAÇÃO MANUAL DE PINTURA COM TINTA LÁTEX ACRÍLICA PREMIUM FOSCA EM PAREDES, DUAS DEMÃOS.</t>
  </si>
  <si>
    <t>TINTA ACRILICA PREMIUM, COR BRANCO FOSCO</t>
  </si>
  <si>
    <t>SER.CG: APLICAÇÃO MANUAL DE PINTURA COM TINTA LÁTEX ACRÍLICA PREMIUM SEMI BRILHO EM PAREDES, DUAS DEMÃOS.</t>
  </si>
  <si>
    <t>TINTA ACRILICA PREMIUM BRILHANTE</t>
  </si>
  <si>
    <t>SER.CG: APLICAÇÃO MANUAL DE PINTURA COM TINTA LÁTEX ACRÍLICA FOSCA EM TETO, DUAS DEMÃOS.</t>
  </si>
  <si>
    <t>SER.CG: APLICAÇÃO MANUAL DE PINTURA COM TINTA LÁTEX ACRÍLICA SEMI BRILHO EM TETO, DUAS DEMÃOS.</t>
  </si>
  <si>
    <t>13.1.1</t>
  </si>
  <si>
    <t>BARITA PARA ISOLAMENTO DE SALA RADIOLÓGICA</t>
  </si>
  <si>
    <t>CIMENTO PORTLAND CPII-32, SACO DE 50KG</t>
  </si>
  <si>
    <t>CAL HIDRATADA</t>
  </si>
  <si>
    <t>SER.CG: REVESTIMENTO COM ARGAMASSA DE CIMENTO E BARITA(GROSSA E FINA ),TRACO 1:1:1, PARA PAREDES DE SALAS RADIOLOGICAS (APARELHOSDE 125 A 150KV),COM ESPESSURA DE 2,5CM,EXCLUSIVE CHAPISCO (M2)</t>
  </si>
  <si>
    <t>INSTALAÇÕES DE SISTEMA DE EMERGENCIA E SEGURANÇA CONTRA INCENDIO</t>
  </si>
  <si>
    <t>EXTINTOR INCENDIO AGUA-PRESSURIZADA 10L INCL SUPORTE PAREDE CARGA COMPLETA FORNECIMENTO E COLOCACAO</t>
  </si>
  <si>
    <t>73775/002</t>
  </si>
  <si>
    <t>REGISTROS E CONEXÕES</t>
  </si>
  <si>
    <t>LOUÇAS, METAIS E ACESSÓRIOS</t>
  </si>
  <si>
    <t>PORTAS e VÃOS</t>
  </si>
  <si>
    <t>PINTURA EM PAREDE EXTERNA</t>
  </si>
  <si>
    <t>SALA</t>
  </si>
  <si>
    <t>PERÍMETRO</t>
  </si>
  <si>
    <t>11.0</t>
  </si>
  <si>
    <t>SERVENTE COM ENCARGOS COMPLEMENTARES</t>
  </si>
  <si>
    <t>PEDREIRO COM ENCARGOS COMPLEMENTARES</t>
  </si>
  <si>
    <t>ELETRICISTA COM ENCARGOS COMPLEMENTARES</t>
  </si>
  <si>
    <t>AUXILIAR DE ELETRICISTA COM ENCARGOS COMPLEMENTARES</t>
  </si>
  <si>
    <t>AJUDANTE DE CARPINTEIRO COM ENCARGOS COMPLEMENTARES</t>
  </si>
  <si>
    <t>ARMADOR COM ENCARGOS COMPLEMENTARES</t>
  </si>
  <si>
    <t>CARPINTEIRO DE FORMAS COM ENCARGOS COMPLEMENTARES</t>
  </si>
  <si>
    <t>ENCANADOR OU BOMBEIRO HIDRÁULICO COM ENCARGOS COMPLEMENTARES</t>
  </si>
  <si>
    <t>MARMORISTA/GRANITEIRO COM ENCARGOS COMPLEMENTARES</t>
  </si>
  <si>
    <t>SOLDADOR COM ENCARGOS COMPLEMENTARES</t>
  </si>
  <si>
    <t>PINTOR COM ENCARGOS COMPLEMENTARES</t>
  </si>
  <si>
    <t xml:space="preserve">MONTADOR </t>
  </si>
  <si>
    <t>MONTADOR COM ENCARGOS COMPLEMENTARES</t>
  </si>
  <si>
    <t>PERFIL LAMINADO AÇO ESTRUTURAL U (QUALQUER ESPESSURA)</t>
  </si>
  <si>
    <t>ELETRODO AWS E-7018 (OK 48.04; WI 718) D=4MM (SOLDA ELETRICA)</t>
  </si>
  <si>
    <t>LIXA P/ FERRO</t>
  </si>
  <si>
    <t>UND</t>
  </si>
  <si>
    <t>SOLVENTE DILUENTE A BASE DE AGUARRAS</t>
  </si>
  <si>
    <t>FUNDO ANTICORROSIVO TIPO ZARCAO OU
EQUIV</t>
  </si>
  <si>
    <t>GL</t>
  </si>
  <si>
    <t>SER.CG: ESTRUTURA METÁLICA PARA PLATIBANDA METÁLICA , FORNECIMENTO E MONTAGEM, INCLUSIVE PINTURA</t>
  </si>
  <si>
    <t xml:space="preserve">PEDREIRO COM ENCARGOS COMPLEMENTARES </t>
  </si>
  <si>
    <t>CONCRETO USINADO BOMBEÁVEL, CLASSE DE RESISTÊNCIA C25, COM BRITA 0 E 1, SLUMP = 100+/- 20MM, INCLUI SERVIÇO DE BOMBEAMENTO (NBR 8953).</t>
  </si>
  <si>
    <t>VIBRADOR DE IMERSÃO COM MOTOR ELÉTRICO 2 HP MONOFÁSICO QUALQUER DIÂMETRO COM MANGOTE</t>
  </si>
  <si>
    <t>M³</t>
  </si>
  <si>
    <t>PEDREIRO</t>
  </si>
  <si>
    <t>ARGAMASSA TRAÇO 1:2:8 (CIMENTO, CAL E AREIA MÉDIA) PARA EMBOÇO/MASSA ÚNICA/ASSENTAMENTO DE ALVENARIA DE VEDAÇÃO, PREPARO MECÂNICO COM MISTURADOR DE EIXO HORIZONTAL DE 300 KG. AF_06/2014</t>
  </si>
  <si>
    <t>PEDRA BRITADA N. 3 (38 A 50 MM) POSTO PEDREIRA/FORNECEDOR, SEM FRETE</t>
  </si>
  <si>
    <t>PEDRA BRITADA N. 4 (50 A 76 MM) POSTO PEDREIRA/FORNECEDOR, SEM FRETE</t>
  </si>
  <si>
    <t xml:space="preserve">TIJOLO CERAMICO MACICO 5X10X20CM 1 VEZ </t>
  </si>
  <si>
    <t>MIL</t>
  </si>
  <si>
    <t>BLOCO CERAMICO (ALVENARIA DE VEDACAO), 6 FUROS, DE 9 X 9 X 19 CM</t>
  </si>
  <si>
    <t>SER.CG: CONJUNTO DE UNIDADES DE TRATAMENTO: FOSSA SÉPTICA E SUMIDOURO CONFORME PROJETO SANITÁRIO.</t>
  </si>
  <si>
    <t>JUNTA PLASTICA DE DILATACAO PARA PISOS, COR CINZA, 17 X 3 MM (ALTURA X ESPESSURA)</t>
  </si>
  <si>
    <t>SER.CG: PISO EM CONCRETO ARMADO</t>
  </si>
  <si>
    <t>M²</t>
  </si>
  <si>
    <t>TELA DE ACO SOLDADA NERVURADA CA-60, Q-138, (2,20 KG/M2), DIAMETRO DO FIO = 4,2 MM, LARGURA = 2,45 X 120 M DE COMPRIMENTO, ESPACAMENTO DA MALHA = 10 X 10 CM</t>
  </si>
  <si>
    <t>7.2</t>
  </si>
  <si>
    <t>CONCRETO USINADO BOMBEAVEL, CLASSE DE RESISTENCIA C20, COM BRITA 0, SLUMP = 220+/- 20 MM, INCLUI SERVICO DE BOMBEAMENTO (NBR 8953)</t>
  </si>
  <si>
    <t>PERFURATRIZ COM TORRE METÁLICA PARA EXECUÇÃO DE ESTACA HÉLICE CONTÍNUA, PROFUNDIDADE MÁXIMA DE 30 M, DIÂMETRO MÁXIMO DE 800 MM, POTÊNCIA INSTALADA DE 268 HP, MESA ROTATIVA COM TORQUE MÁXIMO DE 170 KNM - CHP DIURNO.</t>
  </si>
  <si>
    <t>SER.CG: ESTACA HÉLICE CONTÍNUA, DIÂMETRO DE 30 CM, EXECUTADA COM PERFURATRIZ COM TORRE METÁLICA.</t>
  </si>
  <si>
    <t>OPERADOR DE MÁQUINAS E EQUIPAMENTOS COM ENCARGOS COMPLEMENTARES</t>
  </si>
  <si>
    <t>PERFURAÇÃO COM PERFURATRIZ</t>
  </si>
  <si>
    <t>SER.CG: MOBILIZAÇÃO E DESMOBILIZAÇÃO DE PERFURATRIZ</t>
  </si>
  <si>
    <t>UNID</t>
  </si>
  <si>
    <t>UN: UNID</t>
  </si>
  <si>
    <t>74077/003 LOCACAO CONVENCIONAL DE OBRA, ATRAVÉS DE GABARITO DE TABUAS CORRIDAS PONTALETADAS, COM REAPROVEITAMENTO DE 3 VEZES.</t>
  </si>
  <si>
    <t>76443/001 ESCAVACAO MANUAL VALA/CAVA MAT 1A CAT ATE 1,5M EXCL ESG/ESCOR EM BECO (LARG ATE 2M) IMPOSSIBILITANDO ENTRADA DE CAMINHAO OU EQUIPAMENTO MOTORIZADO P/RETIRADA MATERIAL</t>
  </si>
  <si>
    <t>79483 APILOAMENTO COM MACO DE 30KG</t>
  </si>
  <si>
    <t>74254/002 ARMACAO ACO CA-50, DIAM. 6,3 (1/4) À 12,5MM(1/2) -FORNECIMENTO/ CORTE (PERDA DE 10%) / DOBRA / COLOCAÇÃO.</t>
  </si>
  <si>
    <t>74138/002 CONCRETO USINADO BOMBEADO FCK=20MPA, INCLUSIVE LANCAMENTO E ADENSAMENTO</t>
  </si>
  <si>
    <t>SERVIÇOS</t>
  </si>
  <si>
    <t>SER.CG: RADIER PARA CAIXA D´ÁGUA TIPO TAÇA METÁLICA</t>
  </si>
  <si>
    <t>73942/002 Armação de aço CA-60, fornecimento / corte / dobra / colocação</t>
  </si>
  <si>
    <t>TIPO</t>
  </si>
  <si>
    <t>DISJUNTORES TIPO DIN</t>
  </si>
  <si>
    <t>9.2</t>
  </si>
  <si>
    <t>11.1</t>
  </si>
  <si>
    <t>12.1</t>
  </si>
  <si>
    <t>12.2</t>
  </si>
  <si>
    <t>LAJES</t>
  </si>
  <si>
    <t>13.2.3</t>
  </si>
  <si>
    <t>m2</t>
  </si>
  <si>
    <t>SER.CG: JANELA DE CORRER 2 FOLHAS - 2,350 X 1,40M, SENDO UMA FOLHA FIXA E UMA DE CORRER, PARA VIDRO TEMPERADO FUMÊ 8MM EM ALUMINIO ANODIZADO, INCLUINDO COMPONENTES PARA INSTALAÇÃO E FECHADURA - FORNECIMENTO E INSTALAÇÃO.</t>
  </si>
  <si>
    <t>SER.CG: JANELA DE CORRER 2 FOLHAS - 1,60 x 1,20M , SENDO UMA FOLHA FIXA E UMA DE CORRER, PARA VIDRO TEMPERADO FUMÊ 8MM EM ALUMINIO ANODIZADO, INCLUINDO COMPONENTES PARA INSTALAÇÃO E FECHADURA - FORNECIMENTO E INSTALAÇÃO.</t>
  </si>
  <si>
    <t>COPA</t>
  </si>
  <si>
    <t>ÁREA INTERNA</t>
  </si>
  <si>
    <t>ALV. DESCONT.</t>
  </si>
  <si>
    <t>CHAPISCO</t>
  </si>
  <si>
    <t>REVEST. PAREDE INTERNA</t>
  </si>
  <si>
    <t>REBOCO INTERNO</t>
  </si>
  <si>
    <t>REBOCO EXTERNO</t>
  </si>
  <si>
    <t>PINTURA EM PAREDE INTERNA</t>
  </si>
  <si>
    <t xml:space="preserve">REVEST. CERÂMICO EXTERNO </t>
  </si>
  <si>
    <t>PLATIBANDAS</t>
  </si>
  <si>
    <t>PISOS</t>
  </si>
  <si>
    <t>FORROS E TETOS + PINTURAS</t>
  </si>
  <si>
    <t>ÁREA SALA</t>
  </si>
  <si>
    <t>JUNTA PER.</t>
  </si>
  <si>
    <t>Prof.</t>
  </si>
  <si>
    <t>Empolamento:</t>
  </si>
  <si>
    <t>Nome</t>
  </si>
  <si>
    <t>B</t>
  </si>
  <si>
    <t>VOL ESC</t>
  </si>
  <si>
    <t>SER.CG: LAJE FORRO - PRE-MOLD H=12CM P/ 150KG/M2 / INCL VIGOTAS TG8, EPS, CAPA - 4CM DE CONCRETO 25MPA E ESCORAMENTO.</t>
  </si>
  <si>
    <t>SER.CG: CONCRETO USINADO BOMBEADO FCK=25MPA, INCLUSIVE LANÇAMENTO E ADENSAMENTO</t>
  </si>
  <si>
    <t>EXTINTOR INCENDIO TP PO QUIMICO 6KG FORNECIMENTO E COLOCACAO</t>
  </si>
  <si>
    <t>TELHAS E ESTRUTURAS</t>
  </si>
  <si>
    <t>CALHAS E RUFOS</t>
  </si>
  <si>
    <t>11.1.1</t>
  </si>
  <si>
    <t>11.1.2</t>
  </si>
  <si>
    <t>11.2</t>
  </si>
  <si>
    <t>11.2.1</t>
  </si>
  <si>
    <t>11.2.2</t>
  </si>
  <si>
    <t>11.3</t>
  </si>
  <si>
    <t>11.3.1</t>
  </si>
  <si>
    <t>11.3.2</t>
  </si>
  <si>
    <t>12.1.1</t>
  </si>
  <si>
    <t>12.1.2</t>
  </si>
  <si>
    <t>12.1.4</t>
  </si>
  <si>
    <t>13.1.2</t>
  </si>
  <si>
    <t>13.2.1</t>
  </si>
  <si>
    <t>13.2.2</t>
  </si>
  <si>
    <t>INTERRUPTOR SIMPLES (1 MÓDULO), 10A/250V, INCLUINDO SUPORTE E PLACA -FORNECIMENTO E INSTALAÇÃO. AF_12/2015</t>
  </si>
  <si>
    <t>INTERRUPTOR SIMPLES (2 MÓDULOS), 10A/250V, INCLUINDO SUPORTE E PLACA -FORNECIMENTO E INSTALAÇÃO. AF_12/2015</t>
  </si>
  <si>
    <t>APLICAÇÃO E LIXAMENTO DE MASSA LÁTEX EM TETO, DUAS DEMÃOS</t>
  </si>
  <si>
    <t>APLICAÇÃO MANUAL DE PINTURA COM TINTA LÁTEX ACRÍLICA EM TETO, DUAS DEMÃOS</t>
  </si>
  <si>
    <t>VIDRO TEMPERADO INCOLOR E = 10 MM, SEM COLOCACAO</t>
  </si>
  <si>
    <t>SER.CG: JANELA DE CORRER 4 FOLHAS - 2,00 x 1,00M , SENDO DUAS FOLHAS FIXAS E DUAS DE CORRER, PARA VIDRO TEMPERADO FUMÊ 8MM EM ALUMINIO ANODIZADO, INCLUINDO COMPONENTES PARA INSTALAÇÃO E FECHADURA - FORNECIMENTO E INSTALAÇÃO.</t>
  </si>
  <si>
    <t>SER.CG: JANELA DE CORRER 4 FOLHAS - 1,50 x 0,70M , SENDO DUAS FOLHAS FIXAS E DUAS DE CORRER, PARA VIDRO TEMPERADO FUMÊ 8MM EM ALUMINIO ANODIZADO, INCLUINDO COMPONENTES PARA INSTALAÇÃO E FECHADURA - FORNECIMENTO E INSTALAÇÃO.</t>
  </si>
  <si>
    <t>SER.CG: JANELA MAXIM AR - 1,20 x 0,70M , PARA VIDRO TEMPERADO FUMÊ 8MM EM ALUMINIO ANODIZAD O, INCLUINDO COMPONENTES PARA INSTALAÇÃO HASTE E FECHADURA - FORNECIMENTO E INSTALAÇÃO.</t>
  </si>
  <si>
    <t>TOMADA MÉDIA DE EMBUTIR (1 MÓDULO), 2P+T 10 A, INCLUINDO SUPORTE E PLACA - FORNECIMENTO E INSTALAÇÃO. AF_12/2015</t>
  </si>
  <si>
    <t>RUFO EM CHAPA DE AÇO GALVANIZADO NÚMERO 24, CORTE DE 25 CM, INCLUSO TRANSPORTE VERTICAL. AF_06/2016</t>
  </si>
  <si>
    <t>PISO EM GRANILITE, MARMORITE OU GRANITINA ESPESSURA 8 MM, INCLUSO JUNTAS DE DILATACAO PLASTICAS, RESINADO</t>
  </si>
  <si>
    <t>RODAPE EM MARMORITE, ALTURA 10CM</t>
  </si>
  <si>
    <t xml:space="preserve">APLICAÇÃO E LIXAMENTO DE MASSA LÁTEX EM PAREDES, DUAS DEMÃOS. AF_06/20 </t>
  </si>
  <si>
    <t>APLICAÇÃO MANUAL DE PINTURA COM TINTA LÁTEX ACRÍLICA EM PAREDES, DUAS DEMÃOS. AF_06/2014</t>
  </si>
  <si>
    <t>APLICAÇÃO MANUAL DE PINTURA COM TINTA TEXTURIZADA ACRÍLICA EM PANOS CEGOS DE FACHADA (SEM PRESENÇA DE VÃOS) DE EDIFÍCIOS DE MÚLTIPLOS PAVIMENTOS, UMA COR. AF_06/2014</t>
  </si>
  <si>
    <t>APLICAÇÃO MANUAL DE FUNDO SELADOR ACRÍLICO EM PANOS COM PRESENÇA DE VÃOS DE EDIFÍCIOS DE MÚLTIPLOS PAVIMENTOS. AF_06/2014</t>
  </si>
  <si>
    <t>REGISTRO DE GAVETA BRUTO, LATÃO, ROSCÁVEL, 3/4", COM ACABAMENTO E CANOPLA CROMADOS. FORNECIDO E INSTALADO EM RAMAL DE ÁGUA. AF_12/2014</t>
  </si>
  <si>
    <t>Proprietário: Municipio de Sorriso</t>
  </si>
  <si>
    <t>Quantidade</t>
  </si>
  <si>
    <t>COZINHA NOVA</t>
  </si>
  <si>
    <t>SUPRA ESTRUTURA</t>
  </si>
  <si>
    <t>SER.CG: LAJE PISO - PRE-MOLD H=16CM P/ 400KG/M2 / INCL VIGOTAS TG12, EPS, CAPA - 4CM DE CONCRETO 25MPA E ESCORAMENTO.</t>
  </si>
  <si>
    <t>LAJE PRE-MOLDADA DE PISO CONVENCIONAL SOBRECARGA 400KG/M2 VAO ATE 5,00M (Var 5%)</t>
  </si>
  <si>
    <t>4.1</t>
  </si>
  <si>
    <t>4.2</t>
  </si>
  <si>
    <t>ALVENARIAS E VEDAÇÕES</t>
  </si>
  <si>
    <t>BASE SINAPI 87505</t>
  </si>
  <si>
    <t>ARGAMASSA TRAÇO 1:2:8 (CIMENTO, CAL E AREIA MÉDIA) PARA EMBOÇO/MASSA ÚNICA/ASSENTAMENTO DE ALVENARIA DE VEDAÇÃO, PREPARO MANUAL. AF_06/2014</t>
  </si>
  <si>
    <t>BLOCO CERAMICO DE VEDACAO COM FUROS NA HORIZONTAL, 13,5 X 19 X 19 CM - 4,5 MPA (NBR 15270)</t>
  </si>
  <si>
    <t>SER.CG: ALVENARIA EM TIJOLO CERAMICO FURADO 13,5X19X19CM, 1/2 VEZ (ESPESSURA 13,5CM), ASSENTADO EM ARGAMASSA TRACO 1:2:8 (CIMENTO E AREIA),E=1CM</t>
  </si>
  <si>
    <t>P03</t>
  </si>
  <si>
    <t>P02</t>
  </si>
  <si>
    <t>CALHA EM CHAPA DE AÇO GALVANIZADO NÚMERO 24, DESENVOLVIMENTO DE 100 CM, INCLUSO TRANSPORTE VERTICAL. AF_06/2016</t>
  </si>
  <si>
    <t>FORNECIMENTO E LANCAMENTO DE BRITA N. 4</t>
  </si>
  <si>
    <t>REVESTIMENTO CERÂMICO PARA PAREDES EXTERNAS EM PASTILHAS DE PORCELANA 5 X 5 CM (PLACAS DE 30 X 30 CM), ALINHADAS A PRUMO, APLICADO EM PANOS</t>
  </si>
  <si>
    <t>REVESTIMENTO CERÂMICO PARA PAREDES INTERNAS COM PLACAS TIPO ESMALTADA EXTRA DE DIMENSÕES 33X45 CM APLICADAS EM AMBIENTES DE ÁREA MENOR QUE 5 M² NA ALTURA INTEIRA DAS PAREDES.</t>
  </si>
  <si>
    <t>FAIXA 10CM RODABANCA</t>
  </si>
  <si>
    <t xml:space="preserve">SER.CG: BANCADA DE GRANITO CINZA POLIDO - FORNECIMENTO E INSTALAÇÃO. </t>
  </si>
  <si>
    <t>Dimensões</t>
  </si>
  <si>
    <t>Peitoril</t>
  </si>
  <si>
    <t>Quant.</t>
  </si>
  <si>
    <t>Área unit</t>
  </si>
  <si>
    <t>Área Total</t>
  </si>
  <si>
    <t>J01</t>
  </si>
  <si>
    <t>J02</t>
  </si>
  <si>
    <t>J03</t>
  </si>
  <si>
    <t>J04</t>
  </si>
  <si>
    <t>J05</t>
  </si>
  <si>
    <t>J06</t>
  </si>
  <si>
    <t>J07</t>
  </si>
  <si>
    <t>J08</t>
  </si>
  <si>
    <t>J09</t>
  </si>
  <si>
    <t>Tipo</t>
  </si>
  <si>
    <t>Material</t>
  </si>
  <si>
    <t>Maxim-Ar</t>
  </si>
  <si>
    <t>Correr 02 Folhas</t>
  </si>
  <si>
    <t>Correr 04 Folhas</t>
  </si>
  <si>
    <t>VT</t>
  </si>
  <si>
    <t>P01</t>
  </si>
  <si>
    <t>P04</t>
  </si>
  <si>
    <t>P05</t>
  </si>
  <si>
    <t>P06</t>
  </si>
  <si>
    <t>P07</t>
  </si>
  <si>
    <t>P08</t>
  </si>
  <si>
    <t>Abrir - 1F</t>
  </si>
  <si>
    <t>Al - Ven.</t>
  </si>
  <si>
    <t>Correr - 1F</t>
  </si>
  <si>
    <t>SER.CG: ESTRUTURA METÁLICA DE BASE PARA PALCO, FORNECIMENTO E MONTAGEM</t>
  </si>
  <si>
    <t>74131/005</t>
  </si>
  <si>
    <t>ELETRODUTOS / ELETROCALHAS</t>
  </si>
  <si>
    <t>ELETRODUTO FLEXÍVEL CORRUGADO, PVC, DN 32 MM (1"), PARA CIRCUITOS TERMINAIS, INSTALADO EM FORRO - FORNECIMENTO E INSTALAÇÃO. AF_12/2015</t>
  </si>
  <si>
    <t>ELETRODUTO FLEXÍVEL CORRUGADO, PVC, DN 25 MM (3/4"), PARA CIRCUITOS TERMINAIS, INSTALADO EM FORRO - FORNECIMENTO E INSTALAÇÃO. AF_12/2015</t>
  </si>
  <si>
    <t>73798/001</t>
  </si>
  <si>
    <t>CAIXA OCTOGONAL 3" X 3", PVC, INSTALADA EM LAJE - FORNECIMENTO E INSTALAÇÃO. AF_12/2015</t>
  </si>
  <si>
    <t>LUMINÁRIA TIPO PLAFON, DE SOBREPOR, COM 1 LÂMPADA DE LED 40W - FORNECIMENTO E INSTALAÇÃO. AF_11/2017</t>
  </si>
  <si>
    <t>INTERRUPTOR SIMPLES (3 MÓDULOS), 10A/250V, INCLUINDO SUPORTE E PLACA -FORNECIMENTO E INSTALAÇÃO. AF_12/2015</t>
  </si>
  <si>
    <t>TOTAL DA OBRA:</t>
  </si>
  <si>
    <t>4.1.1</t>
  </si>
  <si>
    <t>4.1.3</t>
  </si>
  <si>
    <t>4.1.4</t>
  </si>
  <si>
    <t>4.1.5</t>
  </si>
  <si>
    <t>73775/001</t>
  </si>
  <si>
    <t>4.2.1</t>
  </si>
  <si>
    <t>7.1.1</t>
  </si>
  <si>
    <t>7.1.2</t>
  </si>
  <si>
    <t>7.1.3</t>
  </si>
  <si>
    <t>9.2.1</t>
  </si>
  <si>
    <t>12.1.3</t>
  </si>
  <si>
    <t>13.1.3</t>
  </si>
  <si>
    <t>13.2.4</t>
  </si>
  <si>
    <t>14.0</t>
  </si>
  <si>
    <t>14.1</t>
  </si>
  <si>
    <t>inclui área de PNE</t>
  </si>
  <si>
    <t>SER.CG: JANELA MAXIM AR - 6,05 x 0,50M , PARA VIDRO TEMPERADO FUMÊ 8MM EM ALUMINIO ANODIZAD O, INCLUINDO COMPONENTES PARA INSTALAÇÃO HASTE E FECHADURA - FORNECIMENTO E INSTALAÇÃO.</t>
  </si>
  <si>
    <t>PEITORIL EM MARMORE/GRANITO  BRANCO, LARGURA DE 25CM, ASSENTADO COM ARGAMASSA TRACO 1:3 (CIMENTO E AREIA MEDIA), PREPARO MANUAL DA ARGAMASSA. (JANELAS E  CHURRASQUEIRA)</t>
  </si>
  <si>
    <t>SER.CG: JANELA MAXIM AR - 4,7 x 0,40M , PARA VIDRO TEMPERADO FUMÊ 8MM EM ALUMINIO ANODIZAD O, INCLUINDO COMPONENTES PARA INSTALAÇÃO HASTE E FECHADURA - FORNECIMENTO E INSTALAÇÃO.</t>
  </si>
  <si>
    <t>SER.CG: JANELA DE CORRER 4 FOLHAS - 1,00 x 0,40M , SENDO DUAS FOLHAS FIXAS E DUAS DE CORRER, PARA VIDRO TEMPERADO FUMÊ 8MM EM ALUMINIO ANODIZADO, INCLUINDO COMPONENTES PARA INSTALAÇÃO E FECHADURA - FORNECIMENTO E INSTALAÇÃO.</t>
  </si>
  <si>
    <t>PINTURA ACRILICA PARA SINALIZAÇÃO HORIZONTAL EM PISO</t>
  </si>
  <si>
    <t>BLOCO AUTONOMO ACLARAMENTO 30 LEDS, AUTONOMIA 3hrs - 150In</t>
  </si>
  <si>
    <t>PLACAS DE SINALIZAÇÃO DE SAÍDA FOTOLUMINESCENTE, CONFORME PROJETO</t>
  </si>
  <si>
    <t>SERVIÇOS EXTERNOS A EDIFICAÇÃO</t>
  </si>
  <si>
    <t>REGULARIZACAO DE SUPERFICIES EM TERRA COM MOTONIVELADORA</t>
  </si>
  <si>
    <t>EXECUÇÃO DE PASSEIO EM PISO INTERTRAVADO, COM BLOCO RETANGULAR COR NATURAL DE 20 X 10 CM, ESPESSURA 6 CM.</t>
  </si>
  <si>
    <t>UNID.</t>
  </si>
  <si>
    <t>COMPACTAÇÃO MECÂNICA COM COMPACTADOR  TIPO PLACA VIBRATÓRIA.</t>
  </si>
  <si>
    <t>Obra:</t>
  </si>
  <si>
    <t>Ref.:</t>
  </si>
  <si>
    <t>FATURAMENTO SIMPLES DA ETAPA:</t>
  </si>
  <si>
    <t>FATURAMENTO ACUMULADO DA ETAPA:</t>
  </si>
  <si>
    <t>12.1.5</t>
  </si>
  <si>
    <t>12.1.6</t>
  </si>
  <si>
    <t>SERVIÇOS COMPLEMENTARES FINAIS</t>
  </si>
  <si>
    <t>8.1.3</t>
  </si>
  <si>
    <t>8.1.4</t>
  </si>
  <si>
    <t>9.2.2</t>
  </si>
  <si>
    <t xml:space="preserve">INFRA ESTRUTURA </t>
  </si>
  <si>
    <t>10.1.1</t>
  </si>
  <si>
    <t>10.1.2</t>
  </si>
  <si>
    <t>ACABAMENTOS</t>
  </si>
  <si>
    <t>RODAPÉS E SOLEIRAS</t>
  </si>
  <si>
    <t>PISOS E RODAPÉS E SOLEIRAS</t>
  </si>
  <si>
    <t>10.2.1</t>
  </si>
  <si>
    <t>10.3.1</t>
  </si>
  <si>
    <t>12.1.7</t>
  </si>
  <si>
    <t>12.1.8</t>
  </si>
  <si>
    <t>12.1.9</t>
  </si>
  <si>
    <t>12.1.10</t>
  </si>
  <si>
    <t>12.1.11</t>
  </si>
  <si>
    <t>12.1.12</t>
  </si>
  <si>
    <t>12.1.13</t>
  </si>
  <si>
    <t>12.1.14</t>
  </si>
  <si>
    <t>12.1.15</t>
  </si>
  <si>
    <t>12.1.16</t>
  </si>
  <si>
    <t>12.1.17</t>
  </si>
  <si>
    <t>12.1.18</t>
  </si>
  <si>
    <t>12.1.19</t>
  </si>
  <si>
    <t>12.1.20</t>
  </si>
  <si>
    <t>13.1.4</t>
  </si>
  <si>
    <t>14.1.1</t>
  </si>
  <si>
    <t>14.2</t>
  </si>
  <si>
    <t>14.2.1</t>
  </si>
  <si>
    <t>14.2.2</t>
  </si>
  <si>
    <t>14.3</t>
  </si>
  <si>
    <t>14.3.1</t>
  </si>
  <si>
    <t>14.3.2</t>
  </si>
  <si>
    <t>14.3.3</t>
  </si>
  <si>
    <t>14.4</t>
  </si>
  <si>
    <t>14.4.1</t>
  </si>
  <si>
    <t>14.4.2</t>
  </si>
  <si>
    <t>14.4.3</t>
  </si>
  <si>
    <t>14.5</t>
  </si>
  <si>
    <t>14.5.1</t>
  </si>
  <si>
    <t>14.5.2</t>
  </si>
  <si>
    <t>14.5.3</t>
  </si>
  <si>
    <t>14.5.4</t>
  </si>
  <si>
    <t>14.6</t>
  </si>
  <si>
    <t>14.6.1</t>
  </si>
  <si>
    <t>14.6.2</t>
  </si>
  <si>
    <t>14.7</t>
  </si>
  <si>
    <t>14.7.1</t>
  </si>
  <si>
    <t>14.7.2</t>
  </si>
  <si>
    <t>14.7.3</t>
  </si>
  <si>
    <t>14.7.4</t>
  </si>
  <si>
    <t>15.0</t>
  </si>
  <si>
    <t>16.0</t>
  </si>
  <si>
    <t>16.1</t>
  </si>
  <si>
    <t>17.0</t>
  </si>
  <si>
    <t>17.1</t>
  </si>
  <si>
    <t>18.0</t>
  </si>
  <si>
    <t>9.1.3</t>
  </si>
  <si>
    <t>9.1.4</t>
  </si>
  <si>
    <t>SINAPI - JUNHO 2018</t>
  </si>
  <si>
    <t>FORNECIMENTO/INSTALACAO LONA PLASTICA PRETA, PARA IMPERMEABILIZACAO, ESPESSURA 150 MICRAS.</t>
  </si>
  <si>
    <t>FORNECIMENTO E LANÇAMENTO DE AREIA PARA REGULARIZAÇÃO DE BASE</t>
  </si>
  <si>
    <t>SER.CG: LAJE PISO - PRE-MOLD H=12CM P/ 500KG/M2 / INCL VIGOTAS TG8, EPS, CAPA - 4CM DE CONCRETO 25MPA E ESCORAMENTO.</t>
  </si>
  <si>
    <t>ESGOTO E ÁGUA PLUVIAL</t>
  </si>
  <si>
    <t>CAIXA SIFONADA, PVC, DN 100 X 100 X 50 MM, JUNTA ELÁSTICA, FORNECIDA E INSTALADA EM RAMAL DE DESCARGA OU EM RAMAL DE ESGOTO SANITÁRIO. AF_12/2014</t>
  </si>
  <si>
    <t>JOELHO 45 GRAUS, PVC, SERIE NORMAL, ESGOTO PREDIAL, DN 40 MM, JUNTA SOLDÁVEL, FORNECIDO E INSTALADO EM RAMAL DE DESCARGA OU RAMAL DE ESGOTO SANITÁRIO. AF_12/2014</t>
  </si>
  <si>
    <t>JOELHO 90 GRAUS, PVC, SERIE NORMAL, ESGOTO PREDIAL, DN 40 MM, JUNTA SOLDÁVEL, FORNECIDO E INSTALADO EM RAMAL DE DESCARGA OU RAMAL DE ESGOTO SANITÁRIO. AF_12/2014</t>
  </si>
  <si>
    <t>JUNÇÃO SIMPLES, PVC, SERIE NORMAL, ESGOTO PREDIAL, DN 100 X 100 MM, JUNTA ELÁSTICA, FORNECIDO E INSTALADO EM RAMAL DE DESCARGA OU RAMAL DE ESGOTO SANITÁRIO. AF_12/2014</t>
  </si>
  <si>
    <t>TUBO PVC, SERIE NORMAL, ESGOTO PREDIAL, DN 50 MM, FORNECIDO E INSTALADO EM RAMAL DE DESCARGA OU RAMAL DE ESGOTO SANITÁRIO. AF_12/2014</t>
  </si>
  <si>
    <t xml:space="preserve">SER.CG: BANCADA DE GRANITO CINZA POLIDO PARA PIA OU LAVATÓRIO, LARGURA 60CM, COM RODABANCA DE 10CM E RESSALTO DE CONTENÇÃO DE ÁGUA DE 5CM - FORNECIMENTO E INSTALAÇÃO. </t>
  </si>
  <si>
    <t>POSTE DE CONCRETO 7 / 150 DT - CONSTRUPOSTES</t>
  </si>
  <si>
    <t xml:space="preserve">ELETRODUTO PVC RIGIDO 1.1/2" X 3M - MAXIUDNUTOS </t>
  </si>
  <si>
    <t>LUVA PVC RIGIDO 1.1/2'' - MAXIDUTOS</t>
  </si>
  <si>
    <t>CURVA PVC RIGIDO 90º 1.1/2 - MAXIDUTOS</t>
  </si>
  <si>
    <t>BUCHA DE ALUMINIO 1.1/2" - HOMELUX</t>
  </si>
  <si>
    <t>ARRUELA DE ALUMINIO 1.1/2 - INCA</t>
  </si>
  <si>
    <t>ARMAÇÃO 1 X 1 LEVE GALVANIZADA - ROMAGNOULNE</t>
  </si>
  <si>
    <t>ROLDANA DE PORCELANA 72 X 72 MM - GERMERUN</t>
  </si>
  <si>
    <t>PARAFUSO MAQUINA 150MM X M16 REF:402.060U N- ROMAGNOLE</t>
  </si>
  <si>
    <t>PARAFUSO MAQUINA 250MM X M16 - ROMAGNOLEUN</t>
  </si>
  <si>
    <t>ARRUELA QUADRADA 38 X 03 X 18 - ROMAGNOLUEN</t>
  </si>
  <si>
    <t>CAIXA PADRÃO POLIFÁSICA POLICARB. REF:82U1N3 - TAF</t>
  </si>
  <si>
    <t>DISJUNTOR DIN TRIFÁSICO 100A CURVA C - SUONPRANO</t>
  </si>
  <si>
    <t>ELETRODUTO PVC RIGIDO 1/2 X 3MTS - MAXIDUUNTOS</t>
  </si>
  <si>
    <t>BUCHA DE ALUMINIO 1/2" - HOMELUX</t>
  </si>
  <si>
    <t>ARRUELA DE ALUMINIO 1/2" - HOMELUX</t>
  </si>
  <si>
    <t>ARAME GALVANIZADO Nº18 - AÇOFER</t>
  </si>
  <si>
    <t>MASSA CALAFETAR 350G - PULVITEC TABLET</t>
  </si>
  <si>
    <t>TABLET</t>
  </si>
  <si>
    <t>HASTE P/ATERRAMENTO 5/8 X 2,40MT S/ROSCAU NBAIXA CAMAD A3 ,I0H0-858 - I N3T3E,L0L0I</t>
  </si>
  <si>
    <t>GRAMPO COBRE GTDU P/1 CABO TIPO U 3/8 - UONLIVO</t>
  </si>
  <si>
    <t>CAIXA DE ATERRAMENTO Nº 3 C/TAMPA REF:82U6N9 - TAF</t>
  </si>
  <si>
    <t>CABO COBRE NU BIMETALICO 16MM 7 FIOS - INMTELLI</t>
  </si>
  <si>
    <t>CABO FLEX 35MM 750V AZUL - CORDEIRO</t>
  </si>
  <si>
    <t>TERMINAL ISOL. TUBOLAR 35MM VERMELHO REFU:N30268 - IN T1E5L,L0I0</t>
  </si>
  <si>
    <t>TERMINAL DE COMPRESSAO TF-35 REF:13149 -U NINTELLI</t>
  </si>
  <si>
    <t>ENTRADA DE ENERGIA ELÉTRICA AÉREA TRIFÁSICA 100A COM POSTE DE CONCRETO, INCLUSIVE CABEAMENTO, DISJUNTOR, CAIXA DE PROTEÇÃO PARA MEDIDOR E ATERRAMENTO. CONFORME NORMA DA CONCESSIONARIA DE ENERGIA LOCAL-ENERGISA.</t>
  </si>
  <si>
    <t>QUADRO DE DISTRIBUICAO DE ENERGIA DE EMBUTIR, EM CHAPA METALICA, PARA 24 DISJUNTORES TERMOMAGNETICOS MONOPOLARES, COM BARRAMENTO TRIFASICO E NEUTRO, FORNECIMENTO E INSTALACAO</t>
  </si>
  <si>
    <t>IMPERMEABILIZACAO DE ESTRUTURAS ENTERRADAS, COM TINTA ASFALTICA, DUAS DEMÃOS (vigas baldrame)</t>
  </si>
  <si>
    <t>CHAPISCO APLICADO NO TETO, COM ROLO PARA TEXTURA ACRÍLICA. ARGAMASSA TRAÇO 1:4 E EMULSÃO POLIMÉRICA (ADESIVO) COM PREPARO MANUAL.</t>
  </si>
  <si>
    <t>17.2</t>
  </si>
  <si>
    <t>17.3</t>
  </si>
  <si>
    <t>CÓDIGO SINAPI</t>
  </si>
  <si>
    <t>333</t>
  </si>
  <si>
    <t>ARAME GALVANIZADO 14 BWG, D = 2,11 MM (0,026 KG/M)</t>
  </si>
  <si>
    <t>10937</t>
  </si>
  <si>
    <t>TELA DE ARAME GALV REVESTIDO EM PVC, QUADRANGULAR / LOSANGULAR,  FIO 2,11 MM (14 BWG), BITOLA FINAL = *2,8* MM, MALHA  *8 X 8* CM, H = 2 M</t>
  </si>
  <si>
    <t>4107</t>
  </si>
  <si>
    <t>MOURAO DE CONCRETO RETO, *10 X 10* CM, H= 2,30 M</t>
  </si>
  <si>
    <t>4111</t>
  </si>
  <si>
    <t>ESCORA PRE-MOLDADA EM CONCRETO, *10 X 10* CM, H = 2,30M</t>
  </si>
  <si>
    <t>88309</t>
  </si>
  <si>
    <t>88316</t>
  </si>
  <si>
    <t>94962</t>
  </si>
  <si>
    <t>CONCRETO MAGRO PARA LASTRO, TRAÇO 1:4,5:4,5 (CIMENTO/ AREIA MÉDIA/ BRITA 1)  - PREPARO MECÂNICO COM BETONEIRA 400 L. AF_07/2016</t>
  </si>
  <si>
    <t>0,0980000</t>
  </si>
  <si>
    <t>0,4050000</t>
  </si>
  <si>
    <t>0,4200000</t>
  </si>
  <si>
    <t>0,1600000</t>
  </si>
  <si>
    <t>0,0288000</t>
  </si>
  <si>
    <t>0,3350000</t>
  </si>
  <si>
    <t>0,6710000</t>
  </si>
  <si>
    <t>CERCA COM MOUROES DE CONCRETO, RETO, 15X15CM, ESPACAMENTO DE 3M, CRAVADOS 0,5M, ESCORAS DE 10X10CM NOS CANTOS, TELA DE ARAME GALVANIZADO REVESTIDO EM PVC, QUADRANGULAR/LOSANGULAR, FIO 2,11 (14 BWG), MALHA 8X8CM, COM ALTURA DE 2M</t>
  </si>
  <si>
    <t>UN: M</t>
  </si>
  <si>
    <t>,</t>
  </si>
  <si>
    <t>SER.CG: COBERTURA TRAPEZOIDAL EM TELHA ALUZINCO TERMOISOLANTE, E=0,43MM, S/PINTURA, COM UMA FACE TRAPEZOIDAL E A OUTRA POLIESTIRENO EXPANDIDO (EPS ALTURA =3CM) LISO COM FILME ALUMINIZADO - FORNECIMENTO E INSTALAÇÃO.</t>
  </si>
  <si>
    <t xml:space="preserve">TELHA ALUZINCO TRAPEZOIDAL TERMOISOLANTE  COM EXPESSURA DE 0,43MM, EPS=3CM LISO E FILME DE ALUMINIO. </t>
  </si>
  <si>
    <t>ORÇAMENTO - CONSTRUÇÃO
Farmácia Central</t>
  </si>
  <si>
    <t>Obra: Construção da Farmácia Central</t>
  </si>
  <si>
    <t>Local: Avenida Brasil esquina com Avenida Porto Alegre - Sorriso MT</t>
  </si>
  <si>
    <r>
      <rPr>
        <b/>
        <sz val="9"/>
        <color theme="1"/>
        <rFont val="Courier New"/>
        <family val="3"/>
      </rPr>
      <t>Proprietário</t>
    </r>
    <r>
      <rPr>
        <sz val="9"/>
        <color theme="1"/>
        <rFont val="Courier New"/>
        <family val="3"/>
      </rPr>
      <t>:  Municipio de Sorriso</t>
    </r>
  </si>
  <si>
    <r>
      <rPr>
        <b/>
        <sz val="9"/>
        <color theme="1"/>
        <rFont val="Courier New"/>
        <family val="3"/>
      </rPr>
      <t>Responsável Técnico</t>
    </r>
    <r>
      <rPr>
        <sz val="9"/>
        <color theme="1"/>
        <rFont val="Courier New"/>
        <family val="3"/>
      </rPr>
      <t>: Luciano Scaburi - Engenheiro Civil - CREA 170072976-4</t>
    </r>
  </si>
  <si>
    <r>
      <t>Arredondamentos: Opções → Avançado → Fórmulas → "</t>
    </r>
    <r>
      <rPr>
        <u/>
        <sz val="8"/>
        <color theme="1"/>
        <rFont val="Courier New"/>
        <family val="3"/>
      </rPr>
      <t>Definir Precisão Conforme Exibido</t>
    </r>
    <r>
      <rPr>
        <sz val="8"/>
        <color theme="1"/>
        <rFont val="Courier New"/>
        <family val="3"/>
      </rPr>
      <t>"</t>
    </r>
  </si>
  <si>
    <t>CRONOGRAMA FÍSICO FINANCEIRO</t>
  </si>
  <si>
    <t>BDI DE SERVIÇOS</t>
  </si>
  <si>
    <t>BDI DE EQUIPAMENTOS</t>
  </si>
  <si>
    <r>
      <t xml:space="preserve">ITEM: </t>
    </r>
    <r>
      <rPr>
        <sz val="9"/>
        <color rgb="FF000000"/>
        <rFont val="Courier New"/>
        <family val="3"/>
      </rPr>
      <t>PS - 001</t>
    </r>
  </si>
  <si>
    <r>
      <t xml:space="preserve">UN: </t>
    </r>
    <r>
      <rPr>
        <sz val="9"/>
        <color rgb="FF000000"/>
        <rFont val="Courier New"/>
        <family val="3"/>
      </rPr>
      <t>M2</t>
    </r>
  </si>
  <si>
    <r>
      <t xml:space="preserve">ITEM: </t>
    </r>
    <r>
      <rPr>
        <sz val="9"/>
        <color rgb="FF000000"/>
        <rFont val="Courier New"/>
        <family val="3"/>
      </rPr>
      <t>PS - 002</t>
    </r>
  </si>
  <si>
    <r>
      <t xml:space="preserve">ITEM: </t>
    </r>
    <r>
      <rPr>
        <sz val="9"/>
        <color rgb="FF000000"/>
        <rFont val="Courier New"/>
        <family val="3"/>
      </rPr>
      <t>PS - 003</t>
    </r>
  </si>
  <si>
    <r>
      <t xml:space="preserve">UN: </t>
    </r>
    <r>
      <rPr>
        <sz val="9"/>
        <color rgb="FF000000"/>
        <rFont val="Courier New"/>
        <family val="3"/>
      </rPr>
      <t>UN</t>
    </r>
  </si>
  <si>
    <r>
      <t xml:space="preserve">ITEM: </t>
    </r>
    <r>
      <rPr>
        <sz val="9"/>
        <color rgb="FF000000"/>
        <rFont val="Courier New"/>
        <family val="3"/>
      </rPr>
      <t>PS - 004</t>
    </r>
  </si>
  <si>
    <r>
      <t xml:space="preserve">UN: </t>
    </r>
    <r>
      <rPr>
        <sz val="9"/>
        <color rgb="FF000000"/>
        <rFont val="Courier New"/>
        <family val="3"/>
      </rPr>
      <t>M3</t>
    </r>
  </si>
  <si>
    <r>
      <t xml:space="preserve">ITEM: </t>
    </r>
    <r>
      <rPr>
        <sz val="9"/>
        <color rgb="FF000000"/>
        <rFont val="Courier New"/>
        <family val="3"/>
      </rPr>
      <t>PS - 005</t>
    </r>
  </si>
  <si>
    <r>
      <t xml:space="preserve">ITEM: </t>
    </r>
    <r>
      <rPr>
        <sz val="9"/>
        <color rgb="FF000000"/>
        <rFont val="Courier New"/>
        <family val="3"/>
      </rPr>
      <t>PS - 006</t>
    </r>
  </si>
  <si>
    <r>
      <t xml:space="preserve">ITEM: </t>
    </r>
    <r>
      <rPr>
        <sz val="9"/>
        <color rgb="FF000000"/>
        <rFont val="Courier New"/>
        <family val="3"/>
      </rPr>
      <t>PS - 007</t>
    </r>
  </si>
  <si>
    <r>
      <t xml:space="preserve">ITEM: </t>
    </r>
    <r>
      <rPr>
        <sz val="9"/>
        <color rgb="FF000000"/>
        <rFont val="Courier New"/>
        <family val="3"/>
      </rPr>
      <t>PS - 008</t>
    </r>
  </si>
  <si>
    <r>
      <t xml:space="preserve">ITEM: </t>
    </r>
    <r>
      <rPr>
        <sz val="9"/>
        <color rgb="FF000000"/>
        <rFont val="Courier New"/>
        <family val="3"/>
      </rPr>
      <t>PS - 009</t>
    </r>
  </si>
  <si>
    <r>
      <t xml:space="preserve">ITEM: </t>
    </r>
    <r>
      <rPr>
        <sz val="9"/>
        <color rgb="FF000000"/>
        <rFont val="Courier New"/>
        <family val="3"/>
      </rPr>
      <t>PS - 010</t>
    </r>
  </si>
  <si>
    <r>
      <t xml:space="preserve">UN: </t>
    </r>
    <r>
      <rPr>
        <sz val="9"/>
        <color rgb="FF000000"/>
        <rFont val="Courier New"/>
        <family val="3"/>
      </rPr>
      <t>M</t>
    </r>
  </si>
  <si>
    <r>
      <t xml:space="preserve">ITEM: </t>
    </r>
    <r>
      <rPr>
        <sz val="9"/>
        <color rgb="FF000000"/>
        <rFont val="Courier New"/>
        <family val="3"/>
      </rPr>
      <t>PS - 011</t>
    </r>
  </si>
  <si>
    <r>
      <t xml:space="preserve">ITEM: </t>
    </r>
    <r>
      <rPr>
        <sz val="9"/>
        <color rgb="FF000000"/>
        <rFont val="Courier New"/>
        <family val="3"/>
      </rPr>
      <t>PS - 012</t>
    </r>
  </si>
  <si>
    <r>
      <t xml:space="preserve">ITEM: </t>
    </r>
    <r>
      <rPr>
        <sz val="9"/>
        <color rgb="FF000000"/>
        <rFont val="Courier New"/>
        <family val="3"/>
      </rPr>
      <t>PS - 013</t>
    </r>
  </si>
  <si>
    <r>
      <t xml:space="preserve"> </t>
    </r>
    <r>
      <rPr>
        <sz val="9"/>
        <color rgb="FF000000"/>
        <rFont val="Courier New"/>
        <family val="3"/>
      </rPr>
      <t>PS - 014</t>
    </r>
  </si>
  <si>
    <r>
      <t xml:space="preserve">ITEM: </t>
    </r>
    <r>
      <rPr>
        <sz val="9"/>
        <color rgb="FF000000"/>
        <rFont val="Courier New"/>
        <family val="3"/>
      </rPr>
      <t>PS - 016</t>
    </r>
  </si>
  <si>
    <r>
      <t xml:space="preserve">ITEM: </t>
    </r>
    <r>
      <rPr>
        <sz val="9"/>
        <color rgb="FF000000"/>
        <rFont val="Courier New"/>
        <family val="3"/>
      </rPr>
      <t>PS - 017</t>
    </r>
  </si>
  <si>
    <r>
      <t xml:space="preserve">ITEM: </t>
    </r>
    <r>
      <rPr>
        <sz val="9"/>
        <color rgb="FF000000"/>
        <rFont val="Courier New"/>
        <family val="3"/>
      </rPr>
      <t>PS - 018</t>
    </r>
  </si>
  <si>
    <r>
      <t xml:space="preserve">ITEM: </t>
    </r>
    <r>
      <rPr>
        <sz val="9"/>
        <color rgb="FF000000"/>
        <rFont val="Courier New"/>
        <family val="3"/>
      </rPr>
      <t>PS - 019</t>
    </r>
  </si>
  <si>
    <r>
      <t xml:space="preserve">ITEM: </t>
    </r>
    <r>
      <rPr>
        <sz val="9"/>
        <color rgb="FF000000"/>
        <rFont val="Courier New"/>
        <family val="3"/>
      </rPr>
      <t>PS - 020</t>
    </r>
  </si>
  <si>
    <r>
      <t xml:space="preserve">ITEM: </t>
    </r>
    <r>
      <rPr>
        <sz val="9"/>
        <color rgb="FF000000"/>
        <rFont val="Courier New"/>
        <family val="3"/>
      </rPr>
      <t>PS - 020A</t>
    </r>
  </si>
  <si>
    <r>
      <t xml:space="preserve">ITEM: </t>
    </r>
    <r>
      <rPr>
        <sz val="9"/>
        <color rgb="FF000000"/>
        <rFont val="Courier New"/>
        <family val="3"/>
      </rPr>
      <t>PS - 021</t>
    </r>
  </si>
  <si>
    <r>
      <t xml:space="preserve">ITEM: </t>
    </r>
    <r>
      <rPr>
        <sz val="9"/>
        <color rgb="FF000000"/>
        <rFont val="Courier New"/>
        <family val="3"/>
      </rPr>
      <t>PS - 022</t>
    </r>
  </si>
  <si>
    <r>
      <t xml:space="preserve">ITEM: </t>
    </r>
    <r>
      <rPr>
        <sz val="9"/>
        <color rgb="FF000000"/>
        <rFont val="Courier New"/>
        <family val="3"/>
      </rPr>
      <t>PS - 023A</t>
    </r>
  </si>
  <si>
    <r>
      <t xml:space="preserve">ITEM: </t>
    </r>
    <r>
      <rPr>
        <sz val="9"/>
        <color rgb="FF000000"/>
        <rFont val="Courier New"/>
        <family val="3"/>
      </rPr>
      <t>PS - 023B</t>
    </r>
  </si>
  <si>
    <r>
      <t xml:space="preserve">ITEM: </t>
    </r>
    <r>
      <rPr>
        <sz val="9"/>
        <color rgb="FF000000"/>
        <rFont val="Courier New"/>
        <family val="3"/>
      </rPr>
      <t>PS - 024</t>
    </r>
  </si>
  <si>
    <r>
      <t xml:space="preserve">ITEM: </t>
    </r>
    <r>
      <rPr>
        <sz val="9"/>
        <color rgb="FF000000"/>
        <rFont val="Courier New"/>
        <family val="3"/>
      </rPr>
      <t>PS - 025</t>
    </r>
  </si>
  <si>
    <r>
      <t xml:space="preserve">ITEM: </t>
    </r>
    <r>
      <rPr>
        <sz val="9"/>
        <color rgb="FF000000"/>
        <rFont val="Courier New"/>
        <family val="3"/>
      </rPr>
      <t>PS - 027</t>
    </r>
  </si>
  <si>
    <r>
      <t xml:space="preserve">ITEM: </t>
    </r>
    <r>
      <rPr>
        <sz val="9"/>
        <color rgb="FF000000"/>
        <rFont val="Courier New"/>
        <family val="3"/>
      </rPr>
      <t>PS - 028</t>
    </r>
  </si>
  <si>
    <r>
      <t xml:space="preserve">ITEM: </t>
    </r>
    <r>
      <rPr>
        <sz val="9"/>
        <color indexed="8"/>
        <rFont val="Courier New"/>
        <family val="3"/>
      </rPr>
      <t>PS - 029</t>
    </r>
  </si>
  <si>
    <r>
      <t xml:space="preserve">UN: </t>
    </r>
    <r>
      <rPr>
        <sz val="9"/>
        <color indexed="8"/>
        <rFont val="Courier New"/>
        <family val="3"/>
      </rPr>
      <t>M2</t>
    </r>
  </si>
  <si>
    <r>
      <t xml:space="preserve">ITEM: </t>
    </r>
    <r>
      <rPr>
        <sz val="9"/>
        <color indexed="8"/>
        <rFont val="Courier New"/>
        <family val="3"/>
      </rPr>
      <t>PS - 030</t>
    </r>
  </si>
  <si>
    <r>
      <t xml:space="preserve">ITEM: </t>
    </r>
    <r>
      <rPr>
        <sz val="9"/>
        <color indexed="8"/>
        <rFont val="Courier New"/>
        <family val="3"/>
      </rPr>
      <t>PS - 031</t>
    </r>
  </si>
  <si>
    <r>
      <t xml:space="preserve">ITEM: </t>
    </r>
    <r>
      <rPr>
        <sz val="9"/>
        <color indexed="8"/>
        <rFont val="Courier New"/>
        <family val="3"/>
      </rPr>
      <t>PS - 032</t>
    </r>
  </si>
  <si>
    <r>
      <t xml:space="preserve">ITEM: </t>
    </r>
    <r>
      <rPr>
        <sz val="9"/>
        <color indexed="8"/>
        <rFont val="Courier New"/>
        <family val="3"/>
      </rPr>
      <t>PS - 033</t>
    </r>
  </si>
  <si>
    <r>
      <t xml:space="preserve">ITEM: </t>
    </r>
    <r>
      <rPr>
        <sz val="9"/>
        <color indexed="8"/>
        <rFont val="Courier New"/>
        <family val="3"/>
      </rPr>
      <t>PS - 034</t>
    </r>
  </si>
  <si>
    <r>
      <t xml:space="preserve">ITEM: </t>
    </r>
    <r>
      <rPr>
        <sz val="9"/>
        <color rgb="FF000000"/>
        <rFont val="Courier New"/>
        <family val="3"/>
      </rPr>
      <t>PS - 035</t>
    </r>
  </si>
  <si>
    <r>
      <t xml:space="preserve">ITEM: </t>
    </r>
    <r>
      <rPr>
        <sz val="9"/>
        <color rgb="FF000000"/>
        <rFont val="Courier New"/>
        <family val="3"/>
      </rPr>
      <t>PS - 036</t>
    </r>
  </si>
  <si>
    <r>
      <t xml:space="preserve">ITEM: </t>
    </r>
    <r>
      <rPr>
        <sz val="9"/>
        <color rgb="FF000000"/>
        <rFont val="Courier New"/>
        <family val="3"/>
      </rPr>
      <t>PS - 037</t>
    </r>
  </si>
  <si>
    <r>
      <t xml:space="preserve">ITEM: </t>
    </r>
    <r>
      <rPr>
        <sz val="9"/>
        <color rgb="FF000000"/>
        <rFont val="Courier New"/>
        <family val="3"/>
      </rPr>
      <t>PS - 038</t>
    </r>
  </si>
  <si>
    <r>
      <t xml:space="preserve">ITEM: </t>
    </r>
    <r>
      <rPr>
        <sz val="9"/>
        <color rgb="FF000000"/>
        <rFont val="Courier New"/>
        <family val="3"/>
      </rPr>
      <t>PS - 039</t>
    </r>
  </si>
  <si>
    <r>
      <t xml:space="preserve">ITEM: </t>
    </r>
    <r>
      <rPr>
        <sz val="9"/>
        <color rgb="FF000000"/>
        <rFont val="Courier New"/>
        <family val="3"/>
      </rPr>
      <t>PS - 040</t>
    </r>
  </si>
  <si>
    <r>
      <t xml:space="preserve">ITEM: </t>
    </r>
    <r>
      <rPr>
        <sz val="9"/>
        <color rgb="FF000000"/>
        <rFont val="Courier New"/>
        <family val="3"/>
      </rPr>
      <t>PS - 041</t>
    </r>
  </si>
  <si>
    <r>
      <t xml:space="preserve">ITEM: </t>
    </r>
    <r>
      <rPr>
        <sz val="9"/>
        <color rgb="FF000000"/>
        <rFont val="Courier New"/>
        <family val="3"/>
      </rPr>
      <t>PS - 042</t>
    </r>
  </si>
  <si>
    <r>
      <t xml:space="preserve">UN: </t>
    </r>
    <r>
      <rPr>
        <sz val="9"/>
        <color rgb="FF000000"/>
        <rFont val="Courier New"/>
        <family val="3"/>
      </rPr>
      <t>R$*KM*UNID</t>
    </r>
  </si>
  <si>
    <r>
      <t xml:space="preserve">ITEM: </t>
    </r>
    <r>
      <rPr>
        <sz val="9"/>
        <color rgb="FF000000"/>
        <rFont val="Courier New"/>
        <family val="3"/>
      </rPr>
      <t>PS - 043</t>
    </r>
  </si>
  <si>
    <r>
      <t xml:space="preserve">ITEM: </t>
    </r>
    <r>
      <rPr>
        <sz val="9"/>
        <color rgb="FF000000"/>
        <rFont val="Courier New"/>
        <family val="3"/>
      </rPr>
      <t>PS - 044</t>
    </r>
  </si>
  <si>
    <r>
      <t xml:space="preserve">ITEM: </t>
    </r>
    <r>
      <rPr>
        <sz val="9"/>
        <color rgb="FF000000"/>
        <rFont val="Courier New"/>
        <family val="3"/>
      </rPr>
      <t>PS - 045</t>
    </r>
  </si>
  <si>
    <r>
      <t xml:space="preserve">ITEM: </t>
    </r>
    <r>
      <rPr>
        <sz val="9"/>
        <color rgb="FF000000"/>
        <rFont val="Courier New"/>
        <family val="3"/>
      </rPr>
      <t>PS - 046</t>
    </r>
  </si>
  <si>
    <r>
      <t xml:space="preserve">ITEM: </t>
    </r>
    <r>
      <rPr>
        <sz val="9"/>
        <color rgb="FF000000"/>
        <rFont val="Courier New"/>
        <family val="3"/>
      </rPr>
      <t>PS - 047</t>
    </r>
  </si>
  <si>
    <r>
      <t xml:space="preserve">UN: </t>
    </r>
    <r>
      <rPr>
        <sz val="9"/>
        <color rgb="FF000000"/>
        <rFont val="Courier New"/>
        <family val="3"/>
      </rPr>
      <t>CJ</t>
    </r>
  </si>
  <si>
    <r>
      <t xml:space="preserve">ITEM: </t>
    </r>
    <r>
      <rPr>
        <sz val="9"/>
        <color rgb="FF000000"/>
        <rFont val="Courier New"/>
        <family val="3"/>
      </rPr>
      <t>PS - 048</t>
    </r>
  </si>
  <si>
    <t>P1</t>
  </si>
  <si>
    <t>P2</t>
  </si>
  <si>
    <t>P3</t>
  </si>
  <si>
    <t>P4</t>
  </si>
  <si>
    <t>P5</t>
  </si>
  <si>
    <t>P6</t>
  </si>
  <si>
    <t>P7</t>
  </si>
  <si>
    <t>P8</t>
  </si>
  <si>
    <t>P9</t>
  </si>
  <si>
    <t>P10</t>
  </si>
  <si>
    <t>P11</t>
  </si>
  <si>
    <t>P12</t>
  </si>
  <si>
    <t>P13</t>
  </si>
  <si>
    <t>P14</t>
  </si>
  <si>
    <t>P15</t>
  </si>
  <si>
    <t>P16</t>
  </si>
  <si>
    <t>P17</t>
  </si>
  <si>
    <t>P18</t>
  </si>
  <si>
    <t>P19</t>
  </si>
  <si>
    <t>SERVIÇOS PRELIMINARES</t>
  </si>
  <si>
    <t>PLACA DE OBRA EM CHAPA DE ACO GALVANIZADO</t>
  </si>
  <si>
    <t>LOCACAO CONVENCIONAL DE OBRA, UTILIZANDO GABARITO DE TÁBUAS CORRIDAS PONTALETADAS A CADA 2,00M -  2 UTILIZAÇÕES. AF_10/2018</t>
  </si>
  <si>
    <t>CARGA MANUAL DE ENTULHO EM CAMINHAO BASCULANTE 6 M3</t>
  </si>
  <si>
    <t>LIMPEZA MECANIZADA DE TERRENO COM REMOCAO DE CAMADA VEGETAL, UTILIZANDO MOTONIVELADORA</t>
  </si>
  <si>
    <t>EXECUÇÃO DE DEPÓSITO EM CANTEIRO DE OBRA EM CHAPA DE MADEIRA COMPENSADA, NÃO INCLUSO MOBILIÁRIO. AF_04/2016</t>
  </si>
  <si>
    <t>TAPUME COM TELHA METÁLICA. AF_05/2018</t>
  </si>
  <si>
    <t>REF.</t>
  </si>
  <si>
    <t>CÓDIGO</t>
  </si>
  <si>
    <t>1.6</t>
  </si>
  <si>
    <t>74209/1</t>
  </si>
  <si>
    <t>73822/2</t>
  </si>
  <si>
    <t xml:space="preserve"> 2.1</t>
  </si>
  <si>
    <t>COMPACTACAO MECANICA, SEM CONTROLE DO GC (C/COMPACTADOR PLACA 400 KG)</t>
  </si>
  <si>
    <t xml:space="preserve"> 2.2</t>
  </si>
  <si>
    <t>ESCAVAÇÃO MANUAL PARA BLOCO DE COROAMENTO OU SAPATA, SEM PREVISÃO DE FÔRMA. AF_06/2017</t>
  </si>
  <si>
    <t xml:space="preserve"> 2.3</t>
  </si>
  <si>
    <t>LASTRO DE CONCRETO MAGRO, APLICADO EM BLOCOS DE COROAMENTO OU SAPATAS, ESPESSURA DE 3 CM. AF_08/2017</t>
  </si>
  <si>
    <t xml:space="preserve"> 2.4</t>
  </si>
  <si>
    <t xml:space="preserve"> 3.1</t>
  </si>
  <si>
    <t>ALVENARIA EMBASAMENTO E=20 CM BLOCO CONCRETO</t>
  </si>
  <si>
    <t xml:space="preserve"> 3.2</t>
  </si>
  <si>
    <t xml:space="preserve"> 3.3</t>
  </si>
  <si>
    <t xml:space="preserve"> 3.4</t>
  </si>
  <si>
    <t xml:space="preserve"> 3.5</t>
  </si>
  <si>
    <t xml:space="preserve"> 3.6</t>
  </si>
  <si>
    <t xml:space="preserve"> 3.7</t>
  </si>
  <si>
    <t>FABRICAÇÃO, MONTAGEM E DESMONTAGEM DE FÔRMA PARA SAPATA, EM MADEIRA SERRADA, E=25 MM, 4 UTILIZAÇÕES. AF_06/2017</t>
  </si>
  <si>
    <t xml:space="preserve"> 3.8</t>
  </si>
  <si>
    <t>CONCRETO FCK = 25MPA, TRAÇO 1:2,3:2,7 (CIMENTO/ AREIA MÉDIA/ BRITA 1)  - PREPARO MECÂNICO COM BETONEIRA 400 L. AF_07/2016</t>
  </si>
  <si>
    <t xml:space="preserve"> 3.9</t>
  </si>
  <si>
    <t>LANCAMENTO/APLICACAO MANUAL DE CONCRETO EM FUNDACOES</t>
  </si>
  <si>
    <t>Insumo</t>
  </si>
  <si>
    <t>Composição</t>
  </si>
  <si>
    <t>VIBRADOR DE IMERSÃO, DIÂMETRO DE PONTEIRA 45MM, MOTOR ELÉTRICO TRIFÁSICO POTÊNCIA DE 2 CV - CHP DIURNO. AF_06/2015</t>
  </si>
  <si>
    <t>CHP</t>
  </si>
  <si>
    <t>Descrição</t>
  </si>
  <si>
    <t>Unidade</t>
  </si>
  <si>
    <t>Custo Unit.</t>
  </si>
  <si>
    <t>Custo Total</t>
  </si>
  <si>
    <t xml:space="preserve"> PILARES</t>
  </si>
  <si>
    <t>4.1.2</t>
  </si>
  <si>
    <r>
      <t xml:space="preserve">ARMAÇÃO DE PILAR OU VIGA DE UMA ESTRUTURA CONVENCIONAL DE CONCRETO ARMADO EM UMA EDIFICAÇÃO TÉRREA OU SOBRADO UTILIZANDO </t>
    </r>
    <r>
      <rPr>
        <b/>
        <sz val="9"/>
        <rFont val="Courier New"/>
        <family val="3"/>
      </rPr>
      <t>AÇO CA-50 DE 6,3 MM</t>
    </r>
    <r>
      <rPr>
        <sz val="9"/>
        <rFont val="Courier New"/>
        <family val="3"/>
      </rPr>
      <t xml:space="preserve"> - MONTAGEM. AF_12/2015</t>
    </r>
  </si>
  <si>
    <r>
      <t xml:space="preserve">ARMAÇÃO DE PILAR OU VIGA DE UMA ESTRUTURA CONVENCIONAL DE CONCRETO ARMADO EM UMA EDIFICAÇÃO TÉRREA OU SOBRADO UTILIZANDO </t>
    </r>
    <r>
      <rPr>
        <b/>
        <sz val="9"/>
        <rFont val="Courier New"/>
        <family val="3"/>
      </rPr>
      <t>AÇO CA-50 DE 8,0 MM</t>
    </r>
    <r>
      <rPr>
        <sz val="9"/>
        <rFont val="Courier New"/>
        <family val="3"/>
      </rPr>
      <t xml:space="preserve"> - MONTAGEM. AF_12/2015</t>
    </r>
  </si>
  <si>
    <r>
      <t xml:space="preserve">ARMAÇÃO DE PILAR OU VIGA DE UMA ESTRUTURA CONVENCIONAL DE CONCRETO ARMADO EM UMA EDIFICAÇÃO TÉRREA OU SOBRADO UTILIZANDO </t>
    </r>
    <r>
      <rPr>
        <b/>
        <sz val="9"/>
        <rFont val="Courier New"/>
        <family val="3"/>
      </rPr>
      <t>AÇO CA-50 DE 10,0 MM</t>
    </r>
    <r>
      <rPr>
        <sz val="9"/>
        <rFont val="Courier New"/>
        <family val="3"/>
      </rPr>
      <t xml:space="preserve"> - MONTAGEM. AF_12/2015</t>
    </r>
  </si>
  <si>
    <r>
      <t xml:space="preserve">ARMAÇÃO DE PILAR OU VIGA DE UMA ESTRUTURA CONVENCIONAL DE CONCRETO ARMADO EM UMA EDIFICAÇÃO TÉRREA OU SOBRADO UTILIZANDO </t>
    </r>
    <r>
      <rPr>
        <b/>
        <sz val="9"/>
        <rFont val="Courier New"/>
        <family val="3"/>
      </rPr>
      <t>AÇO CA-50 DE 12,5 MM</t>
    </r>
    <r>
      <rPr>
        <sz val="9"/>
        <rFont val="Courier New"/>
        <family val="3"/>
      </rPr>
      <t xml:space="preserve"> - MONTAGEM. AF_12/2015</t>
    </r>
  </si>
  <si>
    <r>
      <t xml:space="preserve">ARMAÇÃO DE PILAR OU VIGA DE UMA ESTRUTURA CONVENCIONAL DE CONCRETO ARMADO EM UMA EDIFICAÇÃO TÉRREA OU SOBRADO UTILIZANDO </t>
    </r>
    <r>
      <rPr>
        <b/>
        <sz val="9"/>
        <rFont val="Courier New"/>
        <family val="3"/>
      </rPr>
      <t>AÇO CA-60 DE 5,0 MM</t>
    </r>
    <r>
      <rPr>
        <sz val="9"/>
        <rFont val="Courier New"/>
        <family val="3"/>
      </rPr>
      <t xml:space="preserve"> - MONTAGEM. AF_12/2015</t>
    </r>
  </si>
  <si>
    <t>VIGAS</t>
  </si>
  <si>
    <t>4.3</t>
  </si>
  <si>
    <t>CONCRETAGEM DE PILARES, FCK = 25 MPA, COM USO DE BALDES EM EDIFICAÇÃO COM SEÇÃO MÉDIA DE PILARES MENOR OU IGUAL A 0,25 M² - LANÇAMENTO, ADENSAMENTO E ACABAMENTO. AF_12/2015</t>
  </si>
  <si>
    <r>
      <t>ARMAÇÃO DE LAJE DE UMA ESTRUTURA CONVENCIONAL DE CONCRETO ARMADO EM UM EDIFÍCIO DE MÚLTIPLOS PAVIMENTOS UTILIZANDO</t>
    </r>
    <r>
      <rPr>
        <b/>
        <sz val="9"/>
        <rFont val="Courier New"/>
        <family val="3"/>
      </rPr>
      <t xml:space="preserve"> AÇO CA-50 DE 6,3 MM </t>
    </r>
    <r>
      <rPr>
        <sz val="9"/>
        <rFont val="Courier New"/>
        <family val="3"/>
      </rPr>
      <t>- MONTAGEM. AF_12/2015</t>
    </r>
  </si>
  <si>
    <r>
      <t>ARMAÇÃO DE LAJE DE UMA ESTRUTURA CONVENCIONAL DE CONCRETO ARMADO EM UM EDIFÍCIO DE MÚLTIPLOS PAVIMENTOS UTILIZANDO</t>
    </r>
    <r>
      <rPr>
        <b/>
        <sz val="9"/>
        <rFont val="Courier New"/>
        <family val="3"/>
      </rPr>
      <t xml:space="preserve"> AÇO CA-50 DE 8,0 MM </t>
    </r>
    <r>
      <rPr>
        <sz val="9"/>
        <rFont val="Courier New"/>
        <family val="3"/>
      </rPr>
      <t>- MONTAGEM. AF_12/2015</t>
    </r>
  </si>
  <si>
    <r>
      <t>ARMAÇÃO DE LAJE DE UMA ESTRUTURA CONVENCIONAL DE CONCRETO ARMADO EM UM EDIFÍCIO DE MÚLTIPLOS PAVIMENTOS UTILIZANDO</t>
    </r>
    <r>
      <rPr>
        <b/>
        <sz val="9"/>
        <rFont val="Courier New"/>
        <family val="3"/>
      </rPr>
      <t xml:space="preserve"> AÇO CA-50 DE 10,0 MM </t>
    </r>
    <r>
      <rPr>
        <sz val="9"/>
        <rFont val="Courier New"/>
        <family val="3"/>
      </rPr>
      <t>- MONTAGEM. AF_12/2015</t>
    </r>
  </si>
  <si>
    <r>
      <t>ARMAÇÃO DE LAJE DE UMA ESTRUTURA CONVENCIONAL DE CONCRETO ARMADO EM UM EDIFÍCIO DE MÚLTIPLOS PAVIMENTOS UTILIZANDO</t>
    </r>
    <r>
      <rPr>
        <b/>
        <sz val="9"/>
        <rFont val="Courier New"/>
        <family val="3"/>
      </rPr>
      <t xml:space="preserve"> AÇO CA-50 DE 5,0 MM </t>
    </r>
    <r>
      <rPr>
        <sz val="9"/>
        <rFont val="Courier New"/>
        <family val="3"/>
      </rPr>
      <t>- MONTAGEM. AF_12/2015</t>
    </r>
  </si>
  <si>
    <t>LAJE PRE-MOLDADA CONVENCIONAL (LAJOTAS + VIGOTAS) PARA PISO, UNIDIRECIONAL, SOBRECARGA 350 KG/M2 VAO ATE 3,50 M (SEM COLOCACAO)</t>
  </si>
  <si>
    <t>PONTALETE DE MADEIRA NAO APARELHADA *7,5 X 7,5* CM (3 X 3 ") PINUS, MISTA OU EQUIVALENTE DA REGIAO</t>
  </si>
  <si>
    <t xml:space="preserve">PREGO DE ACO POLIDO COM CABECA 18 X 30 (2 3/4 X 10)  </t>
  </si>
  <si>
    <t>TABUA DE MADEIRA NAO APARELHADA *2,5 X 30* CM, CEDRINHO OU EQUIVALENTE DA REGIAO</t>
  </si>
  <si>
    <t>PS-001/19</t>
  </si>
  <si>
    <t>PS-002/19</t>
  </si>
  <si>
    <t>PREF.</t>
  </si>
  <si>
    <t>4.2.2</t>
  </si>
  <si>
    <t>4.2.3</t>
  </si>
  <si>
    <t>4.2.4</t>
  </si>
  <si>
    <t>4.2.5</t>
  </si>
  <si>
    <t>4.3.1</t>
  </si>
  <si>
    <t>4.3.2</t>
  </si>
  <si>
    <t>4.3.3</t>
  </si>
  <si>
    <t>4.3.4</t>
  </si>
  <si>
    <t>4.3.5</t>
  </si>
  <si>
    <t>4.3.6</t>
  </si>
  <si>
    <t>4.2.6</t>
  </si>
  <si>
    <t>RESUMO DO ORÇAMENTO</t>
  </si>
  <si>
    <t>12.0</t>
  </si>
  <si>
    <t>74157/004</t>
  </si>
  <si>
    <t>74005/001</t>
  </si>
  <si>
    <t>MONTAGEM E DESMONTAGEM DE FÔRMA DE PILARES RETANGULARES E ESTRUTURAS SIMILARES COM ÁREA MÉDIA DAS SEÇÕES MENOR OU IGUAL A 0,25 M², PÉ-DIREITO SIMPLES, EM CHAPA DE MADEIRA COMPENSADA RESINADA, 6 UTILIZAÇÕES. AF_12/2015</t>
  </si>
  <si>
    <t>5.2</t>
  </si>
  <si>
    <t>PROTEÇÃO MECÂNICA DE SUPERFÍCIE HORIZONTAL COM ARGAMASSA DE CIMENTO E AREIA, TRAÇO 1:3, E=2CM. AF_06/2018</t>
  </si>
  <si>
    <t>VERGA MOLDADA IN LOCO EM CONCRETO PARA JANELAS COM MAIS DE 1,5 M DE VÃO. AF_03/2016</t>
  </si>
  <si>
    <t>7.2.1</t>
  </si>
  <si>
    <t>7.2.2</t>
  </si>
  <si>
    <t>CHAPISCO APLICADO EM ALVENARIAS E ESTRUTURAS DE CONCRETO INTERNAS, COM COLHER DE PEDREIRO. ARGAMASSA TRAÇO 1:3 COM PREPARO EM BETONEIRA 400L . AF_06/2014</t>
  </si>
  <si>
    <t>7.3</t>
  </si>
  <si>
    <t>7.3.1</t>
  </si>
  <si>
    <t>7.3.2</t>
  </si>
  <si>
    <t>7.2.3</t>
  </si>
  <si>
    <t>CHAPISCO APLICADO EM ALVENARIA (COM PRESENÇA DE VÃOS) E ESTRUTURAS DE CONCRETO DE FACHADA, COM COLHER DE PEDREIRO. ARGAMASSA TRAÇO 1:3 COM PREPARO EM BETONEIRA 400L. AF_06/2014</t>
  </si>
  <si>
    <t>EMBOÇO OU MASSA ÚNICA EM ARGAMASSA TRAÇO 1:2:8, PREPARO MECÂNICO COM BETONEIRA 400 L, APLICADA MANUALMENTE EM PANOS DE FACHADA COM PRESENÇA DE VÃOS, ESPESSURA DE 25 MM. AF_06/2014</t>
  </si>
  <si>
    <t>MASSA ÚNICA, PARA RECEBIMENTO DE PINTURA, EM ARGAMASSA TRAÇO 1:2:8, PREPARO MECÂNICO COM BETONEIRA 400L, APLICADA MANUALMENTE EM FACES INTERNAS DE PAREDES, ESPESSURA DE 20MM, COM EXECUÇÃO DE TALISCAS. AF_06/2014</t>
  </si>
  <si>
    <t xml:space="preserve">CONCRETAGEM DE VIGAS E LAJES , FCK=25 MPA, PARA LAJES MACIÇAS OU NERVURADAS OU PRÉ MOLDADAS COM USO DE BOMBA EM EDIFICAÇÃO COM ÁREA MÉDIA DE LAJES MAIOR QUE 20 M² - LANÇAMENTO, ADENSAMENTO E ACABAMENTO. </t>
  </si>
  <si>
    <t>LAJE PRE-MOLDADA P/PISO, SOBRECARGA 200KG/M2, VAOS ATE 3,50M/E=8CM, C/LAJOTAS CERÂMICAS, SEM CAPA, INTER-EIXO 38CM, C/ESCORAMENTO (REAPR.3X) E FERRAGEM NEGATIVA, EXECUÇÃO E MONTAGEM</t>
  </si>
  <si>
    <t>MASSA ÚNICA, PARA RECEBIMENTO DE PINTURA, EM ARGAMASSA TRAÇO 1:2:8, PREPARO MECÂNICO COM BETONEIRA 400L, APLICADA MANUALMENTE EM TETO, ESPESSURA DE 20MM, COM EXECUÇÃO DE TALISCAS. AF_03/2015</t>
  </si>
  <si>
    <t>PS-003/19</t>
  </si>
  <si>
    <t>COBERTURA TRAPEZOIDAL EM TELHA ALUZINCO TERMOISOLANTE, E=0,43MM, S/PINTURA, COM UMA FACE TRAPEZOIDAL E A OUTRA POLIESTIRENO EXPANDIDO (EPS ALTURA =3CM) LISO COM FILME ALUMINIZADO - FORNECIMENTO E INSTALAÇÃO.</t>
  </si>
  <si>
    <t>SERRALHEIRO COM ENCARGOS COMPLEMENTARES</t>
  </si>
  <si>
    <t>COT</t>
  </si>
  <si>
    <t>COMPONENTES PARA FIXAXÃO DE TELHA</t>
  </si>
  <si>
    <t>PERFIL "U" DE ACO LAMINADO, "U" 152 X 15,6</t>
  </si>
  <si>
    <t>PS-004/19</t>
  </si>
  <si>
    <t>ESTRUTURA METALICA EM TESOURAS OU TRELICAS, VAOS DE 12M, FORNECIMENTO E MONTAGEM, NAO SENDO CONSIDERADOS OS FECHAMENTOS METALICOS, AS COLUNAS, OS SERVICOS GERAIS EM ALVENARIA E CONCRETO, AS TELHAS DE COBERTURA E A PINTURA DE ACABAMENTO</t>
  </si>
  <si>
    <t>FABRICAÇÃO E INSTALAÇÃO DE TESOURA INTEIRA EM MADEIRA NÃO APARELHADA, VÃO DE 6 M, PARA TELHA CERÂMICA OU DE CONCRETO, INCLUSO IÇAMENTO. AF_12/2015</t>
  </si>
  <si>
    <t>TELHAMENTO COM TELHA ONDULADA DE FIBROCIMENTO E = 6 MM, COM RECOBRIMENTO LATERAL DE 1 1/4 DE ONDA PARA TELHADO COM INCLINAÇÃO MÁXIMA DE 10 COM ATÉ 2 ÁGUAS, INCLUSO IÇAMENTO. AF_06/2016</t>
  </si>
  <si>
    <t xml:space="preserve">TRAMA DE MADEIRA COMPOSTA POR TERÇAS PARA TELHADOS DE ATÉ 2 ÁGUAS PARA </t>
  </si>
  <si>
    <t>IMUNIZACAO DE MADEIRAMENTO PARA COBERTURA UTILIZANDO CUPINICIDA INCOLO R</t>
  </si>
  <si>
    <t>9.1.5</t>
  </si>
  <si>
    <t>PS-005/19</t>
  </si>
  <si>
    <t>PORTA DE ABRIR EM ALUMINIO COM LAMBRI HORIZONTAL/LAMINADA, ACABAMENTO BRANCO, SEM GUARNICAO/ALIZAR/VISTA</t>
  </si>
  <si>
    <t xml:space="preserve">GUARNICAO/MOLDURA DE ACABAMENTO PARA ESQUADRIA DE ALUMINIO BRANCO, PARA 1 FACE                                                                                                                                                                                                                                                                                                                                                                                                                 </t>
  </si>
  <si>
    <t xml:space="preserve">PORTA DE ALUMÍNIO DE ABRIR (GIRO) COM LAMBRI BRANCO, COM GUARNIÇÃO - FORNECIMENTO E INSTALAÇÃO. </t>
  </si>
  <si>
    <t>PORTA DE VIDRO TEMPERADO, 0,9X2,10M, ESPESSURA 10MM, INCLUSIVE ACESSORIOS (JOGO DE FERRRAGENS, MOLA HIDRÁULICA)</t>
  </si>
  <si>
    <t xml:space="preserve">PORTA DE ALUMÍNIO DE CORRER COM LAMBRI BRANCO, COM GUARNIÇÃO, TRILHO E ACESSÓRIOS - FORNECIMENTO E INSTALAÇÃO. </t>
  </si>
  <si>
    <t>RODIZIO PARA TRILHO</t>
  </si>
  <si>
    <t>TRILHO QUADRADO, EM ALUMINIO (VERGALHAO MACICO), 1/4", (*6 X 6* CM), PARA RODIZIOS</t>
  </si>
  <si>
    <t>PS-006/19</t>
  </si>
  <si>
    <t>FACHADAS ESPECIAIS</t>
  </si>
  <si>
    <t>PELE DE VIDRO LAMINADO ESPELHADO 4+4 - FIXADOS COM FITA DUPLA FACE EM ESTRUTURA DE ALUMINIO ANODIZADO PRETO - FORNECIMENTO E INSTALAÇÃO.</t>
  </si>
  <si>
    <t>PS-007/19</t>
  </si>
  <si>
    <t>VIDRO COMUM LAMINADO LISO INCOLOR DUPLO, ESPESSURA TOTAL 8 MM (CADA CAMADA DE 4 MM) - COLOCADO</t>
  </si>
  <si>
    <t>VIDRACEIRO</t>
  </si>
  <si>
    <t>JANELA DE ALUMÍNIO MAXIM-AR, FIXAÇÃO COM PARAFUSO SOBRE CONTRAMARCO (EXCLUSIVE CONTRAMARCO), COM VIDROS, PADRONIZADA. AF_07/2016</t>
  </si>
  <si>
    <t>JANELA DE ALUMÍNIO DE CORRER, 4 FOLHAS, FIXAÇÃO COM PARAFUSO SOBRE CONTRAMARCO (EXCLUSIVE CONTRAMARCO), COM VIDROS, PADRONIZADA. AF_07/2016</t>
  </si>
  <si>
    <t>9.3</t>
  </si>
  <si>
    <t>9.3.1</t>
  </si>
  <si>
    <t>VIDRO TEMPERADO INCOLOR, ESPESSURA 10MM, FORNECIMENTO E INSTALACAO, INCLUSIVE MASSA PARA VEDACAO</t>
  </si>
  <si>
    <t>IMPERMEABILIZAÇÃO DE SUPERFÍCIE COM MANTA ASFÁLTICA, DUAS CAMADAS, INCLUSIVE APLICAÇÃO DE PRIMER ASFÁLTICO, E=3MM E E=4MM. AF_06/2018</t>
  </si>
  <si>
    <t>5.3</t>
  </si>
  <si>
    <t>10.1.3</t>
  </si>
  <si>
    <t>73948/15</t>
  </si>
  <si>
    <t>RUFO EM CHAPA DE AÇO GALVANIZADO NÚMERO 24, CORTE DE 25 CM, INCLUSO TRANSPORTE VERTICAL. AF_06/2016 (contrarufo)</t>
  </si>
  <si>
    <t>EX1</t>
  </si>
  <si>
    <t>EX2</t>
  </si>
  <si>
    <t>EX3</t>
  </si>
  <si>
    <t>EX4</t>
  </si>
  <si>
    <t>EX5</t>
  </si>
  <si>
    <t>EX6</t>
  </si>
  <si>
    <t>EX7</t>
  </si>
  <si>
    <t>EX8</t>
  </si>
  <si>
    <t>EX9</t>
  </si>
  <si>
    <t>EX10</t>
  </si>
  <si>
    <t>EX11</t>
  </si>
  <si>
    <t>EX12</t>
  </si>
  <si>
    <t>EX13</t>
  </si>
  <si>
    <t>EXF1</t>
  </si>
  <si>
    <t>EXF2</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</si>
  <si>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</si>
  <si>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</si>
  <si>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</si>
  <si>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</si>
  <si>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</si>
  <si>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</si>
  <si>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</si>
  <si>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</si>
  <si>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</si>
  <si>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</si>
  <si>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</si>
  <si>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</si>
  <si>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</si>
  <si>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</si>
  <si>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</si>
  <si>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</si>
  <si>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</si>
  <si>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</si>
  <si>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</si>
  <si>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</si>
  <si>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</si>
  <si>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</si>
  <si>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</si>
  <si>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</si>
  <si>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</si>
  <si>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</si>
  <si>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</si>
  <si>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</si>
  <si>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</si>
  <si>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</si>
  <si>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</si>
  <si>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</si>
  <si>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</si>
  <si>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</si>
  <si>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</si>
  <si>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</si>
  <si>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</si>
  <si>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PASTILHA</t>
  </si>
  <si>
    <t>AZULEJO</t>
  </si>
  <si>
    <t>TOTAL PAST.</t>
  </si>
  <si>
    <t>PCD FEM</t>
  </si>
  <si>
    <t>PCD MASC</t>
  </si>
  <si>
    <t>ADM</t>
  </si>
  <si>
    <t>SALA DE ESPERA</t>
  </si>
  <si>
    <t>RECEPÇÃO</t>
  </si>
  <si>
    <t>DEPOSITO I</t>
  </si>
  <si>
    <t>CIRCULAÇÃO</t>
  </si>
  <si>
    <t>WC</t>
  </si>
  <si>
    <t>SERVIÇO</t>
  </si>
  <si>
    <t>DEPOSITO II</t>
  </si>
  <si>
    <t>HALL</t>
  </si>
  <si>
    <t>7.1.4</t>
  </si>
  <si>
    <t>ARGILA OU BARRO PARA ATERRO;REATERRO</t>
  </si>
  <si>
    <t>16.2</t>
  </si>
  <si>
    <t>16.3</t>
  </si>
  <si>
    <t>16.4</t>
  </si>
  <si>
    <t>16.5</t>
  </si>
  <si>
    <t>ADAPTADOR COM FLANGE E ANEL DE VEDAÇÃO, PVC, SOLDÁVEL, DN 20 MM X 1/2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</si>
  <si>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</si>
  <si>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 xml:space="preserve"> ADAPTADOR COM FLANGES LIVRES, PVC, SOLDÁVEL, DN 32 MM X 1 , INSTALADO EM RESERVAÇÃO DE ÁGUA DE EDIFICAÇÃO QUE POSSUA RESERVATÓRIO DE FIBRA/FIBROCIMENTO FORNECIMENTO E INSTALAÇÃO. AF_06/2016</t>
  </si>
  <si>
    <t xml:space="preserve"> ADAPTADOR CURTO COM BOLSA E ROSCA PARA REGISTRO, PVC, SOLDÁVEL, DN 25MM X 3/4, INSTALADO EM RAMAL OU SUB-RAMAL DE ÁGUA - FORNECIMENTO E INSTALAÇÃO. AF_12/2014</t>
  </si>
  <si>
    <t xml:space="preserve"> LUVA DE REDUÇÃO, PVC, SOLDÁVEL, DN 32MM X 25MM, INSTALADO EM RAMAL DE DISTRIBUIÇÃO DE ÁGUA - FORNECIMENTO E INSTALAÇÃO. AF_12/2014</t>
  </si>
  <si>
    <t xml:space="preserve"> JOELHO 45 GRAUS, PVC, SOLDÁVEL, DN 25MM, INSTALADO EM RAMAL OU SUB-RAMAL DE ÁGUA - FORNECIMENTO E INSTALAÇÃO. AF_12/2014</t>
  </si>
  <si>
    <t xml:space="preserve"> JOELHO 45 GRAUS, PVC, SOLDÁVEL, DN 32MM, INSTALADO EM RAMAL OU SUB-RAMAL DE ÁGUA - FORNECIMENTO E INSTALAÇÃO. AF_12/2014</t>
  </si>
  <si>
    <t xml:space="preserve"> JOELHO 90 GRAUS, PVC, SOLDÁVEL, DN 20MM, INSTALADO EM RAMAL DE DISTRIBUIÇÃO DE ÁGUA - FORNECIMENTO E INSTALAÇÃO. AF_12/2014</t>
  </si>
  <si>
    <t xml:space="preserve"> JOELHO 90 GRAUS, PVC, SOLDÁVEL, DN 25MM, INSTALADO EM RAMAL DE DISTRIBUIÇÃO DE ÁGUA - FORNECIMENTO E INSTALAÇÃO. AF_12/2014</t>
  </si>
  <si>
    <t xml:space="preserve"> JOELHO 90 GRAUS, PVC, SOLDÁVEL, DN 32MM, INSTALADO EM RAMAL DE DISTRIBUIÇÃO DE ÁGUA - FORNECIMENTO E INSTALAÇÃO. AF_12/2014</t>
  </si>
  <si>
    <t xml:space="preserve"> LUVA, PVC, SOLDÁVEL, DN 25MM, INSTALADO EM RAMAL DE DISTRIBUIÇÃO DE ÁGUA - FORNECIMENTO E INSTALAÇÃO. AF_12/2014</t>
  </si>
  <si>
    <t xml:space="preserve"> TE, PVC, SOLDÁVEL, DN 25MM, INSTALADO EM RAMAL DE DISTRIBUIÇÃO DE ÁGUA - FORNECIMENTO E INSTALAÇÃO. AF_12/2014</t>
  </si>
  <si>
    <t xml:space="preserve"> TÊ DE REDUÇÃO, PVC, SOLDÁVEL, DN 32MM X 25MM, INSTALADO EM RAMAL DE DISTRIBUIÇÃO DE ÁGUA - FORNECIMENTO E INSTALAÇÃO. AF_12/2014</t>
  </si>
  <si>
    <t>TUBO, PVC, SOLDÁVEL, DN 20MM, INSTALADO EM RAMAL OU SUB-RAMAL DE ÁGUA - FORNECIMENTO E INSTALAÇÃO. AF_12/2014</t>
  </si>
  <si>
    <t xml:space="preserve"> TUBO, PVC, SOLDÁVEL, DN 25MM, INSTALADO EM RAMAL DE DISTRIBUIÇÃO DE ÁGUA - FORNECIMENTO E INSTALAÇÃO. AF_12/2014</t>
  </si>
  <si>
    <t>TUBO, PVC, SOLDÁVEL, DN 32MM, INSTALADO EM PRUMADA DE ÁGUA - FORNECIMENTO E INSTALAÇÃO. AF_12/2014</t>
  </si>
  <si>
    <t>JOELHO 90 GRAUS COM BUCHA DE LATÃO, PVC, SOLDÁVEL, DN 25MM, X 3/4 INSTALADO EM RAMAL OU SUB-RAMAL DE ÁGUA - FORNECIMENTO E INSTALAÇÃO. AF_12/2014</t>
  </si>
  <si>
    <t>JOELHO 90 GRAUS COM BUCHA DE LATÃO, PVC, SOLDÁVEL, DN 25MM, X 1/2 INSTALADO EM RAMAL OU SUB-RAMAL DE ÁGUA - FORNECIMENTO E INSTALAÇÃO. AF_12/2014</t>
  </si>
  <si>
    <t xml:space="preserve"> CAIXA D´ÁGUA EM POLIETILENO, 1000 LITROS, COM ACESSÓRIOS</t>
  </si>
  <si>
    <t>HIDRÔMETRO DN 20 (½), 3,0 M³/H  FORNECIMENTO E INSTALAÇÃO. AF_11/2016</t>
  </si>
  <si>
    <t>CAIXA DE PASSAGEM 30X30X40 COM TAMPA E DRENO BRITA</t>
  </si>
  <si>
    <t>74166/1</t>
  </si>
  <si>
    <t>CAIXA DE INSPEÇÃO EM CONCRETO PRÉ-MOLDADO DN 60CM COM TAMPA H= 60CM - FORNECIMENTO E INSTALACAO</t>
  </si>
  <si>
    <t>CAIXA DE GORDURA SIMPLES, CIRCULAR, EM CONCRETO PRÉ-MOLDADO, DIÂMETRO INTERNO = 0,4 M, ALTURA INTERNA = 0,4 M. AF_05/2018</t>
  </si>
  <si>
    <t xml:space="preserve"> CAIXA DE AREIA 40X40X40CM EM ALVENARIA - EXECUÇÃO</t>
  </si>
  <si>
    <t>GRELHA DE FERRO FUNDIDO PARA CANALETA LARG = 30CM, FORNECIMENTO E ASSENTAMENTO</t>
  </si>
  <si>
    <t>CALHA EM CHAPA DE AÇO GALVANIZADO NÚMERO 24, DESENVOLVIMENTO DE 33 CM, INCLUSO TRANSPORTE VERTICAL. AF_06/2016</t>
  </si>
  <si>
    <t xml:space="preserve"> CURVA CURTA 90 GRAUS, PVC, SERIE NORMAL, ESGOTO PREDIAL, DN 40 MM, JUNTA SOLDÁVEL, FORNECIDO E INSTALADO EM RAMAL DE DESCARGA OU RAMAL DE ESGOTO SANITÁRIO. AF_12/2014</t>
  </si>
  <si>
    <t xml:space="preserve"> JOELHO 45 GRAUS, PVC, SERIE NORMAL, ESGOTO PREDIAL, DN 100 MM, JUNTA ELÁSTICA, FORNECIDO E INSTALADO EM RAMAL DE DESCARGA OU RAMAL DE ESGOTO SANITÁRIO. AF_12/2014</t>
  </si>
  <si>
    <t>JOELHO 45 GRAUS, PVC, SERIE NORMAL, ESGOTO PREDIAL, DN 50 MM, JUNTA ELÁSTICA, FORNECIDO E INSTALADO EM RAMAL DE DESCARGA OU RAMAL DE ESGOTO SANITÁRIO. AF_12/2014</t>
  </si>
  <si>
    <t xml:space="preserve"> JOELHO 90 GRAUS, PVC, SERIE NORMAL, ESGOTO PREDIAL, DN 100 MM, JUNTA ELÁSTICA, FORNECIDO E INSTALADO EM RAMAL DE DESCARGA OU RAMAL DE ESGOTO SANITÁRIO. AF_12/2014</t>
  </si>
  <si>
    <t xml:space="preserve"> JOELHO 90 GRAUS, PVC, SERIE NORMAL, ESGOTO PREDIAL, DN 50 MM, JUNTA ELÁSTICA, FORNECIDO E INSTALADO EM RAMAL DE DESCARGA OU RAMAL DE ESGOTO SANITÁRIO. AF_12/2014</t>
  </si>
  <si>
    <t>JUNCAO SIMPLES, PVC, DN 100 X 50 MM, SERIE NORMAL PARA ESGOTO PREDIAL</t>
  </si>
  <si>
    <t>LUVA SIMPLES, PVC, SERIE NORMAL, ESGOTO PREDIAL, DN 40 MM, JUNTA SOLDÁVEL, FORNECIDO E INSTALADO EM RAMAL DE DESCARGA OU RAMAL DE ESGOTO SANITÁRIO. AF_12/2014</t>
  </si>
  <si>
    <t>JOELHO 90 GRAUS, PVC, SERIE NORMAL, ESGOTO PREDIAL, DN 75 MM, JUNTA ELÁSTICA, FORNECIDO E INSTALADO EM PRUMADA DE ESGOTO SANITÁRIO OU VENTILAÇÃO. AF_12/2014</t>
  </si>
  <si>
    <t>LUVA SIMPLES, PVC, SERIE NORMAL, ESGOTO PREDIAL, DN 100 MM, JUNTA ELÁSTICA, FORNECIDO E INSTALADO EM RAMAL DE DESCARGA OU RAMAL DE ESGOTO SANITÁRIO. AF_12/2014</t>
  </si>
  <si>
    <t>LUVA SIMPLES, PVC, SERIE NORMAL, ESGOTO PREDIAL, DN 50 MM, JUNTA ELÁSTICA, FORNECIDO E INSTALADO EM RAMAL DE DESCARGA OU RAMAL DE ESGOTO SANITÁRIO. AF_12/2014</t>
  </si>
  <si>
    <t xml:space="preserve"> TE, PVC, SERIE NORMAL, ESGOTO PREDIAL, DN 50 X 50 MM, JUNTA ELÁSTICA, FORNECIDO E INSTALADO EM PRUMADA DE ESGOTO SANITÁRIO OU VENTILAÇÃO. AF_12/2014</t>
  </si>
  <si>
    <t>JOELHO 90 GRAUS, PVC, SERIE NORMAL, ESGOTO PREDIAL, DN 50 MM, JUNTA ELÁSTICA, FORNECIDO E INSTALADO EM PRUMADA DE ESGOTO SANITÁRIO OU VENTILAÇÃO. AF_12/2014</t>
  </si>
  <si>
    <t xml:space="preserve"> TUBO PVC, SERIE NORMAL, ESGOTO PREDIAL, DN 40 MM, FORNECIDO E INSTALADO EM RAMAL DE DESCARGA OU RAMAL DE ESGOTO SANITÁRIO. AF_12/2014</t>
  </si>
  <si>
    <t xml:space="preserve"> TUBO PVC, SERIE NORMAL, ESGOTO PREDIAL, DN 100 MM, FORNECIDO E INSTALADO EM RAMAL DE DESCARGA OU RAMAL DE ESGOTO SANITÁRIO. AF_12/2014</t>
  </si>
  <si>
    <t>REGISTRO DE ESFERA, PVC, SOLDÁVEL, DN 25 MM, INSTALADO EM RESERVAÇÃO DE ÁGUA DE EDIFICAÇÃO QUE POSSUA RESERVATÓRIO DE FIBRA/FIBROCIMENTO FORNECIMENTO E INSTALAÇÃO. AF_06/2016</t>
  </si>
  <si>
    <t xml:space="preserve"> REGISTRO DE ESFERA, PVC, SOLDÁVEL, DN 32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</si>
  <si>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</si>
  <si>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LAVATÓRIO LOUÇA BRANCA COM COLUNA, 45 X 55CM OU EQUIVALENTE, PADRÃO MÉDIO, INCLUSO SIFÃO TIPO GARRAFA, VÁLVULA E ENGATE FLEXÍVEL DE 40CM EM METAL CROMADO, COM TORNEIRA CROMADA DE MESA, PADRÃO MÉDIO - FORNECIMENTO E INSTALAÇÃO. AF_12/2013</t>
  </si>
  <si>
    <t xml:space="preserve"> VASO SANITÁRIO SIFONADO COM CAIXA ACOPLADA LOUÇA BRANCA - PADRÃO MÉDIO, INCLUSO ENGATE FLEXÍVEL EM METAL CROMADO, 1/2 X 40CM - FORNECIMENTO E INSTALAÇÃO. AF_12/2013</t>
  </si>
  <si>
    <t xml:space="preserve"> TANQUE DE LOUÇA BRANCA SUSPENSO, 18L OU EQUIVALENTE, INCLUSO SIFÃO TIPO GARRAFA EM METAL CROMADO, VÁLVULA METÁLICA E TORNEIRA DE METAL CROMADO PADRÃO MÉDIO - FORNECIMENTO E INSTALAÇÃO. AF_12/2013</t>
  </si>
  <si>
    <t>13.2.5</t>
  </si>
  <si>
    <t>13.2.6</t>
  </si>
  <si>
    <t>TORNEIRA CROMADA COM BICO PARA JARDIM/TANQUE 1/2 " OU 3/4 " (REF 1153)</t>
  </si>
  <si>
    <t>Cabo de cobre isolamento termoplástico 450/750V 2.5mm² anti chama  - fornecimento e instalação</t>
  </si>
  <si>
    <t>Cabo de cobre isolamento termoplástico 450/750V 4mm² anti chama  - fornecimento e instalação</t>
  </si>
  <si>
    <t>Cabo de cobre isolamento termoplástico 450/750V 6mm² anti chama  - fornecimento e instalação</t>
  </si>
  <si>
    <t>Cabo de cobre isolamento termoplástico 0.6/1KV 25mm² anti chama  - fornecimento e instalação</t>
  </si>
  <si>
    <t>Disjuntor termomagnético unipolar  Tipo DIN 10A, 240 V - fornecimento e instalação</t>
  </si>
  <si>
    <t>Disjuntor termomagnético bipolar tipo DIN 25A, 240 V - fornecimento e instalação</t>
  </si>
  <si>
    <t>Disjuntor termomagnético bipolar tipo DIN  32A, 240 V - fornecimento e instalação</t>
  </si>
  <si>
    <t>14.4.4</t>
  </si>
  <si>
    <t>Disjuntor termomagnético tripolar tipo DIN 63A, 240 V - fornecimento e instalação</t>
  </si>
  <si>
    <t xml:space="preserve">ELETRODUTO FLEXÍVEL CORRUGADO, PVC, PEAD (2") - FORNECIMENTO E INSTALAÇÃO. </t>
  </si>
  <si>
    <t>CAIXA RETANGULAR 4" X 2", PVC, INSTALADA EM PAREDE - FORNECIMENTO E INSTALAÇÃO. AF_12/2015</t>
  </si>
  <si>
    <t>TERMINAL OU CONECTOR DE PRESSÃO - PARA CABO DE 25mm² - FORNECIMENTO E INSTALAÇÃO</t>
  </si>
  <si>
    <t>LUMINÁRIA TIPO PLAFON, DE SOBREPOR, COM 1 LÂMPADA DE LED 25W - FORNECIMENTO E INSTALAÇÃO. AF_11/2017</t>
  </si>
  <si>
    <t>14.6.3</t>
  </si>
  <si>
    <t>ARRANDELA TIPO TARTARUGA -FORNECIMENTO E INSTALAÇÃO</t>
  </si>
  <si>
    <t>14.6.4</t>
  </si>
  <si>
    <t>RELE FOTOELETRICO P/ COMANDO DE ILUMINACAO EXTERNA 220V/1000W- FORNECIMENTO E INSTALAÇÃO</t>
  </si>
  <si>
    <t>TOMADA MÉDIA DE EMBUTIR (21MÓDULOS), 2P+T 20 A, INCLUINDO SUPORTE E PLACA - FORNECIMENTO E INSTALAÇÃO. AF_12/2015</t>
  </si>
  <si>
    <t>INSTALAÇÕES ELÉTRICAS DE CABEAMENTO DE LÓGICA E TELEFONIA</t>
  </si>
  <si>
    <t>TOMADA DE REDE RJ45 - FORNECIMENTO E INSTALAÇÃO. AF_03/2018</t>
  </si>
  <si>
    <t>CAIXA RETANGULAR 4" X 2" MÉDIA , PVC, INSTALADA EM PAREDE - FORNECIMENTO E INSTALAÇÃO. AF_12/2015</t>
  </si>
  <si>
    <t>mts</t>
  </si>
  <si>
    <t xml:space="preserve"> CABO UTP CATEGORIA 6- 24 AWG - FORNECIMENTO E INSTALAÇÃO</t>
  </si>
  <si>
    <t>CLIMATIZAÇÃO</t>
  </si>
  <si>
    <t>RASGO EM ALVENARIA PARA RAMAIS/ DISTRIBUIÇÃO COM DIÂMETROS MAIORES QUE 40 MM E MENORES OU IGUAIS A 75 MM. AF_05/2015</t>
  </si>
  <si>
    <t>TUBO, PVC, SOLDÁVEL, DN 25MM, INSTALADO EM DRENO DE AR-CONDICIONADO - FORNECIMENTO E INSTALAÇÃO. AF_12/2014</t>
  </si>
  <si>
    <t>INSTALAÇÃO DE AR CONDICIONADO COM ATÉ 36.000 BTUs, INVERTER</t>
  </si>
  <si>
    <t>AR-CONDICIONADO FRIO SPLIT HI-WALL (PAREDE) 36000 BTU/H (CLASSE A)</t>
  </si>
  <si>
    <t>AR-CONDICIONADO FRIO SPLIT HI-WALL (PAREDE) 24000 BTU/H (CLASSE A)</t>
  </si>
  <si>
    <t>Sorriso</t>
  </si>
  <si>
    <t>73782/005</t>
  </si>
  <si>
    <t>COTAÇÃO</t>
  </si>
  <si>
    <t>14.2.3</t>
  </si>
  <si>
    <t>14.2.4</t>
  </si>
  <si>
    <t>14.3.4</t>
  </si>
  <si>
    <t>14.4.5</t>
  </si>
  <si>
    <t>14.4.6</t>
  </si>
  <si>
    <t>14.6.5</t>
  </si>
  <si>
    <t>15.1</t>
  </si>
  <si>
    <t>15.2</t>
  </si>
  <si>
    <t>15.3</t>
  </si>
  <si>
    <t>15.4</t>
  </si>
  <si>
    <t>15.5</t>
  </si>
  <si>
    <t xml:space="preserve">INSTALAÇÕES DE REDE ELÉTRICA E LÓGICA </t>
  </si>
  <si>
    <t>SER.CG: PORTA DE CORRER 4 FOLHAS - 2,50 X 2,10M, SENDO DUAS FOLHAS FIXAS E DUAS DE CORRER, PARA VIDRO TEMPERADO 10MM EM ALUMINIO ANODIZADO, INCLUINDO COMPONENTES PARA INSTALAÇÃO E FECHADURA - FORNECIMENTO E INSTALAÇÃO.</t>
  </si>
  <si>
    <t>PORTA DE CORRER 2 FOLHAS - 2,50 X 2,10M, SENDO UMA FOLHA FIXA E UMA DE CORRER, PARA VIDRO TEMPERADO 10MM EM ALUMINIO ANODIZADO, INCLUINDO COMPONENTES PARA INSTALAÇÃO E FECHADURA - FORNECIMENTO E INSTALAÇÃO.</t>
  </si>
  <si>
    <t>PS-008/19</t>
  </si>
  <si>
    <t>COMP.</t>
  </si>
  <si>
    <t>ARGAMASSA TRAÇO 1:0,5:4,5 (CIMENTO, CAL E AREIA MÉDIA), PREPARO MECÂNICO COM BETONEIRA 400 L. AF_08/2014</t>
  </si>
  <si>
    <t>PORTA DE CORRER EM ALUMINIO, UMA FOLHA MOVEIS COM VIDRO, FECHADURA E PUXADOR EMBUTIDO, ACABAMENTO ANODIZADO NATURAL, SEM GUARNICAO/ALIZAR/VISTA</t>
  </si>
  <si>
    <t>PS-009/19</t>
  </si>
  <si>
    <t>PORTA DE CORRER EM VIDRO TEMPERADO 10MM EM ALUMINIO ANODIZADO, INCLUINDO COMPONENTES PARA INSTALAÇÃO E FECHADURA - FORNECIMENTO E INSTALAÇÃO.</t>
  </si>
  <si>
    <t>LIMPEZA PISO MARMORITE/GRANILITE</t>
  </si>
  <si>
    <t>LASTRO DE CONCRETO MAGRO, APLICADO EM PISOS OU RADIERS, ESPESSURA DE 5 CM. AF_07/2016</t>
  </si>
  <si>
    <t>EMBOÇO, PARA RECEBIMENTO DE CERÂMICA, EM ARGAMASSA TRAÇO 1:2:8, PREPARO MANUAL, APLICADO MANUALMENTE EM FACES INTERNAS DE PAREDES, PARA AMBIENTE COM ÁREA ENTRE 5M2 E 10M2, ESPESSURA DE 10MM, COM EXECUÇÃO DE TALISCAS. AF_06/2014</t>
  </si>
  <si>
    <t>INFRA ESTRUTURA (SAPATAS, ARRANQUES E VIGAS BALDRAME)</t>
  </si>
  <si>
    <t>FABRICAÇÃO DE FÔRMA PARA LAJES, EM MADEIRA SERRADA, E=25 MM. AF_12/2015</t>
  </si>
  <si>
    <t>FABRICAÇÃO DE FÔRMA PARA VIGAS, COM MADEIRA SERRADA, E = 25 MM. AF_12/2015</t>
  </si>
  <si>
    <t>CONCRETO USINADO BOMBEAVEL, CLASSE DE RESISTENCIA C25, COM BRITA 0 E 1, SLUMP = 100 +/- 20 MM, EXCLUI SERVICO DE BOMBEAMENTO (NBR 8953)</t>
  </si>
  <si>
    <t>ALVENARIA DE VEDAÇÃO DE BLOCOS CERÂMICOS FURADOS NA VERTICAL DE 14X19X39CM (ESPESSURA 14CM) DE PAREDES COM ÁREA LÍQUIDA MAIOR OU IGUAL A 6M² SEM VÃOS E ARGAMASSA DE ASSENTAMENTO COM PREPARO EM BETONEIRA. AF_06/2014</t>
  </si>
  <si>
    <t>BANCADA DE GRANITO CINZA POLIDO PARA LAVATÓRIO 0,50 X 0,60 M - FORNECIMENTO E INSTALAÇÃO. AF_12/2013</t>
  </si>
  <si>
    <t>ORNEIRA CROMADA TUBO MÓVEL, DE MESA, 1/2" OU 3/4", PARA PIA DE COZINHA, PADRÃO ALTO - FORNECIMENTO E INSTALAÇÃO. AF_12/2013</t>
  </si>
  <si>
    <t>COMPOSIÇÕES DE SERVIÇOS</t>
  </si>
  <si>
    <t>4.3.7</t>
  </si>
  <si>
    <t>7.1.5</t>
  </si>
  <si>
    <t>8.2.3</t>
  </si>
  <si>
    <t>9.1.1</t>
  </si>
  <si>
    <t>9.1.2</t>
  </si>
  <si>
    <t>9.2.3</t>
  </si>
  <si>
    <t>12.2.1</t>
  </si>
  <si>
    <t>12.2.2</t>
  </si>
  <si>
    <t>12.2.3</t>
  </si>
  <si>
    <t>12.2.4</t>
  </si>
  <si>
    <t>12.2.5</t>
  </si>
  <si>
    <t>12.2.6</t>
  </si>
  <si>
    <t>12.2.7</t>
  </si>
  <si>
    <t>12.2.8</t>
  </si>
  <si>
    <t>12.2.9</t>
  </si>
  <si>
    <t>12.2.10</t>
  </si>
  <si>
    <t>12.2.11</t>
  </si>
  <si>
    <t>12.2.12</t>
  </si>
  <si>
    <t>12.2.13</t>
  </si>
  <si>
    <t>12.2.14</t>
  </si>
  <si>
    <t>12.2.15</t>
  </si>
  <si>
    <t>12.2.16</t>
  </si>
  <si>
    <t>12.2.17</t>
  </si>
  <si>
    <t>12.2.18</t>
  </si>
  <si>
    <t>12.2.19</t>
  </si>
  <si>
    <t>12.2.20</t>
  </si>
  <si>
    <t>12.2.21</t>
  </si>
  <si>
    <t>12.2.22</t>
  </si>
  <si>
    <t>12.2.23</t>
  </si>
  <si>
    <t>12.2.24</t>
  </si>
  <si>
    <t>12.2.25</t>
  </si>
  <si>
    <t>17.4</t>
  </si>
  <si>
    <t>18.1</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</si>
</sst>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R$&quot;\ * #,##0.00_-;\-&quot;R$&quot;\ * #,##0.00_-;_-&quot;R$&quot;\ * &quot;-&quot;??_-;_-@_-"/>
    <numFmt numFmtId="43" formatCode="_-* #,##0.00_-;\-* #,##0.00_-;_-* &quot;-&quot;??_-;_-@_-"/>
    <numFmt numFmtId="164" formatCode="_(* #,##0.00_);_(* \(#,##0.00\);_(* &quot;-&quot;??_);_(@_)"/>
    <numFmt numFmtId="165" formatCode="0.0;[Red]0.0"/>
    <numFmt numFmtId="166" formatCode="#,##0.00;[Red]#,##0.00"/>
    <numFmt numFmtId="167" formatCode="_(&quot;R$ &quot;* #,##0.00_);_(&quot;R$ &quot;* \(#,##0.00\);_(&quot;R$ &quot;* &quot;-&quot;??_);_(@_)"/>
    <numFmt numFmtId="168" formatCode="_([$€-2]* #,##0.00_);_([$€-2]* \(#,##0.00\);_([$€-2]* &quot;-&quot;??_)"/>
    <numFmt numFmtId="169" formatCode="#,##0.0000"/>
    <numFmt numFmtId="170" formatCode="#,##0.000000"/>
    <numFmt numFmtId="171" formatCode="0.00000000000000"/>
    <numFmt numFmtId="172" formatCode="#,##0.00\ &quot;m²&quot;"/>
    <numFmt numFmtId="173" formatCode="_ * #,##0.00_ ;_ * \-#,##0.00_ ;_ * &quot;-&quot;??_ ;_ @_ "/>
    <numFmt numFmtId="174" formatCode="_ * #,##0_ ;_ * \-#,##0_ ;_ * &quot;-&quot;_ ;_ @_ "/>
    <numFmt numFmtId="175" formatCode="_ &quot;S/&quot;* #,##0_ ;_ &quot;S/&quot;* \-#,##0_ ;_ &quot;S/&quot;* &quot;-&quot;_ ;_ @_ "/>
    <numFmt numFmtId="176" formatCode="_ &quot;S/&quot;* #,##0.00_ ;_ &quot;S/&quot;* \-#,##0.00_ ;_ &quot;S/&quot;* &quot;-&quot;??_ ;_ @_ "/>
    <numFmt numFmtId="177" formatCode="_-&quot;$&quot;* #,##0_-;\-&quot;$&quot;* #,##0_-;_-&quot;$&quot;* &quot;-&quot;_-;_-@_-"/>
    <numFmt numFmtId="178" formatCode="_-&quot;$&quot;* #,##0.00_-;\-&quot;$&quot;* #,##0.00_-;_-&quot;$&quot;* &quot;-&quot;??_-;_-@_-"/>
    <numFmt numFmtId="179" formatCode="0.0"/>
    <numFmt numFmtId="180" formatCode="0.000%"/>
    <numFmt numFmtId="181" formatCode="0;[Red]0"/>
  </numFmts>
  <fonts count="80">
    <font>
      <sz val="11"/>
      <color theme="1"/>
      <name val="Calibri"/>
      <family val="2"/>
      <scheme val="minor"/>
    </font>
    <font>
      <sz val="11"/>
      <color indexed="8"/>
      <name val="Calibri"/>
      <family val="2"/>
    </font>
    <font>
      <sz val="11"/>
      <color theme="1"/>
      <name val="Calibri"/>
      <family val="2"/>
      <scheme val="min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b/>
      <sz val="10"/>
      <color theme="1"/>
      <name val="Microsoft PhagsPa"/>
      <family val="2"/>
    </font>
    <font>
      <sz val="10"/>
      <color theme="1"/>
      <name val="Microsoft PhagsPa"/>
      <family val="2"/>
    </font>
    <font>
      <sz val="11"/>
      <color theme="1"/>
      <name val="Microsoft PhagsPa"/>
      <family val="2"/>
    </font>
    <font>
      <sz val="13"/>
      <color theme="1"/>
      <name val="Microsoft PhagsPa"/>
      <family val="2"/>
    </font>
    <font>
      <b/>
      <sz val="13"/>
      <color theme="1"/>
      <name val="Microsoft PhagsPa"/>
      <family val="2"/>
    </font>
    <font>
      <b/>
      <sz val="11"/>
      <color theme="1"/>
      <name val="Microsoft PhagsPa"/>
      <family val="2"/>
    </font>
    <font>
      <sz val="14"/>
      <color theme="1"/>
      <name val="Microsoft PhagsPa"/>
      <family val="2"/>
    </font>
    <font>
      <b/>
      <sz val="14"/>
      <color theme="1"/>
      <name val="Microsoft PhagsPa"/>
      <family val="2"/>
    </font>
    <font>
      <sz val="11"/>
      <name val="Microsoft PhagsPa"/>
      <family val="2"/>
    </font>
    <font>
      <sz val="11"/>
      <color rgb="FFFF0000"/>
      <name val="Microsoft PhagsPa"/>
      <family val="2"/>
    </font>
    <font>
      <sz val="11"/>
      <color theme="1"/>
      <name val="Courier New"/>
      <family val="3"/>
    </font>
    <font>
      <b/>
      <sz val="16"/>
      <color theme="1"/>
      <name val="Courier New"/>
      <family val="3"/>
    </font>
    <font>
      <b/>
      <u/>
      <sz val="22"/>
      <color theme="1"/>
      <name val="Courier New"/>
      <family val="3"/>
    </font>
    <font>
      <sz val="9"/>
      <color theme="1"/>
      <name val="Courier New"/>
      <family val="3"/>
    </font>
    <font>
      <b/>
      <sz val="9"/>
      <color theme="1"/>
      <name val="Courier New"/>
      <family val="3"/>
    </font>
    <font>
      <sz val="8"/>
      <color theme="1"/>
      <name val="Courier New"/>
      <family val="3"/>
    </font>
    <font>
      <u/>
      <sz val="8"/>
      <color theme="1"/>
      <name val="Courier New"/>
      <family val="3"/>
    </font>
    <font>
      <sz val="9"/>
      <name val="Courier New"/>
      <family val="3"/>
    </font>
    <font>
      <b/>
      <sz val="9"/>
      <name val="Courier New"/>
      <family val="3"/>
    </font>
    <font>
      <sz val="9"/>
      <color rgb="FF000000"/>
      <name val="Courier New"/>
      <family val="3"/>
    </font>
    <font>
      <sz val="9"/>
      <color indexed="8"/>
      <name val="Courier New"/>
      <family val="3"/>
    </font>
    <font>
      <sz val="11"/>
      <name val="Courier New"/>
      <family val="3"/>
    </font>
    <font>
      <b/>
      <sz val="13"/>
      <color theme="0"/>
      <name val="Courier New"/>
      <family val="3"/>
    </font>
    <font>
      <b/>
      <sz val="11"/>
      <color theme="1"/>
      <name val="Courier New"/>
      <family val="3"/>
    </font>
    <font>
      <b/>
      <sz val="9"/>
      <color rgb="FF000000"/>
      <name val="Courier New"/>
      <family val="3"/>
    </font>
    <font>
      <b/>
      <sz val="9"/>
      <color indexed="8"/>
      <name val="Courier New"/>
      <family val="3"/>
    </font>
    <font>
      <sz val="7.5"/>
      <color theme="1"/>
      <name val="Courier New"/>
      <family val="3"/>
    </font>
    <font>
      <sz val="11"/>
      <color rgb="FF000000"/>
      <name val="Calibri"/>
      <family val="2"/>
    </font>
    <font>
      <sz val="10"/>
      <color rgb="FFFF0000"/>
      <name val="Microsoft PhagsPa"/>
      <family val="2"/>
    </font>
    <font>
      <b/>
      <sz val="11"/>
      <color rgb="FFFF0000"/>
      <name val="Microsoft PhagsPa"/>
      <family val="2"/>
    </font>
    <font>
      <b/>
      <sz val="9"/>
      <name val="Gill Sans MT"/>
      <family val="2"/>
    </font>
    <font>
      <sz val="9"/>
      <name val="Gill Sans MT"/>
      <family val="2"/>
    </font>
    <font>
      <sz val="9"/>
      <color theme="1"/>
      <name val="Gill Sans MT"/>
      <family val="2"/>
    </font>
    <font>
      <b/>
      <sz val="20"/>
      <color theme="0"/>
      <name val="Courier New"/>
      <family val="3"/>
    </font>
    <font>
      <b/>
      <sz val="12"/>
      <color theme="1"/>
      <name val="Courier New"/>
      <family val="3"/>
    </font>
  </fonts>
  <fills count="68">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6E6E6"/>
        <bgColor indexed="64"/>
      </patternFill>
    </fill>
    <fill>
      <patternFill patternType="solid">
        <fgColor rgb="FF99FF99"/>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64"/>
      </right>
      <top/>
      <bottom style="hair">
        <color indexed="8"/>
      </bottom>
      <diagonal/>
    </border>
    <border>
      <left style="hair">
        <color indexed="64"/>
      </left>
      <right style="hair">
        <color indexed="8"/>
      </right>
      <top style="hair">
        <color indexed="8"/>
      </top>
      <bottom style="hair">
        <color indexed="8"/>
      </bottom>
      <diagonal/>
    </border>
    <border>
      <left style="hair">
        <color indexed="64"/>
      </left>
      <right/>
      <top style="thin">
        <color indexed="64"/>
      </top>
      <bottom style="hair">
        <color indexed="8"/>
      </bottom>
      <diagonal/>
    </border>
    <border>
      <left/>
      <right/>
      <top style="thin">
        <color indexed="64"/>
      </top>
      <bottom style="hair">
        <color indexed="8"/>
      </bottom>
      <diagonal/>
    </border>
    <border>
      <left/>
      <right style="hair">
        <color indexed="64"/>
      </right>
      <top style="thin">
        <color indexed="64"/>
      </top>
      <bottom style="hair">
        <color indexed="8"/>
      </bottom>
      <diagonal/>
    </border>
    <border>
      <left style="thin">
        <color indexed="64"/>
      </left>
      <right style="thin">
        <color indexed="64"/>
      </right>
      <top/>
      <bottom style="thin">
        <color indexed="64"/>
      </bottom>
      <diagonal/>
    </border>
  </borders>
  <cellStyleXfs count="199">
    <xf numFmtId="0" fontId="0" fillId="0" borderId="0"/>
    <xf numFmtId="0" fontId="1" fillId="0" borderId="0"/>
    <xf numFmtId="0" fontId="3" fillId="0" borderId="0"/>
    <xf numFmtId="0" fontId="2" fillId="0" borderId="0"/>
    <xf numFmtId="0" fontId="5"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4" borderId="0" applyNumberFormat="0" applyBorder="0" applyAlignment="0" applyProtection="0"/>
    <xf numFmtId="0" fontId="12" fillId="8" borderId="0" applyNumberFormat="0" applyBorder="0" applyAlignment="0" applyProtection="0"/>
    <xf numFmtId="0" fontId="8" fillId="25" borderId="14" applyNumberFormat="0" applyAlignment="0" applyProtection="0"/>
    <xf numFmtId="0" fontId="9" fillId="26" borderId="15" applyNumberFormat="0" applyAlignment="0" applyProtection="0"/>
    <xf numFmtId="168" fontId="5" fillId="0" borderId="0" applyFont="0" applyFill="0" applyBorder="0" applyAlignment="0" applyProtection="0"/>
    <xf numFmtId="0" fontId="16" fillId="0" borderId="0" applyNumberFormat="0" applyFill="0" applyBorder="0" applyAlignment="0" applyProtection="0"/>
    <xf numFmtId="0" fontId="7" fillId="9" borderId="0" applyNumberFormat="0" applyBorder="0" applyAlignment="0" applyProtection="0"/>
    <xf numFmtId="0" fontId="18" fillId="0" borderId="17" applyNumberFormat="0" applyFill="0" applyAlignment="0" applyProtection="0"/>
    <xf numFmtId="0" fontId="19" fillId="0" borderId="18" applyNumberFormat="0" applyFill="0" applyAlignment="0" applyProtection="0"/>
    <xf numFmtId="0" fontId="20" fillId="0" borderId="19" applyNumberFormat="0" applyFill="0" applyAlignment="0" applyProtection="0"/>
    <xf numFmtId="0" fontId="20" fillId="0" borderId="0" applyNumberFormat="0" applyFill="0" applyBorder="0" applyAlignment="0" applyProtection="0"/>
    <xf numFmtId="0" fontId="11" fillId="12" borderId="14" applyNumberFormat="0" applyAlignment="0" applyProtection="0"/>
    <xf numFmtId="0" fontId="10" fillId="0" borderId="16" applyNumberFormat="0" applyFill="0" applyAlignment="0" applyProtection="0"/>
    <xf numFmtId="167" fontId="5" fillId="0" borderId="0" applyFont="0" applyFill="0" applyBorder="0" applyAlignment="0" applyProtection="0"/>
    <xf numFmtId="167" fontId="5" fillId="0" borderId="0" applyFont="0" applyFill="0" applyBorder="0" applyAlignment="0" applyProtection="0"/>
    <xf numFmtId="44" fontId="2" fillId="0" borderId="0" applyFont="0" applyFill="0" applyBorder="0" applyAlignment="0" applyProtection="0"/>
    <xf numFmtId="0" fontId="13" fillId="27" borderId="0" applyNumberFormat="0" applyBorder="0" applyAlignment="0" applyProtection="0"/>
    <xf numFmtId="0" fontId="5" fillId="28" borderId="20" applyNumberFormat="0" applyFont="0" applyAlignment="0" applyProtection="0"/>
    <xf numFmtId="0" fontId="14" fillId="25" borderId="21" applyNumberFormat="0" applyAlignment="0" applyProtection="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9" fontId="5" fillId="0" borderId="0" applyFill="0" applyBorder="0" applyAlignment="0" applyProtection="0"/>
    <xf numFmtId="169" fontId="5" fillId="0" borderId="0" applyFill="0" applyBorder="0" applyAlignment="0" applyProtection="0"/>
    <xf numFmtId="0" fontId="17" fillId="0" borderId="0" applyNumberFormat="0" applyFill="0" applyBorder="0" applyAlignment="0" applyProtection="0"/>
    <xf numFmtId="0" fontId="18" fillId="0" borderId="17" applyNumberFormat="0" applyFill="0" applyAlignment="0" applyProtection="0"/>
    <xf numFmtId="164" fontId="5" fillId="0" borderId="0" applyFont="0" applyFill="0" applyBorder="0" applyAlignment="0" applyProtection="0"/>
    <xf numFmtId="164" fontId="5" fillId="0" borderId="0" applyFont="0" applyFill="0" applyBorder="0" applyAlignment="0" applyProtection="0"/>
    <xf numFmtId="43" fontId="2" fillId="0" borderId="0" applyFont="0" applyFill="0" applyBorder="0" applyAlignment="0" applyProtection="0"/>
    <xf numFmtId="0" fontId="15" fillId="0" borderId="0" applyNumberFormat="0" applyFill="0" applyBorder="0" applyAlignment="0" applyProtection="0"/>
    <xf numFmtId="0" fontId="5"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5" borderId="0" applyNumberFormat="0" applyBorder="0" applyAlignment="0" applyProtection="0"/>
    <xf numFmtId="0" fontId="25" fillId="36" borderId="0" applyNumberFormat="0" applyBorder="0" applyAlignment="0" applyProtection="0"/>
    <xf numFmtId="0" fontId="26" fillId="37" borderId="0" applyNumberFormat="0" applyBorder="0" applyAlignment="0" applyProtection="0"/>
    <xf numFmtId="0" fontId="27" fillId="38" borderId="30" applyNumberFormat="0" applyAlignment="0" applyProtection="0"/>
    <xf numFmtId="0" fontId="28" fillId="39" borderId="31" applyNumberFormat="0" applyAlignment="0" applyProtection="0"/>
    <xf numFmtId="0" fontId="29" fillId="39" borderId="30" applyNumberFormat="0" applyAlignment="0" applyProtection="0"/>
    <xf numFmtId="0" fontId="30" fillId="0" borderId="32" applyNumberFormat="0" applyFill="0" applyAlignment="0" applyProtection="0"/>
    <xf numFmtId="0" fontId="31" fillId="40" borderId="33" applyNumberFormat="0" applyAlignment="0" applyProtection="0"/>
    <xf numFmtId="0" fontId="32" fillId="0" borderId="0" applyNumberFormat="0" applyFill="0" applyBorder="0" applyAlignment="0" applyProtection="0"/>
    <xf numFmtId="0" fontId="2" fillId="41" borderId="34" applyNumberFormat="0" applyFont="0" applyAlignment="0" applyProtection="0"/>
    <xf numFmtId="0" fontId="33" fillId="0" borderId="0" applyNumberFormat="0" applyFill="0" applyBorder="0" applyAlignment="0" applyProtection="0"/>
    <xf numFmtId="0" fontId="4" fillId="0" borderId="35" applyNumberFormat="0" applyFill="0" applyAlignment="0" applyProtection="0"/>
    <xf numFmtId="0" fontId="34"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34" fillId="61" borderId="0" applyNumberFormat="0" applyBorder="0" applyAlignment="0" applyProtection="0"/>
    <xf numFmtId="0" fontId="34" fillId="62"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34" fillId="65" borderId="0" applyNumberFormat="0" applyBorder="0" applyAlignment="0" applyProtection="0"/>
    <xf numFmtId="0" fontId="35"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9" borderId="0" applyNumberFormat="0" applyBorder="0" applyAlignment="0" applyProtection="0"/>
    <xf numFmtId="0" fontId="8" fillId="25" borderId="14" applyNumberFormat="0" applyAlignment="0" applyProtection="0"/>
    <xf numFmtId="0" fontId="9" fillId="26" borderId="15" applyNumberFormat="0" applyAlignment="0" applyProtection="0"/>
    <xf numFmtId="0" fontId="10" fillId="0" borderId="16" applyNumberFormat="0" applyFill="0" applyAlignment="0" applyProtection="0"/>
    <xf numFmtId="0" fontId="37" fillId="0" borderId="0"/>
    <xf numFmtId="0" fontId="38" fillId="0" borderId="0"/>
    <xf numFmtId="0" fontId="37" fillId="0" borderId="0"/>
    <xf numFmtId="0" fontId="38" fillId="0" borderId="0"/>
    <xf numFmtId="177" fontId="5" fillId="0" borderId="0" applyFont="0" applyFill="0" applyBorder="0" applyAlignment="0" applyProtection="0"/>
    <xf numFmtId="178" fontId="5" fillId="0" borderId="0" applyFont="0" applyFill="0" applyBorder="0" applyAlignment="0" applyProtection="0"/>
    <xf numFmtId="0" fontId="39" fillId="0" borderId="0">
      <protection locked="0"/>
    </xf>
    <xf numFmtId="0" fontId="40" fillId="0" borderId="0">
      <protection locked="0"/>
    </xf>
    <xf numFmtId="0" fontId="40" fillId="0" borderId="0">
      <protection locked="0"/>
    </xf>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4" borderId="0" applyNumberFormat="0" applyBorder="0" applyAlignment="0" applyProtection="0"/>
    <xf numFmtId="0" fontId="11" fillId="12" borderId="14" applyNumberFormat="0" applyAlignment="0" applyProtection="0"/>
    <xf numFmtId="0" fontId="36" fillId="0" borderId="0"/>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12" fillId="8" borderId="0" applyNumberFormat="0" applyBorder="0" applyAlignment="0" applyProtection="0"/>
    <xf numFmtId="174" fontId="5" fillId="0" borderId="0" applyFont="0" applyFill="0" applyBorder="0" applyAlignment="0" applyProtection="0"/>
    <xf numFmtId="17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0" fontId="39" fillId="0" borderId="0">
      <protection locked="0"/>
    </xf>
    <xf numFmtId="0" fontId="13" fillId="27" borderId="0" applyNumberFormat="0" applyBorder="0" applyAlignment="0" applyProtection="0"/>
    <xf numFmtId="37" fontId="41" fillId="0" borderId="0"/>
    <xf numFmtId="0" fontId="5" fillId="28" borderId="20" applyNumberFormat="0" applyFont="0" applyAlignment="0" applyProtection="0"/>
    <xf numFmtId="0" fontId="39" fillId="0" borderId="0">
      <protection locked="0"/>
    </xf>
    <xf numFmtId="38" fontId="42" fillId="0" borderId="0"/>
    <xf numFmtId="0" fontId="14" fillId="25" borderId="2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17" applyNumberFormat="0" applyFill="0" applyAlignment="0" applyProtection="0"/>
    <xf numFmtId="0" fontId="19" fillId="0" borderId="18" applyNumberFormat="0" applyFill="0" applyAlignment="0" applyProtection="0"/>
    <xf numFmtId="0" fontId="20" fillId="0" borderId="19" applyNumberFormat="0" applyFill="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39" fillId="0" borderId="36">
      <protection locked="0"/>
    </xf>
    <xf numFmtId="43" fontId="5" fillId="0" borderId="0" applyFont="0" applyFill="0" applyBorder="0" applyAlignment="0" applyProtection="0"/>
    <xf numFmtId="0" fontId="44" fillId="0" borderId="0" applyNumberFormat="0" applyFill="0" applyBorder="0" applyProtection="0">
      <alignment vertical="top" wrapText="1"/>
    </xf>
    <xf numFmtId="44" fontId="2" fillId="0" borderId="0" applyFont="0" applyFill="0" applyBorder="0" applyAlignment="0" applyProtection="0"/>
    <xf numFmtId="0" fontId="35" fillId="0" borderId="0"/>
    <xf numFmtId="9" fontId="1"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0" fontId="4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72" fillId="0" borderId="0"/>
  </cellStyleXfs>
  <cellXfs count="522">
    <xf numFmtId="0" fontId="0" fillId="0" borderId="0" xfId="0"/>
    <xf numFmtId="0" fontId="46" fillId="0" borderId="0" xfId="0" applyFont="1" applyBorder="1"/>
    <xf numFmtId="0" fontId="46" fillId="0" borderId="0" xfId="0" applyFont="1" applyBorder="1" applyAlignment="1">
      <alignment horizontal="center"/>
    </xf>
    <xf numFmtId="0" fontId="45" fillId="0" borderId="1" xfId="0" applyFont="1" applyBorder="1" applyAlignment="1">
      <alignment horizontal="center" vertical="center"/>
    </xf>
    <xf numFmtId="0" fontId="46" fillId="0" borderId="0" xfId="0" applyFont="1" applyBorder="1" applyAlignment="1">
      <alignment horizontal="center" vertical="center"/>
    </xf>
    <xf numFmtId="0" fontId="47" fillId="0" borderId="0" xfId="0" applyFont="1"/>
    <xf numFmtId="0" fontId="45" fillId="0" borderId="0" xfId="0" applyFont="1" applyFill="1" applyBorder="1" applyAlignment="1">
      <alignment horizontal="center" vertical="center"/>
    </xf>
    <xf numFmtId="0" fontId="47" fillId="0" borderId="0" xfId="0" applyFont="1" applyFill="1"/>
    <xf numFmtId="0" fontId="45" fillId="30" borderId="1" xfId="0" applyFont="1" applyFill="1" applyBorder="1" applyAlignment="1">
      <alignment horizontal="center" vertical="center" wrapText="1"/>
    </xf>
    <xf numFmtId="0" fontId="46" fillId="30" borderId="1" xfId="0" applyFont="1" applyFill="1" applyBorder="1" applyAlignment="1">
      <alignment horizontal="center" vertical="center"/>
    </xf>
    <xf numFmtId="0" fontId="46" fillId="0" borderId="0" xfId="0" applyFont="1" applyFill="1" applyBorder="1" applyAlignment="1">
      <alignment horizontal="center" vertical="center"/>
    </xf>
    <xf numFmtId="2" fontId="46" fillId="0" borderId="1" xfId="0" applyNumberFormat="1" applyFont="1" applyFill="1" applyBorder="1" applyAlignment="1">
      <alignment horizontal="center" vertical="center"/>
    </xf>
    <xf numFmtId="0" fontId="46" fillId="0" borderId="1" xfId="0" applyFont="1" applyFill="1" applyBorder="1" applyAlignment="1">
      <alignment horizontal="center" vertical="center"/>
    </xf>
    <xf numFmtId="0" fontId="46" fillId="0" borderId="1" xfId="0" applyFont="1" applyBorder="1" applyAlignment="1">
      <alignment horizontal="center" vertical="center"/>
    </xf>
    <xf numFmtId="179" fontId="46" fillId="0" borderId="1" xfId="0" applyNumberFormat="1" applyFont="1" applyBorder="1" applyAlignment="1">
      <alignment horizontal="center" vertical="center"/>
    </xf>
    <xf numFmtId="2" fontId="46" fillId="0" borderId="1" xfId="0" applyNumberFormat="1" applyFont="1" applyBorder="1" applyAlignment="1">
      <alignment horizontal="center" vertical="center"/>
    </xf>
    <xf numFmtId="2" fontId="46" fillId="30" borderId="1" xfId="0" applyNumberFormat="1" applyFont="1" applyFill="1" applyBorder="1" applyAlignment="1">
      <alignment horizontal="center" vertical="center"/>
    </xf>
    <xf numFmtId="2" fontId="45" fillId="30" borderId="1" xfId="0" applyNumberFormat="1" applyFont="1" applyFill="1" applyBorder="1" applyAlignment="1">
      <alignment horizontal="center" vertical="center"/>
    </xf>
    <xf numFmtId="2" fontId="45" fillId="30" borderId="0" xfId="0" applyNumberFormat="1" applyFont="1" applyFill="1" applyBorder="1" applyAlignment="1">
      <alignment horizontal="center" vertical="center"/>
    </xf>
    <xf numFmtId="2" fontId="46" fillId="0" borderId="8" xfId="0" applyNumberFormat="1" applyFont="1" applyFill="1" applyBorder="1" applyAlignment="1">
      <alignment horizontal="center" vertical="center"/>
    </xf>
    <xf numFmtId="0" fontId="46" fillId="30" borderId="1" xfId="0" applyFont="1" applyFill="1" applyBorder="1"/>
    <xf numFmtId="0" fontId="47" fillId="0" borderId="1" xfId="0" applyFont="1" applyBorder="1"/>
    <xf numFmtId="0" fontId="47" fillId="0" borderId="0" xfId="0" applyFont="1" applyFill="1" applyBorder="1"/>
    <xf numFmtId="2" fontId="46" fillId="0" borderId="0" xfId="0" applyNumberFormat="1" applyFont="1" applyFill="1" applyBorder="1" applyAlignment="1">
      <alignment horizontal="center" vertical="center"/>
    </xf>
    <xf numFmtId="0" fontId="48" fillId="0" borderId="0" xfId="0" applyFont="1" applyFill="1"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2" fontId="49" fillId="34" borderId="1" xfId="0" applyNumberFormat="1" applyFont="1" applyFill="1" applyBorder="1" applyAlignment="1">
      <alignment horizontal="center" vertical="center"/>
    </xf>
    <xf numFmtId="2" fontId="49" fillId="0" borderId="0" xfId="0" applyNumberFormat="1" applyFont="1" applyFill="1" applyBorder="1" applyAlignment="1">
      <alignment horizontal="center" vertical="center"/>
    </xf>
    <xf numFmtId="0" fontId="47" fillId="0" borderId="0" xfId="0" applyFont="1" applyBorder="1"/>
    <xf numFmtId="0" fontId="47" fillId="0" borderId="0" xfId="0" applyFont="1" applyBorder="1" applyAlignment="1">
      <alignment horizontal="center"/>
    </xf>
    <xf numFmtId="0" fontId="47" fillId="0" borderId="0" xfId="0" applyFont="1" applyAlignment="1">
      <alignment horizontal="center"/>
    </xf>
    <xf numFmtId="0" fontId="50" fillId="30" borderId="1" xfId="0" applyFont="1" applyFill="1" applyBorder="1" applyAlignment="1">
      <alignment horizontal="center" vertical="center" wrapText="1"/>
    </xf>
    <xf numFmtId="0" fontId="50" fillId="30" borderId="1" xfId="0" applyFont="1" applyFill="1" applyBorder="1" applyAlignment="1">
      <alignment horizontal="center" vertical="center"/>
    </xf>
    <xf numFmtId="0" fontId="47" fillId="0" borderId="1" xfId="0" applyFont="1" applyBorder="1" applyAlignment="1">
      <alignment horizontal="center" vertical="center"/>
    </xf>
    <xf numFmtId="2" fontId="47" fillId="0" borderId="1" xfId="0" applyNumberFormat="1" applyFont="1" applyBorder="1" applyAlignment="1">
      <alignment horizontal="center" vertical="center"/>
    </xf>
    <xf numFmtId="0" fontId="51" fillId="0" borderId="0" xfId="0" applyFont="1"/>
    <xf numFmtId="9" fontId="0" fillId="0" borderId="0" xfId="0" applyNumberFormat="1"/>
    <xf numFmtId="0" fontId="4"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47" fillId="0" borderId="1" xfId="0" applyFont="1" applyBorder="1" applyAlignment="1">
      <alignment horizontal="center" vertical="center"/>
    </xf>
    <xf numFmtId="0" fontId="47"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xf numFmtId="2" fontId="47" fillId="0" borderId="0" xfId="0" applyNumberFormat="1" applyFont="1"/>
    <xf numFmtId="0" fontId="0" fillId="0" borderId="22" xfId="0" applyBorder="1" applyAlignment="1">
      <alignment horizontal="center" vertical="center"/>
    </xf>
    <xf numFmtId="0" fontId="4" fillId="0" borderId="22" xfId="0" applyFont="1" applyBorder="1" applyAlignment="1">
      <alignment horizontal="center" vertical="center"/>
    </xf>
    <xf numFmtId="0" fontId="0" fillId="3" borderId="0" xfId="0" applyFill="1" applyAlignment="1">
      <alignment horizontal="center" vertical="center"/>
    </xf>
    <xf numFmtId="0" fontId="0" fillId="3" borderId="0" xfId="0" applyFill="1"/>
    <xf numFmtId="0" fontId="54" fillId="66" borderId="0" xfId="0" applyFont="1" applyFill="1"/>
    <xf numFmtId="0" fontId="55" fillId="0" borderId="0" xfId="0" applyFont="1" applyBorder="1"/>
    <xf numFmtId="0" fontId="55" fillId="0" borderId="0" xfId="0" applyFont="1"/>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55" fillId="0" borderId="0" xfId="0" applyFont="1" applyBorder="1" applyAlignment="1">
      <alignment horizontal="left" vertical="center" wrapText="1"/>
    </xf>
    <xf numFmtId="0" fontId="56" fillId="29" borderId="0" xfId="0" applyFont="1" applyFill="1" applyBorder="1" applyAlignment="1">
      <alignment vertical="center"/>
    </xf>
    <xf numFmtId="4" fontId="55" fillId="0" borderId="0" xfId="0" applyNumberFormat="1" applyFont="1" applyBorder="1" applyAlignment="1">
      <alignment horizontal="left" vertical="center"/>
    </xf>
    <xf numFmtId="0" fontId="55" fillId="0" borderId="0" xfId="0" applyFont="1" applyBorder="1" applyAlignment="1">
      <alignment vertical="center" wrapText="1"/>
    </xf>
    <xf numFmtId="0" fontId="58" fillId="0" borderId="0" xfId="0" applyFont="1" applyBorder="1" applyAlignment="1">
      <alignment horizontal="lef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horizontal="left" vertical="center" wrapText="1"/>
    </xf>
    <xf numFmtId="0" fontId="55" fillId="0" borderId="0" xfId="0" applyFont="1" applyAlignment="1"/>
    <xf numFmtId="0" fontId="58" fillId="0" borderId="22" xfId="0" applyFont="1" applyBorder="1" applyAlignment="1">
      <alignment horizontal="left" vertical="center"/>
    </xf>
    <xf numFmtId="0" fontId="58" fillId="0" borderId="22" xfId="0" applyFont="1" applyBorder="1" applyAlignment="1">
      <alignment horizontal="left" vertical="center" wrapText="1"/>
    </xf>
    <xf numFmtId="0" fontId="59" fillId="0" borderId="22" xfId="0" applyFont="1" applyBorder="1" applyAlignment="1">
      <alignment horizontal="left" vertical="center"/>
    </xf>
    <xf numFmtId="4" fontId="58" fillId="0" borderId="22" xfId="0" applyNumberFormat="1" applyFont="1" applyBorder="1" applyAlignment="1">
      <alignment horizontal="right" vertical="center"/>
    </xf>
    <xf numFmtId="4" fontId="58" fillId="0" borderId="22" xfId="0" applyNumberFormat="1" applyFont="1" applyBorder="1" applyAlignment="1">
      <alignment horizontal="left" vertical="center"/>
    </xf>
    <xf numFmtId="0" fontId="59" fillId="0" borderId="22" xfId="0" applyFont="1" applyBorder="1" applyAlignment="1">
      <alignment horizontal="right" vertical="center"/>
    </xf>
    <xf numFmtId="14" fontId="58" fillId="0" borderId="22" xfId="0" applyNumberFormat="1" applyFont="1" applyBorder="1" applyAlignment="1">
      <alignment horizontal="right" vertical="center"/>
    </xf>
    <xf numFmtId="0" fontId="55" fillId="0" borderId="0" xfId="0" applyFont="1" applyAlignment="1">
      <alignment vertical="center"/>
    </xf>
    <xf numFmtId="0" fontId="55" fillId="0" borderId="0" xfId="0" applyFont="1" applyBorder="1" applyAlignment="1">
      <alignment vertical="center"/>
    </xf>
    <xf numFmtId="0" fontId="59" fillId="0" borderId="7" xfId="0" applyFont="1" applyBorder="1" applyAlignment="1">
      <alignment vertical="center"/>
    </xf>
    <xf numFmtId="0" fontId="58" fillId="0" borderId="7" xfId="0" applyFont="1" applyBorder="1" applyAlignment="1">
      <alignment vertical="center"/>
    </xf>
    <xf numFmtId="0" fontId="58" fillId="0" borderId="7" xfId="0" applyFont="1" applyBorder="1" applyAlignment="1">
      <alignment horizontal="left" vertical="center"/>
    </xf>
    <xf numFmtId="4" fontId="59" fillId="0" borderId="7" xfId="0" applyNumberFormat="1" applyFont="1" applyBorder="1" applyAlignment="1">
      <alignment horizontal="right" vertical="center"/>
    </xf>
    <xf numFmtId="4" fontId="58" fillId="0" borderId="7" xfId="0" applyNumberFormat="1" applyFont="1" applyBorder="1" applyAlignment="1">
      <alignment horizontal="left" vertical="center"/>
    </xf>
    <xf numFmtId="0" fontId="59" fillId="0" borderId="7" xfId="0" applyFont="1" applyBorder="1" applyAlignment="1">
      <alignment horizontal="right" vertical="center"/>
    </xf>
    <xf numFmtId="10" fontId="58" fillId="0" borderId="7" xfId="0" applyNumberFormat="1" applyFont="1" applyBorder="1" applyAlignment="1">
      <alignment horizontal="right" vertical="center"/>
    </xf>
    <xf numFmtId="0" fontId="55" fillId="0" borderId="7" xfId="0" applyFont="1" applyBorder="1" applyAlignment="1">
      <alignment vertical="center" wrapText="1"/>
    </xf>
    <xf numFmtId="0" fontId="55" fillId="0" borderId="7" xfId="0" applyFont="1" applyBorder="1" applyAlignment="1">
      <alignment vertical="center"/>
    </xf>
    <xf numFmtId="0" fontId="59" fillId="0" borderId="7" xfId="0" applyFont="1" applyBorder="1" applyAlignment="1">
      <alignment horizontal="left" vertical="center"/>
    </xf>
    <xf numFmtId="172" fontId="58" fillId="0" borderId="7" xfId="0" applyNumberFormat="1" applyFont="1" applyBorder="1" applyAlignment="1">
      <alignment horizontal="left" vertical="center"/>
    </xf>
    <xf numFmtId="0" fontId="58" fillId="0" borderId="7" xfId="0" applyFont="1" applyBorder="1" applyAlignment="1">
      <alignment horizontal="left" vertical="center" wrapText="1"/>
    </xf>
    <xf numFmtId="4" fontId="55" fillId="0" borderId="7" xfId="0" applyNumberFormat="1" applyFont="1" applyBorder="1" applyAlignment="1">
      <alignment vertical="center"/>
    </xf>
    <xf numFmtId="0" fontId="60" fillId="0" borderId="7" xfId="0" applyFont="1" applyBorder="1" applyAlignment="1">
      <alignment horizontal="left" vertical="center"/>
    </xf>
    <xf numFmtId="4" fontId="58" fillId="0" borderId="0" xfId="0" applyNumberFormat="1" applyFont="1" applyBorder="1" applyAlignment="1">
      <alignment horizontal="left" vertical="center"/>
    </xf>
    <xf numFmtId="4" fontId="55" fillId="0" borderId="0" xfId="0" applyNumberFormat="1" applyFont="1" applyBorder="1"/>
    <xf numFmtId="4" fontId="59" fillId="3" borderId="1" xfId="0" applyNumberFormat="1" applyFont="1" applyFill="1" applyBorder="1" applyAlignment="1">
      <alignment horizontal="center" vertical="center"/>
    </xf>
    <xf numFmtId="4" fontId="59" fillId="3" borderId="1" xfId="0" applyNumberFormat="1" applyFont="1" applyFill="1" applyBorder="1" applyAlignment="1">
      <alignment horizontal="center" vertical="center" wrapText="1"/>
    </xf>
    <xf numFmtId="0" fontId="59" fillId="3" borderId="1" xfId="0" applyFont="1" applyFill="1" applyBorder="1" applyAlignment="1">
      <alignment horizontal="center" vertical="center" wrapText="1"/>
    </xf>
    <xf numFmtId="0" fontId="58" fillId="4" borderId="1" xfId="0" applyFont="1" applyFill="1" applyBorder="1" applyAlignment="1">
      <alignment horizontal="left" vertical="center"/>
    </xf>
    <xf numFmtId="165" fontId="59" fillId="4" borderId="1" xfId="0" applyNumberFormat="1" applyFont="1" applyFill="1" applyBorder="1" applyAlignment="1">
      <alignment horizontal="center" vertical="center"/>
    </xf>
    <xf numFmtId="0" fontId="59" fillId="4" borderId="1" xfId="0" applyFont="1" applyFill="1" applyBorder="1" applyAlignment="1">
      <alignment horizontal="left" vertical="center" wrapText="1"/>
    </xf>
    <xf numFmtId="4" fontId="58" fillId="4" borderId="1" xfId="0" applyNumberFormat="1" applyFont="1" applyFill="1" applyBorder="1" applyAlignment="1">
      <alignment horizontal="left" vertical="center"/>
    </xf>
    <xf numFmtId="0" fontId="55" fillId="0" borderId="0" xfId="0" applyFont="1" applyFill="1" applyBorder="1" applyAlignment="1">
      <alignment horizontal="left" vertical="center"/>
    </xf>
    <xf numFmtId="0" fontId="62" fillId="0" borderId="1" xfId="0" applyFont="1" applyBorder="1" applyAlignment="1">
      <alignment horizontal="center" vertical="center"/>
    </xf>
    <xf numFmtId="165" fontId="63" fillId="0" borderId="1" xfId="0" applyNumberFormat="1" applyFont="1" applyBorder="1" applyAlignment="1">
      <alignment horizontal="center" vertical="center"/>
    </xf>
    <xf numFmtId="0" fontId="63" fillId="0" borderId="1" xfId="0" applyFont="1" applyBorder="1" applyAlignment="1">
      <alignment horizontal="left" vertical="center" wrapText="1"/>
    </xf>
    <xf numFmtId="4" fontId="62" fillId="0" borderId="1" xfId="0" applyNumberFormat="1" applyFont="1" applyFill="1" applyBorder="1" applyAlignment="1">
      <alignment horizontal="center" vertical="center"/>
    </xf>
    <xf numFmtId="10" fontId="62" fillId="0" borderId="1" xfId="61" applyNumberFormat="1" applyFont="1" applyBorder="1" applyAlignment="1">
      <alignment horizontal="center" vertical="center"/>
    </xf>
    <xf numFmtId="4" fontId="62" fillId="0" borderId="1" xfId="0" applyNumberFormat="1" applyFont="1" applyBorder="1" applyAlignment="1">
      <alignment horizontal="center" vertical="center"/>
    </xf>
    <xf numFmtId="166" fontId="58" fillId="0" borderId="1" xfId="0" applyNumberFormat="1" applyFont="1" applyBorder="1" applyAlignment="1">
      <alignment horizontal="center" vertical="center"/>
    </xf>
    <xf numFmtId="0" fontId="58" fillId="0" borderId="1" xfId="0" applyFont="1" applyBorder="1" applyAlignment="1">
      <alignment horizontal="center" vertical="center"/>
    </xf>
    <xf numFmtId="0" fontId="64" fillId="0" borderId="1" xfId="0" applyFont="1" applyFill="1" applyBorder="1" applyAlignment="1">
      <alignment horizontal="left" vertical="center" wrapText="1"/>
    </xf>
    <xf numFmtId="10" fontId="58" fillId="0" borderId="1" xfId="61" applyNumberFormat="1" applyFont="1" applyBorder="1" applyAlignment="1">
      <alignment horizontal="center" vertical="center"/>
    </xf>
    <xf numFmtId="4" fontId="58" fillId="0" borderId="1" xfId="0" applyNumberFormat="1" applyFont="1" applyBorder="1" applyAlignment="1">
      <alignment horizontal="center" vertical="center"/>
    </xf>
    <xf numFmtId="166" fontId="62" fillId="0" borderId="1" xfId="0" applyNumberFormat="1" applyFont="1" applyFill="1" applyBorder="1" applyAlignment="1">
      <alignment horizontal="center" vertical="center"/>
    </xf>
    <xf numFmtId="0" fontId="62" fillId="0" borderId="1" xfId="0" applyFont="1" applyFill="1" applyBorder="1" applyAlignment="1">
      <alignment horizontal="center" vertical="center"/>
    </xf>
    <xf numFmtId="0" fontId="62" fillId="0" borderId="1" xfId="0" applyFont="1" applyFill="1" applyBorder="1" applyAlignment="1">
      <alignment horizontal="left" vertical="center" wrapText="1"/>
    </xf>
    <xf numFmtId="0" fontId="62" fillId="0" borderId="1" xfId="0" applyFont="1" applyBorder="1" applyAlignment="1">
      <alignment horizontal="left" vertical="center" wrapText="1"/>
    </xf>
    <xf numFmtId="0" fontId="62" fillId="0" borderId="1" xfId="1" applyNumberFormat="1" applyFont="1" applyFill="1" applyBorder="1" applyAlignment="1" applyProtection="1">
      <alignment horizontal="left" vertical="center" wrapText="1"/>
    </xf>
    <xf numFmtId="0" fontId="58" fillId="0" borderId="1" xfId="0" applyFont="1" applyBorder="1"/>
    <xf numFmtId="0" fontId="59" fillId="0" borderId="1" xfId="0" applyFont="1" applyBorder="1" applyAlignment="1">
      <alignment horizontal="left" vertical="center" wrapText="1"/>
    </xf>
    <xf numFmtId="4" fontId="58" fillId="0" borderId="1" xfId="0" applyNumberFormat="1" applyFont="1" applyBorder="1"/>
    <xf numFmtId="4" fontId="59" fillId="2" borderId="1" xfId="0" applyNumberFormat="1" applyFont="1" applyFill="1" applyBorder="1" applyAlignment="1">
      <alignment horizontal="center" vertical="center"/>
    </xf>
    <xf numFmtId="0" fontId="58" fillId="4" borderId="1" xfId="0" applyFont="1" applyFill="1" applyBorder="1"/>
    <xf numFmtId="0" fontId="59" fillId="4" borderId="1" xfId="0" applyFont="1" applyFill="1" applyBorder="1" applyAlignment="1">
      <alignment vertical="center" wrapText="1"/>
    </xf>
    <xf numFmtId="4" fontId="58" fillId="4" borderId="1" xfId="0" applyNumberFormat="1" applyFont="1" applyFill="1" applyBorder="1"/>
    <xf numFmtId="166" fontId="58" fillId="4" borderId="1" xfId="0" applyNumberFormat="1" applyFont="1" applyFill="1" applyBorder="1"/>
    <xf numFmtId="1" fontId="62" fillId="0" borderId="1" xfId="1" applyNumberFormat="1" applyFont="1" applyFill="1" applyBorder="1" applyAlignment="1">
      <alignment horizontal="center" vertical="center" wrapText="1"/>
    </xf>
    <xf numFmtId="0" fontId="62" fillId="0" borderId="1" xfId="1" applyFont="1" applyFill="1" applyBorder="1" applyAlignment="1">
      <alignment horizontal="left" vertical="center" wrapText="1"/>
    </xf>
    <xf numFmtId="10" fontId="62" fillId="0" borderId="1" xfId="61" applyNumberFormat="1" applyFont="1" applyFill="1" applyBorder="1" applyAlignment="1">
      <alignment horizontal="center" vertical="center"/>
    </xf>
    <xf numFmtId="3" fontId="65" fillId="0" borderId="1" xfId="1" applyNumberFormat="1" applyFont="1" applyBorder="1" applyAlignment="1">
      <alignment horizontal="center" vertical="center" wrapText="1"/>
    </xf>
    <xf numFmtId="0" fontId="58" fillId="0" borderId="1" xfId="0" applyFont="1" applyBorder="1" applyAlignment="1">
      <alignment wrapText="1"/>
    </xf>
    <xf numFmtId="0" fontId="58" fillId="0" borderId="1" xfId="0" applyFont="1" applyFill="1" applyBorder="1" applyAlignment="1">
      <alignment horizontal="center" vertical="center"/>
    </xf>
    <xf numFmtId="0" fontId="58" fillId="0" borderId="1" xfId="0" applyFont="1" applyFill="1" applyBorder="1" applyAlignment="1">
      <alignment horizontal="left" vertical="center" wrapText="1"/>
    </xf>
    <xf numFmtId="10" fontId="58" fillId="0" borderId="1" xfId="61" applyNumberFormat="1" applyFont="1" applyFill="1" applyBorder="1" applyAlignment="1">
      <alignment horizontal="center" vertical="center"/>
    </xf>
    <xf numFmtId="4" fontId="58" fillId="0" borderId="1" xfId="0" applyNumberFormat="1" applyFont="1" applyFill="1" applyBorder="1" applyAlignment="1">
      <alignment horizontal="center" vertical="center"/>
    </xf>
    <xf numFmtId="0" fontId="58" fillId="0" borderId="1" xfId="0" applyFont="1" applyBorder="1" applyAlignment="1">
      <alignment vertical="center" wrapText="1"/>
    </xf>
    <xf numFmtId="0" fontId="58" fillId="0" borderId="1" xfId="0" applyFont="1" applyBorder="1" applyAlignment="1">
      <alignment horizontal="left" vertical="center" wrapText="1"/>
    </xf>
    <xf numFmtId="165" fontId="59" fillId="0" borderId="1" xfId="0" applyNumberFormat="1" applyFont="1" applyBorder="1" applyAlignment="1">
      <alignment horizontal="center" vertical="center"/>
    </xf>
    <xf numFmtId="0" fontId="59" fillId="0" borderId="1" xfId="0" applyFont="1" applyFill="1" applyBorder="1" applyAlignment="1">
      <alignment horizontal="left" vertical="center" wrapText="1"/>
    </xf>
    <xf numFmtId="0" fontId="58" fillId="0" borderId="1" xfId="0" applyFont="1" applyBorder="1" applyAlignment="1">
      <alignment vertical="center"/>
    </xf>
    <xf numFmtId="0" fontId="59" fillId="0" borderId="1" xfId="0" applyFont="1" applyBorder="1" applyAlignment="1">
      <alignment vertical="center" wrapText="1"/>
    </xf>
    <xf numFmtId="4" fontId="58" fillId="0" borderId="1" xfId="0" applyNumberFormat="1" applyFont="1" applyBorder="1" applyAlignment="1">
      <alignment vertical="center"/>
    </xf>
    <xf numFmtId="166" fontId="58" fillId="0" borderId="1" xfId="0" applyNumberFormat="1" applyFont="1" applyBorder="1" applyAlignment="1">
      <alignment vertical="center"/>
    </xf>
    <xf numFmtId="0" fontId="62" fillId="0" borderId="1" xfId="0" applyFont="1" applyFill="1" applyBorder="1" applyAlignment="1">
      <alignment vertical="center"/>
    </xf>
    <xf numFmtId="0" fontId="63" fillId="0" borderId="1" xfId="0" applyFont="1" applyFill="1" applyBorder="1" applyAlignment="1">
      <alignment horizontal="left" vertical="center" wrapText="1"/>
    </xf>
    <xf numFmtId="4" fontId="62" fillId="0" borderId="1" xfId="0" applyNumberFormat="1" applyFont="1" applyFill="1" applyBorder="1" applyAlignment="1">
      <alignment vertical="center"/>
    </xf>
    <xf numFmtId="166" fontId="62" fillId="0" borderId="1" xfId="0" applyNumberFormat="1" applyFont="1" applyFill="1" applyBorder="1" applyAlignment="1">
      <alignment vertical="center"/>
    </xf>
    <xf numFmtId="0" fontId="66" fillId="0" borderId="0" xfId="0" applyFont="1" applyFill="1" applyAlignment="1">
      <alignment vertical="center"/>
    </xf>
    <xf numFmtId="0" fontId="66" fillId="0" borderId="0" xfId="0" applyFont="1" applyFill="1" applyBorder="1" applyAlignment="1">
      <alignment vertical="center"/>
    </xf>
    <xf numFmtId="166" fontId="62" fillId="0" borderId="1" xfId="0" applyNumberFormat="1" applyFont="1" applyBorder="1" applyAlignment="1">
      <alignment horizontal="center" vertical="center"/>
    </xf>
    <xf numFmtId="0" fontId="55" fillId="0" borderId="0" xfId="0" applyFont="1" applyFill="1" applyAlignment="1">
      <alignment vertical="center"/>
    </xf>
    <xf numFmtId="0" fontId="55" fillId="0" borderId="0" xfId="0" applyFont="1" applyFill="1" applyBorder="1" applyAlignment="1">
      <alignment vertical="center"/>
    </xf>
    <xf numFmtId="0" fontId="63" fillId="0" borderId="1" xfId="0" applyFont="1" applyBorder="1" applyAlignment="1">
      <alignment horizontal="center" vertical="center"/>
    </xf>
    <xf numFmtId="4" fontId="63" fillId="0" borderId="1" xfId="0" applyNumberFormat="1" applyFont="1" applyFill="1" applyBorder="1" applyAlignment="1">
      <alignment horizontal="center" vertical="center"/>
    </xf>
    <xf numFmtId="4" fontId="63" fillId="0" borderId="1" xfId="0" applyNumberFormat="1" applyFont="1" applyBorder="1" applyAlignment="1">
      <alignment horizontal="center" vertical="center"/>
    </xf>
    <xf numFmtId="166" fontId="63" fillId="0" borderId="1" xfId="0" applyNumberFormat="1" applyFont="1" applyBorder="1" applyAlignment="1">
      <alignment horizontal="center" vertical="center"/>
    </xf>
    <xf numFmtId="0" fontId="62" fillId="0" borderId="1" xfId="0" applyFont="1" applyBorder="1" applyAlignment="1">
      <alignment vertical="center" wrapText="1"/>
    </xf>
    <xf numFmtId="0" fontId="58" fillId="0" borderId="1" xfId="0" applyFont="1" applyFill="1" applyBorder="1" applyAlignment="1">
      <alignment vertical="center" wrapText="1"/>
    </xf>
    <xf numFmtId="0" fontId="58" fillId="0" borderId="6" xfId="0" applyFont="1" applyBorder="1" applyAlignment="1">
      <alignment horizontal="center" vertical="center"/>
    </xf>
    <xf numFmtId="2" fontId="62" fillId="0" borderId="1" xfId="0" applyNumberFormat="1" applyFont="1" applyFill="1" applyBorder="1" applyAlignment="1">
      <alignment horizontal="center" vertical="center"/>
    </xf>
    <xf numFmtId="0" fontId="66" fillId="29" borderId="0" xfId="0" applyFont="1" applyFill="1"/>
    <xf numFmtId="0" fontId="66" fillId="29" borderId="0" xfId="0" applyFont="1" applyFill="1" applyBorder="1"/>
    <xf numFmtId="0" fontId="62" fillId="0" borderId="1" xfId="0" applyFont="1" applyFill="1" applyBorder="1" applyAlignment="1">
      <alignment vertical="center" wrapText="1"/>
    </xf>
    <xf numFmtId="0" fontId="66" fillId="0" borderId="0" xfId="0" applyFont="1" applyAlignment="1"/>
    <xf numFmtId="0" fontId="62" fillId="0" borderId="7" xfId="0" applyFont="1" applyFill="1" applyBorder="1" applyAlignment="1">
      <alignment vertical="center" wrapText="1"/>
    </xf>
    <xf numFmtId="4" fontId="63" fillId="2" borderId="1" xfId="0" applyNumberFormat="1" applyFont="1" applyFill="1" applyBorder="1" applyAlignment="1">
      <alignment horizontal="center" vertical="center"/>
    </xf>
    <xf numFmtId="10" fontId="58" fillId="29" borderId="1" xfId="61" applyNumberFormat="1" applyFont="1" applyFill="1" applyBorder="1" applyAlignment="1">
      <alignment horizontal="center" vertical="center"/>
    </xf>
    <xf numFmtId="4" fontId="58" fillId="29" borderId="1" xfId="0" applyNumberFormat="1" applyFont="1" applyFill="1" applyBorder="1" applyAlignment="1">
      <alignment horizontal="center" vertical="center"/>
    </xf>
    <xf numFmtId="0" fontId="62" fillId="0" borderId="1" xfId="0" applyFont="1" applyFill="1" applyBorder="1" applyAlignment="1">
      <alignment horizontal="center" vertical="center" wrapText="1"/>
    </xf>
    <xf numFmtId="0" fontId="62" fillId="0" borderId="6" xfId="0" applyFont="1" applyFill="1" applyBorder="1" applyAlignment="1">
      <alignment horizontal="center" vertical="center"/>
    </xf>
    <xf numFmtId="0" fontId="58" fillId="0" borderId="7" xfId="0" applyFont="1" applyFill="1" applyBorder="1"/>
    <xf numFmtId="0" fontId="58" fillId="0" borderId="7" xfId="0" applyFont="1" applyFill="1" applyBorder="1" applyAlignment="1">
      <alignment wrapText="1"/>
    </xf>
    <xf numFmtId="4" fontId="58" fillId="0" borderId="7" xfId="0" applyNumberFormat="1" applyFont="1" applyFill="1" applyBorder="1"/>
    <xf numFmtId="0" fontId="55" fillId="0" borderId="0" xfId="0" applyFont="1" applyAlignment="1">
      <alignment wrapText="1"/>
    </xf>
    <xf numFmtId="4" fontId="55" fillId="0" borderId="0" xfId="0" applyNumberFormat="1" applyFont="1"/>
    <xf numFmtId="0" fontId="64" fillId="0" borderId="0" xfId="0" applyFont="1" applyAlignment="1">
      <alignment vertical="center"/>
    </xf>
    <xf numFmtId="4" fontId="69" fillId="32" borderId="1" xfId="0" applyNumberFormat="1" applyFont="1" applyFill="1" applyBorder="1" applyAlignment="1">
      <alignment horizontal="left" vertical="center" wrapText="1"/>
    </xf>
    <xf numFmtId="4" fontId="69" fillId="32" borderId="1" xfId="0" applyNumberFormat="1" applyFont="1" applyFill="1" applyBorder="1" applyAlignment="1">
      <alignment horizontal="center" vertical="center" wrapText="1"/>
    </xf>
    <xf numFmtId="4" fontId="69" fillId="32" borderId="1" xfId="0" applyNumberFormat="1" applyFont="1" applyFill="1" applyBorder="1" applyAlignment="1">
      <alignment horizontal="right" vertical="center" wrapText="1"/>
    </xf>
    <xf numFmtId="4" fontId="64" fillId="0" borderId="1" xfId="0" applyNumberFormat="1" applyFont="1" applyBorder="1" applyAlignment="1">
      <alignment horizontal="center" vertical="center" wrapText="1"/>
    </xf>
    <xf numFmtId="170" fontId="64" fillId="0" borderId="1" xfId="0" applyNumberFormat="1" applyFont="1" applyBorder="1" applyAlignment="1">
      <alignment horizontal="right" vertical="center" wrapText="1"/>
    </xf>
    <xf numFmtId="4" fontId="64" fillId="0" borderId="1" xfId="0" applyNumberFormat="1" applyFont="1" applyBorder="1" applyAlignment="1">
      <alignment horizontal="right" vertical="center" wrapText="1"/>
    </xf>
    <xf numFmtId="0" fontId="64" fillId="0" borderId="1" xfId="0" applyFont="1" applyBorder="1" applyAlignment="1">
      <alignment vertical="center"/>
    </xf>
    <xf numFmtId="4" fontId="64" fillId="0" borderId="1" xfId="0" applyNumberFormat="1" applyFont="1" applyBorder="1" applyAlignment="1">
      <alignment vertical="center"/>
    </xf>
    <xf numFmtId="170" fontId="64" fillId="0" borderId="1" xfId="0" applyNumberFormat="1" applyFont="1" applyBorder="1" applyAlignment="1">
      <alignment vertical="center"/>
    </xf>
    <xf numFmtId="4" fontId="69" fillId="0" borderId="1" xfId="0" applyNumberFormat="1" applyFont="1" applyBorder="1" applyAlignment="1">
      <alignment horizontal="right" vertical="center" wrapText="1"/>
    </xf>
    <xf numFmtId="4" fontId="69" fillId="33" borderId="1" xfId="0" applyNumberFormat="1" applyFont="1" applyFill="1" applyBorder="1" applyAlignment="1">
      <alignment horizontal="right" vertical="center" wrapText="1"/>
    </xf>
    <xf numFmtId="0" fontId="69" fillId="32" borderId="1" xfId="0" applyFont="1" applyFill="1" applyBorder="1" applyAlignment="1">
      <alignment horizontal="left" vertical="center" wrapText="1"/>
    </xf>
    <xf numFmtId="0" fontId="64" fillId="0" borderId="1" xfId="0" applyFont="1" applyBorder="1" applyAlignment="1">
      <alignment horizontal="center" vertical="center" wrapText="1"/>
    </xf>
    <xf numFmtId="0" fontId="58" fillId="0" borderId="0" xfId="0" applyFont="1"/>
    <xf numFmtId="4" fontId="64" fillId="0" borderId="0" xfId="0" applyNumberFormat="1" applyFont="1" applyAlignment="1">
      <alignment vertical="center"/>
    </xf>
    <xf numFmtId="4" fontId="69" fillId="32" borderId="1" xfId="193" applyNumberFormat="1" applyFont="1" applyFill="1" applyBorder="1" applyAlignment="1">
      <alignment horizontal="left" vertical="center" wrapText="1"/>
    </xf>
    <xf numFmtId="4" fontId="69" fillId="32" borderId="1" xfId="193" applyNumberFormat="1" applyFont="1" applyFill="1" applyBorder="1" applyAlignment="1">
      <alignment horizontal="center" vertical="center" wrapText="1"/>
    </xf>
    <xf numFmtId="4" fontId="69" fillId="32" borderId="1" xfId="193" applyNumberFormat="1" applyFont="1" applyFill="1" applyBorder="1" applyAlignment="1">
      <alignment horizontal="right" vertical="center" wrapText="1"/>
    </xf>
    <xf numFmtId="4" fontId="64" fillId="0" borderId="1" xfId="193" applyNumberFormat="1" applyFont="1" applyBorder="1" applyAlignment="1">
      <alignment horizontal="center" vertical="center" wrapText="1"/>
    </xf>
    <xf numFmtId="170" fontId="64" fillId="0" borderId="1" xfId="193" applyNumberFormat="1" applyFont="1" applyBorder="1" applyAlignment="1">
      <alignment horizontal="right" vertical="center" wrapText="1"/>
    </xf>
    <xf numFmtId="4" fontId="64" fillId="0" borderId="1" xfId="193" applyNumberFormat="1" applyFont="1" applyBorder="1" applyAlignment="1">
      <alignment horizontal="right" vertical="center" wrapText="1"/>
    </xf>
    <xf numFmtId="0" fontId="64" fillId="0" borderId="6" xfId="193" applyFont="1" applyBorder="1"/>
    <xf numFmtId="0" fontId="64" fillId="0" borderId="7" xfId="193" applyFont="1" applyBorder="1"/>
    <xf numFmtId="4" fontId="64" fillId="0" borderId="7" xfId="193" applyNumberFormat="1" applyFont="1" applyBorder="1"/>
    <xf numFmtId="170" fontId="64" fillId="0" borderId="7" xfId="193" applyNumberFormat="1" applyFont="1" applyBorder="1"/>
    <xf numFmtId="4" fontId="64" fillId="0" borderId="8" xfId="193" applyNumberFormat="1" applyFont="1" applyBorder="1"/>
    <xf numFmtId="4" fontId="69" fillId="0" borderId="1" xfId="193" applyNumberFormat="1" applyFont="1" applyBorder="1" applyAlignment="1">
      <alignment horizontal="right" vertical="center" wrapText="1"/>
    </xf>
    <xf numFmtId="4" fontId="69" fillId="33" borderId="1" xfId="193" applyNumberFormat="1" applyFont="1" applyFill="1" applyBorder="1" applyAlignment="1">
      <alignment horizontal="right" vertical="center" wrapText="1"/>
    </xf>
    <xf numFmtId="0" fontId="64" fillId="0" borderId="6" xfId="0" applyFont="1" applyBorder="1" applyAlignment="1">
      <alignment horizontal="left" vertical="center"/>
    </xf>
    <xf numFmtId="0" fontId="64" fillId="0" borderId="7" xfId="0" applyFont="1" applyBorder="1" applyAlignment="1">
      <alignment horizontal="left" vertical="center" wrapText="1"/>
    </xf>
    <xf numFmtId="0" fontId="64" fillId="0" borderId="8" xfId="0" applyFont="1" applyBorder="1" applyAlignment="1">
      <alignment horizontal="left" vertical="center" wrapText="1"/>
    </xf>
    <xf numFmtId="0" fontId="64" fillId="0" borderId="6" xfId="0" applyFont="1" applyBorder="1" applyAlignment="1">
      <alignment horizontal="left" vertical="center" wrapText="1"/>
    </xf>
    <xf numFmtId="0" fontId="69" fillId="5" borderId="1" xfId="0" applyFont="1" applyFill="1" applyBorder="1" applyAlignment="1">
      <alignment horizontal="left" vertical="center" wrapText="1"/>
    </xf>
    <xf numFmtId="170" fontId="69" fillId="5" borderId="1" xfId="0" applyNumberFormat="1" applyFont="1" applyFill="1" applyBorder="1" applyAlignment="1">
      <alignment horizontal="left" vertical="center" wrapText="1"/>
    </xf>
    <xf numFmtId="0" fontId="64" fillId="0" borderId="1" xfId="0" applyFont="1" applyBorder="1" applyAlignment="1">
      <alignment horizontal="center" vertical="center"/>
    </xf>
    <xf numFmtId="0" fontId="64" fillId="0" borderId="6" xfId="0" applyFont="1" applyBorder="1" applyAlignment="1">
      <alignment vertical="center" wrapText="1"/>
    </xf>
    <xf numFmtId="0" fontId="64" fillId="0" borderId="7" xfId="0" applyFont="1" applyBorder="1" applyAlignment="1">
      <alignment vertical="center" wrapText="1"/>
    </xf>
    <xf numFmtId="0" fontId="64" fillId="0" borderId="8" xfId="0" applyFont="1" applyBorder="1" applyAlignment="1">
      <alignment vertical="center" wrapText="1"/>
    </xf>
    <xf numFmtId="0" fontId="64" fillId="0" borderId="0" xfId="0" applyFont="1" applyAlignment="1">
      <alignment horizontal="center" vertical="center"/>
    </xf>
    <xf numFmtId="0" fontId="69" fillId="33" borderId="1" xfId="0" applyFont="1" applyFill="1" applyBorder="1" applyAlignment="1">
      <alignment horizontal="left" vertical="center" wrapText="1"/>
    </xf>
    <xf numFmtId="170" fontId="69" fillId="33" borderId="1" xfId="0" applyNumberFormat="1" applyFont="1" applyFill="1" applyBorder="1" applyAlignment="1">
      <alignment horizontal="left" vertical="center" wrapText="1"/>
    </xf>
    <xf numFmtId="0" fontId="69" fillId="32" borderId="6" xfId="0" applyFont="1" applyFill="1" applyBorder="1" applyAlignment="1">
      <alignment vertical="center" wrapText="1"/>
    </xf>
    <xf numFmtId="0" fontId="69" fillId="32" borderId="7" xfId="0" applyFont="1" applyFill="1" applyBorder="1" applyAlignment="1">
      <alignment vertical="center" wrapText="1"/>
    </xf>
    <xf numFmtId="0" fontId="69" fillId="32" borderId="8" xfId="0" applyFont="1" applyFill="1" applyBorder="1" applyAlignment="1">
      <alignment vertical="center" wrapText="1"/>
    </xf>
    <xf numFmtId="0" fontId="69" fillId="0" borderId="6" xfId="0" applyFont="1" applyBorder="1" applyAlignment="1">
      <alignment vertical="center" wrapText="1"/>
    </xf>
    <xf numFmtId="0" fontId="69" fillId="0" borderId="7" xfId="0" applyFont="1" applyBorder="1" applyAlignment="1">
      <alignment vertical="center" wrapText="1"/>
    </xf>
    <xf numFmtId="170" fontId="69" fillId="0" borderId="7" xfId="0" applyNumberFormat="1" applyFont="1" applyBorder="1" applyAlignment="1">
      <alignment vertical="center" wrapText="1"/>
    </xf>
    <xf numFmtId="0" fontId="69" fillId="0" borderId="8" xfId="0" applyFont="1" applyBorder="1" applyAlignment="1">
      <alignment vertical="center" wrapText="1"/>
    </xf>
    <xf numFmtId="0" fontId="64" fillId="0" borderId="6" xfId="0" applyFont="1" applyBorder="1" applyAlignment="1">
      <alignment vertical="center"/>
    </xf>
    <xf numFmtId="0" fontId="64" fillId="0" borderId="7" xfId="0" applyFont="1" applyBorder="1" applyAlignment="1">
      <alignment vertical="center"/>
    </xf>
    <xf numFmtId="0" fontId="64" fillId="0" borderId="8" xfId="0" applyFont="1" applyBorder="1" applyAlignment="1">
      <alignment vertical="center"/>
    </xf>
    <xf numFmtId="170" fontId="64" fillId="0" borderId="7" xfId="0" applyNumberFormat="1" applyFont="1" applyBorder="1" applyAlignment="1">
      <alignment vertical="center" wrapText="1"/>
    </xf>
    <xf numFmtId="0" fontId="69" fillId="32" borderId="6" xfId="0" applyFont="1" applyFill="1" applyBorder="1" applyAlignment="1">
      <alignment vertical="center"/>
    </xf>
    <xf numFmtId="0" fontId="58" fillId="0" borderId="22" xfId="0" applyFont="1" applyFill="1" applyBorder="1" applyAlignment="1">
      <alignment vertical="center"/>
    </xf>
    <xf numFmtId="43" fontId="58" fillId="0" borderId="22" xfId="0" applyNumberFormat="1" applyFont="1" applyFill="1" applyBorder="1" applyAlignment="1">
      <alignment vertical="center"/>
    </xf>
    <xf numFmtId="14" fontId="58" fillId="0" borderId="7" xfId="0" applyNumberFormat="1" applyFont="1" applyBorder="1" applyAlignment="1">
      <alignment horizontal="left" vertical="center"/>
    </xf>
    <xf numFmtId="0" fontId="58" fillId="0" borderId="7" xfId="0" applyFont="1" applyBorder="1"/>
    <xf numFmtId="43" fontId="58" fillId="0" borderId="7" xfId="0" applyNumberFormat="1" applyFont="1" applyBorder="1" applyAlignment="1">
      <alignment vertical="center"/>
    </xf>
    <xf numFmtId="43" fontId="58" fillId="0" borderId="7" xfId="60" applyFont="1" applyBorder="1" applyAlignment="1">
      <alignment horizontal="left" vertical="center"/>
    </xf>
    <xf numFmtId="10" fontId="58" fillId="0" borderId="7" xfId="0" applyNumberFormat="1" applyFont="1" applyBorder="1"/>
    <xf numFmtId="14" fontId="58" fillId="0" borderId="7" xfId="0" applyNumberFormat="1" applyFont="1" applyBorder="1" applyAlignment="1">
      <alignment vertical="center"/>
    </xf>
    <xf numFmtId="0" fontId="58" fillId="0" borderId="0" xfId="0" applyFont="1" applyBorder="1" applyAlignment="1">
      <alignment horizontal="right" vertical="center"/>
    </xf>
    <xf numFmtId="0" fontId="58" fillId="0" borderId="0" xfId="0" applyFont="1" applyBorder="1"/>
    <xf numFmtId="10" fontId="58" fillId="0" borderId="0" xfId="0" applyNumberFormat="1" applyFont="1" applyBorder="1" applyAlignment="1">
      <alignment horizontal="left" vertical="center"/>
    </xf>
    <xf numFmtId="0" fontId="70" fillId="3" borderId="1" xfId="2" applyFont="1" applyFill="1" applyBorder="1" applyAlignment="1">
      <alignment horizontal="center" vertical="center"/>
    </xf>
    <xf numFmtId="0" fontId="64" fillId="0" borderId="1" xfId="2" applyFont="1" applyBorder="1" applyAlignment="1">
      <alignment horizontal="center" vertical="center"/>
    </xf>
    <xf numFmtId="0" fontId="64" fillId="0" borderId="5" xfId="2" applyFont="1" applyBorder="1" applyAlignment="1">
      <alignment horizontal="center" vertical="center"/>
    </xf>
    <xf numFmtId="0" fontId="63" fillId="5" borderId="1" xfId="2" applyFont="1" applyFill="1" applyBorder="1" applyAlignment="1">
      <alignment horizontal="center" vertical="center"/>
    </xf>
    <xf numFmtId="171" fontId="58" fillId="0" borderId="0" xfId="0" applyNumberFormat="1" applyFont="1"/>
    <xf numFmtId="0" fontId="58" fillId="0" borderId="0" xfId="3" applyFont="1" applyBorder="1"/>
    <xf numFmtId="0" fontId="58" fillId="0" borderId="0" xfId="3" applyFont="1" applyFill="1" applyBorder="1"/>
    <xf numFmtId="0" fontId="58" fillId="0" borderId="23" xfId="3" applyFont="1" applyFill="1" applyBorder="1"/>
    <xf numFmtId="0" fontId="58" fillId="0" borderId="25" xfId="0" applyFont="1" applyBorder="1"/>
    <xf numFmtId="0" fontId="58" fillId="0" borderId="23" xfId="0" applyFont="1" applyBorder="1"/>
    <xf numFmtId="0" fontId="58" fillId="0" borderId="26" xfId="0" applyFont="1" applyBorder="1"/>
    <xf numFmtId="0" fontId="58" fillId="0" borderId="22" xfId="0" applyFont="1" applyBorder="1"/>
    <xf numFmtId="0" fontId="58" fillId="0" borderId="24" xfId="0" applyFont="1" applyBorder="1"/>
    <xf numFmtId="0" fontId="58" fillId="0" borderId="4" xfId="0" applyFont="1" applyBorder="1"/>
    <xf numFmtId="0" fontId="58" fillId="0" borderId="3" xfId="0" applyFont="1" applyBorder="1"/>
    <xf numFmtId="0" fontId="58" fillId="0" borderId="10" xfId="0" applyFont="1" applyBorder="1"/>
    <xf numFmtId="0" fontId="58" fillId="0" borderId="11" xfId="0" applyFont="1" applyBorder="1"/>
    <xf numFmtId="0" fontId="58" fillId="0" borderId="12" xfId="0" applyFont="1" applyBorder="1"/>
    <xf numFmtId="0" fontId="55" fillId="0" borderId="7" xfId="0" applyFont="1" applyBorder="1" applyAlignment="1">
      <alignment horizontal="left" vertical="center"/>
    </xf>
    <xf numFmtId="0" fontId="55" fillId="0" borderId="7" xfId="0" applyFont="1" applyBorder="1" applyAlignment="1">
      <alignment horizontal="center" vertical="center"/>
    </xf>
    <xf numFmtId="0" fontId="55" fillId="0" borderId="7" xfId="0" applyFont="1" applyBorder="1" applyAlignment="1">
      <alignment horizontal="left" vertical="center" wrapText="1"/>
    </xf>
    <xf numFmtId="43" fontId="58" fillId="0" borderId="7" xfId="60" applyFont="1" applyBorder="1" applyAlignment="1">
      <alignment vertical="center"/>
    </xf>
    <xf numFmtId="0" fontId="68" fillId="0" borderId="7" xfId="0" applyFont="1" applyBorder="1" applyAlignment="1">
      <alignment horizontal="left" vertical="center"/>
    </xf>
    <xf numFmtId="10" fontId="58" fillId="0" borderId="7" xfId="61" applyNumberFormat="1" applyFont="1" applyBorder="1" applyAlignment="1">
      <alignment horizontal="left" vertical="center"/>
    </xf>
    <xf numFmtId="0" fontId="71" fillId="0" borderId="7" xfId="0" applyFont="1" applyBorder="1" applyAlignment="1">
      <alignment vertical="center"/>
    </xf>
    <xf numFmtId="0" fontId="55" fillId="0" borderId="7" xfId="0" applyFont="1" applyBorder="1"/>
    <xf numFmtId="0" fontId="55" fillId="4" borderId="7" xfId="0" applyFont="1" applyFill="1" applyBorder="1"/>
    <xf numFmtId="0" fontId="59" fillId="6" borderId="1" xfId="0" applyFont="1" applyFill="1" applyBorder="1" applyAlignment="1">
      <alignment horizontal="center" vertical="center"/>
    </xf>
    <xf numFmtId="2" fontId="58" fillId="0" borderId="1" xfId="0" applyNumberFormat="1" applyFont="1" applyBorder="1" applyAlignment="1">
      <alignment horizontal="center" vertical="center"/>
    </xf>
    <xf numFmtId="180" fontId="58" fillId="0" borderId="1" xfId="0" applyNumberFormat="1" applyFont="1" applyBorder="1" applyAlignment="1">
      <alignment horizontal="center" vertical="center"/>
    </xf>
    <xf numFmtId="10" fontId="58" fillId="31" borderId="1" xfId="0" applyNumberFormat="1" applyFont="1" applyFill="1" applyBorder="1" applyAlignment="1">
      <alignment horizontal="center" vertical="center"/>
    </xf>
    <xf numFmtId="10" fontId="58" fillId="0" borderId="1" xfId="0" applyNumberFormat="1" applyFont="1" applyBorder="1" applyAlignment="1">
      <alignment horizontal="center" vertical="center"/>
    </xf>
    <xf numFmtId="10" fontId="59" fillId="5" borderId="1" xfId="0" applyNumberFormat="1" applyFont="1" applyFill="1" applyBorder="1" applyAlignment="1">
      <alignment horizontal="center" vertical="center"/>
    </xf>
    <xf numFmtId="4" fontId="59" fillId="5" borderId="7" xfId="0" applyNumberFormat="1" applyFont="1" applyFill="1" applyBorder="1" applyAlignment="1">
      <alignment horizontal="center" vertical="center"/>
    </xf>
    <xf numFmtId="180" fontId="59" fillId="5" borderId="8" xfId="0" applyNumberFormat="1" applyFont="1" applyFill="1" applyBorder="1" applyAlignment="1">
      <alignment horizontal="center" vertical="center"/>
    </xf>
    <xf numFmtId="0" fontId="71" fillId="0" borderId="0" xfId="0" applyFont="1" applyBorder="1" applyAlignment="1">
      <alignment vertical="center"/>
    </xf>
    <xf numFmtId="0" fontId="68" fillId="3" borderId="1" xfId="0" applyFont="1" applyFill="1" applyBorder="1" applyAlignment="1">
      <alignment horizontal="center" vertical="center"/>
    </xf>
    <xf numFmtId="2" fontId="55" fillId="0" borderId="1" xfId="0" applyNumberFormat="1" applyFont="1" applyBorder="1" applyAlignment="1">
      <alignment horizontal="center" vertical="center"/>
    </xf>
    <xf numFmtId="10" fontId="55" fillId="0" borderId="1" xfId="0" applyNumberFormat="1" applyFont="1" applyBorder="1" applyAlignment="1">
      <alignment horizontal="center" vertical="center"/>
    </xf>
    <xf numFmtId="4" fontId="62" fillId="34" borderId="1" xfId="0" applyNumberFormat="1" applyFont="1" applyFill="1" applyBorder="1" applyAlignment="1">
      <alignment horizontal="center" vertical="center"/>
    </xf>
    <xf numFmtId="181" fontId="62" fillId="0" borderId="1" xfId="0" applyNumberFormat="1" applyFont="1" applyBorder="1" applyAlignment="1">
      <alignment horizontal="center" vertical="center"/>
    </xf>
    <xf numFmtId="181" fontId="62" fillId="0" borderId="1" xfId="0" applyNumberFormat="1" applyFont="1" applyFill="1" applyBorder="1" applyAlignment="1">
      <alignment horizontal="center" vertical="center"/>
    </xf>
    <xf numFmtId="181" fontId="58" fillId="0" borderId="1" xfId="0" applyNumberFormat="1" applyFont="1" applyBorder="1" applyAlignment="1">
      <alignment horizontal="center" vertical="center"/>
    </xf>
    <xf numFmtId="4" fontId="55" fillId="0" borderId="0" xfId="0" applyNumberFormat="1" applyFont="1" applyAlignment="1">
      <alignment vertical="center"/>
    </xf>
    <xf numFmtId="0" fontId="68" fillId="0" borderId="0" xfId="0" applyFont="1" applyAlignment="1">
      <alignment vertical="center"/>
    </xf>
    <xf numFmtId="10" fontId="68" fillId="4" borderId="1" xfId="61" applyNumberFormat="1" applyFont="1" applyFill="1" applyBorder="1" applyAlignment="1">
      <alignment horizontal="center" vertical="center"/>
    </xf>
    <xf numFmtId="181" fontId="58" fillId="0" borderId="22" xfId="0" applyNumberFormat="1" applyFont="1" applyBorder="1" applyAlignment="1">
      <alignment horizontal="center" vertical="center"/>
    </xf>
    <xf numFmtId="181" fontId="58" fillId="0" borderId="7" xfId="0" applyNumberFormat="1" applyFont="1" applyBorder="1" applyAlignment="1">
      <alignment vertical="center"/>
    </xf>
    <xf numFmtId="181" fontId="58" fillId="0" borderId="7" xfId="0" applyNumberFormat="1" applyFont="1" applyBorder="1" applyAlignment="1">
      <alignment horizontal="center" vertical="center"/>
    </xf>
    <xf numFmtId="181" fontId="58" fillId="0" borderId="0" xfId="0" applyNumberFormat="1" applyFont="1" applyBorder="1" applyAlignment="1">
      <alignment horizontal="center" vertical="center"/>
    </xf>
    <xf numFmtId="181" fontId="58" fillId="4" borderId="1" xfId="0" applyNumberFormat="1" applyFont="1" applyFill="1" applyBorder="1" applyAlignment="1">
      <alignment horizontal="left" vertical="center"/>
    </xf>
    <xf numFmtId="181" fontId="59" fillId="0" borderId="1" xfId="0" applyNumberFormat="1" applyFont="1" applyBorder="1" applyAlignment="1">
      <alignment horizontal="center" vertical="center"/>
    </xf>
    <xf numFmtId="181" fontId="59" fillId="4" borderId="1" xfId="0" applyNumberFormat="1" applyFont="1" applyFill="1" applyBorder="1" applyAlignment="1">
      <alignment horizontal="center" vertical="center"/>
    </xf>
    <xf numFmtId="181" fontId="63" fillId="0" borderId="1" xfId="0" applyNumberFormat="1" applyFont="1" applyBorder="1" applyAlignment="1">
      <alignment horizontal="center" vertical="center"/>
    </xf>
    <xf numFmtId="181" fontId="58" fillId="0" borderId="1" xfId="0" applyNumberFormat="1" applyFont="1" applyBorder="1" applyAlignment="1">
      <alignment horizontal="center"/>
    </xf>
    <xf numFmtId="181" fontId="63" fillId="0" borderId="1" xfId="0" applyNumberFormat="1" applyFont="1" applyFill="1" applyBorder="1" applyAlignment="1">
      <alignment horizontal="center" vertical="center"/>
    </xf>
    <xf numFmtId="181" fontId="58" fillId="0" borderId="1" xfId="0" applyNumberFormat="1" applyFont="1" applyFill="1" applyBorder="1" applyAlignment="1">
      <alignment horizontal="center" vertical="center"/>
    </xf>
    <xf numFmtId="181" fontId="58" fillId="0" borderId="7" xfId="0" applyNumberFormat="1" applyFont="1" applyFill="1" applyBorder="1" applyAlignment="1">
      <alignment horizontal="center"/>
    </xf>
    <xf numFmtId="181" fontId="55" fillId="0" borderId="0" xfId="0" applyNumberFormat="1" applyFont="1" applyAlignment="1">
      <alignment horizontal="center"/>
    </xf>
    <xf numFmtId="2" fontId="52" fillId="34" borderId="1" xfId="0" applyNumberFormat="1" applyFont="1" applyFill="1" applyBorder="1" applyAlignment="1">
      <alignment horizontal="center" vertical="center"/>
    </xf>
    <xf numFmtId="0" fontId="47" fillId="0" borderId="1" xfId="0" applyFont="1" applyBorder="1" applyAlignment="1">
      <alignment horizontal="center" vertical="center"/>
    </xf>
    <xf numFmtId="2" fontId="73" fillId="0" borderId="1" xfId="0" applyNumberFormat="1" applyFont="1" applyFill="1" applyBorder="1" applyAlignment="1">
      <alignment horizontal="center" vertical="center"/>
    </xf>
    <xf numFmtId="2" fontId="49" fillId="34" borderId="6" xfId="0" applyNumberFormat="1" applyFont="1" applyFill="1" applyBorder="1" applyAlignment="1">
      <alignment horizontal="center" vertical="center"/>
    </xf>
    <xf numFmtId="0" fontId="50" fillId="0" borderId="0" xfId="0" applyFont="1" applyFill="1" applyBorder="1"/>
    <xf numFmtId="2" fontId="49" fillId="34" borderId="5" xfId="0" applyNumberFormat="1" applyFont="1" applyFill="1" applyBorder="1" applyAlignment="1">
      <alignment horizontal="center" vertical="center"/>
    </xf>
    <xf numFmtId="165" fontId="75" fillId="29" borderId="1" xfId="0" applyNumberFormat="1" applyFont="1" applyFill="1" applyBorder="1" applyAlignment="1">
      <alignment horizontal="center" vertical="center"/>
    </xf>
    <xf numFmtId="0" fontId="75" fillId="29" borderId="1" xfId="0" applyFont="1" applyFill="1" applyBorder="1" applyAlignment="1">
      <alignment horizontal="left" vertical="center" wrapText="1"/>
    </xf>
    <xf numFmtId="0" fontId="76" fillId="29" borderId="1" xfId="0" applyFont="1" applyFill="1" applyBorder="1" applyAlignment="1">
      <alignment horizontal="center"/>
    </xf>
    <xf numFmtId="4" fontId="76" fillId="29" borderId="1" xfId="0" applyNumberFormat="1" applyFont="1" applyFill="1" applyBorder="1" applyAlignment="1">
      <alignment horizontal="center"/>
    </xf>
    <xf numFmtId="165" fontId="76" fillId="0" borderId="1" xfId="0" applyNumberFormat="1" applyFont="1" applyFill="1" applyBorder="1" applyAlignment="1">
      <alignment horizontal="center" vertical="center"/>
    </xf>
    <xf numFmtId="0" fontId="76" fillId="0" borderId="1" xfId="0" applyFont="1" applyFill="1" applyBorder="1" applyAlignment="1">
      <alignment vertical="center" wrapText="1"/>
    </xf>
    <xf numFmtId="0" fontId="76" fillId="0" borderId="1" xfId="0" applyFont="1" applyFill="1" applyBorder="1" applyAlignment="1">
      <alignment horizontal="center" vertical="center"/>
    </xf>
    <xf numFmtId="4" fontId="76" fillId="34" borderId="1" xfId="0" applyNumberFormat="1" applyFont="1" applyFill="1" applyBorder="1" applyAlignment="1">
      <alignment horizontal="center" vertical="center"/>
    </xf>
    <xf numFmtId="165" fontId="75" fillId="0" borderId="1" xfId="0" applyNumberFormat="1" applyFont="1" applyFill="1" applyBorder="1" applyAlignment="1">
      <alignment horizontal="center" vertical="center"/>
    </xf>
    <xf numFmtId="0" fontId="75" fillId="0" borderId="1" xfId="0" applyFont="1" applyFill="1" applyBorder="1" applyAlignment="1">
      <alignment horizontal="left" vertical="center" wrapText="1"/>
    </xf>
    <xf numFmtId="0" fontId="76" fillId="0" borderId="1" xfId="0" applyFont="1" applyFill="1" applyBorder="1" applyAlignment="1">
      <alignment horizontal="center"/>
    </xf>
    <xf numFmtId="4" fontId="76" fillId="0" borderId="1" xfId="0" applyNumberFormat="1" applyFont="1" applyFill="1" applyBorder="1" applyAlignment="1">
      <alignment horizontal="center"/>
    </xf>
    <xf numFmtId="4" fontId="76" fillId="0" borderId="1" xfId="0" applyNumberFormat="1" applyFont="1" applyFill="1" applyBorder="1" applyAlignment="1">
      <alignment horizontal="center" vertical="center"/>
    </xf>
    <xf numFmtId="0" fontId="76" fillId="0" borderId="7" xfId="0" applyFont="1" applyFill="1" applyBorder="1" applyAlignment="1">
      <alignment vertical="center" wrapText="1"/>
    </xf>
    <xf numFmtId="0" fontId="77" fillId="4" borderId="1" xfId="0" applyFont="1" applyFill="1" applyBorder="1"/>
    <xf numFmtId="4" fontId="77" fillId="4" borderId="1" xfId="0" applyNumberFormat="1" applyFont="1" applyFill="1" applyBorder="1"/>
    <xf numFmtId="165" fontId="76" fillId="0" borderId="6" xfId="0" applyNumberFormat="1" applyFont="1" applyFill="1" applyBorder="1" applyAlignment="1">
      <alignment horizontal="center" vertical="center"/>
    </xf>
    <xf numFmtId="0" fontId="76" fillId="0" borderId="1" xfId="0" applyFont="1" applyFill="1" applyBorder="1" applyAlignment="1">
      <alignment horizontal="left" vertical="center" wrapText="1"/>
    </xf>
    <xf numFmtId="0" fontId="76" fillId="0" borderId="8" xfId="0" applyFont="1" applyFill="1" applyBorder="1" applyAlignment="1">
      <alignment horizontal="center" vertical="center"/>
    </xf>
    <xf numFmtId="0" fontId="77" fillId="0" borderId="1" xfId="0" applyFont="1" applyBorder="1" applyAlignment="1">
      <alignment horizontal="center" vertical="center"/>
    </xf>
    <xf numFmtId="0" fontId="77" fillId="0" borderId="1" xfId="0" applyFont="1" applyBorder="1" applyAlignment="1">
      <alignment vertical="center" wrapText="1"/>
    </xf>
    <xf numFmtId="4" fontId="77" fillId="34" borderId="1" xfId="0" applyNumberFormat="1" applyFont="1" applyFill="1" applyBorder="1" applyAlignment="1">
      <alignment horizontal="center" vertical="center"/>
    </xf>
    <xf numFmtId="0" fontId="77" fillId="29" borderId="1" xfId="0" applyFont="1" applyFill="1" applyBorder="1" applyAlignment="1">
      <alignment vertical="center" wrapText="1"/>
    </xf>
    <xf numFmtId="0" fontId="77" fillId="29" borderId="1" xfId="0" applyFont="1" applyFill="1" applyBorder="1" applyAlignment="1">
      <alignment horizontal="center" vertical="center"/>
    </xf>
    <xf numFmtId="0" fontId="77" fillId="0" borderId="1" xfId="0" applyFont="1" applyFill="1" applyBorder="1" applyAlignment="1">
      <alignment vertical="center" wrapText="1"/>
    </xf>
    <xf numFmtId="0" fontId="77" fillId="0" borderId="1" xfId="0" applyFont="1" applyFill="1" applyBorder="1" applyAlignment="1">
      <alignment horizontal="center" vertical="center"/>
    </xf>
    <xf numFmtId="0" fontId="76" fillId="29" borderId="1" xfId="0" applyFont="1" applyFill="1" applyBorder="1"/>
    <xf numFmtId="0" fontId="76" fillId="0" borderId="1" xfId="0" applyFont="1" applyFill="1" applyBorder="1"/>
    <xf numFmtId="0" fontId="76" fillId="0" borderId="5" xfId="0" applyFont="1" applyFill="1" applyBorder="1" applyAlignment="1">
      <alignment horizontal="center" vertical="center"/>
    </xf>
    <xf numFmtId="166" fontId="77" fillId="4" borderId="1" xfId="0" applyNumberFormat="1" applyFont="1" applyFill="1" applyBorder="1"/>
    <xf numFmtId="2" fontId="76" fillId="29" borderId="1" xfId="0" applyNumberFormat="1" applyFont="1" applyFill="1" applyBorder="1" applyAlignment="1">
      <alignment horizontal="center"/>
    </xf>
    <xf numFmtId="166" fontId="76" fillId="29" borderId="1" xfId="0" applyNumberFormat="1" applyFont="1" applyFill="1" applyBorder="1" applyAlignment="1">
      <alignment horizontal="center"/>
    </xf>
    <xf numFmtId="10" fontId="76" fillId="0" borderId="1" xfId="61" applyNumberFormat="1" applyFont="1" applyFill="1" applyBorder="1" applyAlignment="1">
      <alignment horizontal="center" vertical="center"/>
    </xf>
    <xf numFmtId="2" fontId="76" fillId="0" borderId="1" xfId="0" applyNumberFormat="1" applyFont="1" applyFill="1" applyBorder="1" applyAlignment="1">
      <alignment horizontal="center" vertical="center"/>
    </xf>
    <xf numFmtId="166" fontId="77" fillId="0" borderId="1" xfId="0" applyNumberFormat="1" applyFont="1" applyFill="1" applyBorder="1" applyAlignment="1">
      <alignment horizontal="center" vertical="center"/>
    </xf>
    <xf numFmtId="4" fontId="77" fillId="0" borderId="1" xfId="0" applyNumberFormat="1" applyFont="1" applyBorder="1" applyAlignment="1">
      <alignment horizontal="center" vertical="center"/>
    </xf>
    <xf numFmtId="2" fontId="76" fillId="0" borderId="1" xfId="0" applyNumberFormat="1" applyFont="1" applyFill="1" applyBorder="1" applyAlignment="1">
      <alignment horizontal="center"/>
    </xf>
    <xf numFmtId="166" fontId="76" fillId="0" borderId="1" xfId="0" applyNumberFormat="1" applyFont="1" applyFill="1" applyBorder="1" applyAlignment="1">
      <alignment horizontal="center"/>
    </xf>
    <xf numFmtId="166" fontId="76" fillId="0" borderId="1" xfId="0" applyNumberFormat="1" applyFont="1" applyFill="1" applyBorder="1" applyAlignment="1">
      <alignment horizontal="center" vertical="center"/>
    </xf>
    <xf numFmtId="10" fontId="77" fillId="0" borderId="1" xfId="61" applyNumberFormat="1" applyFont="1" applyBorder="1" applyAlignment="1">
      <alignment horizontal="center" vertical="center"/>
    </xf>
    <xf numFmtId="4" fontId="77" fillId="0" borderId="1" xfId="0" applyNumberFormat="1" applyFont="1" applyFill="1" applyBorder="1" applyAlignment="1">
      <alignment horizontal="center" vertical="center"/>
    </xf>
    <xf numFmtId="10" fontId="77" fillId="29" borderId="1" xfId="61" applyNumberFormat="1" applyFont="1" applyFill="1" applyBorder="1" applyAlignment="1">
      <alignment horizontal="center" vertical="center"/>
    </xf>
    <xf numFmtId="4" fontId="77" fillId="29" borderId="1" xfId="0" applyNumberFormat="1" applyFont="1" applyFill="1" applyBorder="1" applyAlignment="1">
      <alignment horizontal="center" vertical="center"/>
    </xf>
    <xf numFmtId="10" fontId="77" fillId="0" borderId="1" xfId="61" applyNumberFormat="1" applyFont="1" applyFill="1" applyBorder="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4" fontId="59" fillId="5" borderId="1" xfId="0" applyNumberFormat="1" applyFont="1" applyFill="1" applyBorder="1" applyAlignment="1">
      <alignment horizontal="center" vertical="center"/>
    </xf>
    <xf numFmtId="43" fontId="55" fillId="0" borderId="0" xfId="0" applyNumberFormat="1" applyFont="1"/>
    <xf numFmtId="43" fontId="78" fillId="0" borderId="0" xfId="0" applyNumberFormat="1" applyFont="1"/>
    <xf numFmtId="0" fontId="69" fillId="0" borderId="1" xfId="0" applyFont="1" applyBorder="1" applyAlignment="1">
      <alignment horizontal="center" vertical="center" wrapText="1"/>
    </xf>
    <xf numFmtId="0" fontId="69" fillId="0" borderId="1" xfId="0" applyFont="1" applyBorder="1" applyAlignment="1">
      <alignment horizontal="center" vertical="center"/>
    </xf>
    <xf numFmtId="4" fontId="69" fillId="0" borderId="1" xfId="0" applyNumberFormat="1" applyFont="1" applyBorder="1" applyAlignment="1">
      <alignment horizontal="center" vertical="center"/>
    </xf>
    <xf numFmtId="0" fontId="58" fillId="0" borderId="1" xfId="0" quotePrefix="1" applyFont="1" applyBorder="1" applyAlignment="1">
      <alignment horizontal="center" vertical="center"/>
    </xf>
    <xf numFmtId="0" fontId="58" fillId="0" borderId="1" xfId="0" applyFont="1" applyBorder="1" applyAlignment="1">
      <alignment horizontal="left" vertical="center"/>
    </xf>
    <xf numFmtId="0" fontId="64" fillId="0" borderId="1" xfId="0" applyFont="1" applyBorder="1" applyAlignment="1">
      <alignment vertical="center" wrapText="1"/>
    </xf>
    <xf numFmtId="0" fontId="64" fillId="0" borderId="1" xfId="198" applyFont="1" applyBorder="1" applyAlignment="1">
      <alignment vertical="center"/>
    </xf>
    <xf numFmtId="0" fontId="64" fillId="0" borderId="1" xfId="198" applyFont="1" applyBorder="1" applyAlignment="1">
      <alignment vertical="center" wrapText="1"/>
    </xf>
    <xf numFmtId="4" fontId="64" fillId="0" borderId="1" xfId="198" applyNumberFormat="1" applyFont="1" applyBorder="1" applyAlignment="1">
      <alignment vertical="center"/>
    </xf>
    <xf numFmtId="0" fontId="69" fillId="0" borderId="1" xfId="198" applyFont="1" applyBorder="1" applyAlignment="1">
      <alignment vertical="center" wrapText="1"/>
    </xf>
    <xf numFmtId="0" fontId="69" fillId="0" borderId="1" xfId="198" applyFont="1" applyBorder="1" applyAlignment="1">
      <alignment vertical="center"/>
    </xf>
    <xf numFmtId="4" fontId="69" fillId="0" borderId="1" xfId="198" applyNumberFormat="1" applyFont="1" applyBorder="1" applyAlignment="1">
      <alignment vertical="center"/>
    </xf>
    <xf numFmtId="4" fontId="59" fillId="5" borderId="6" xfId="0" applyNumberFormat="1" applyFont="1" applyFill="1" applyBorder="1" applyAlignment="1">
      <alignment vertical="center"/>
    </xf>
    <xf numFmtId="4" fontId="59" fillId="5" borderId="7" xfId="0" applyNumberFormat="1" applyFont="1" applyFill="1" applyBorder="1" applyAlignment="1">
      <alignment vertical="center"/>
    </xf>
    <xf numFmtId="4" fontId="59" fillId="5" borderId="8" xfId="0" applyNumberFormat="1" applyFont="1" applyFill="1" applyBorder="1" applyAlignment="1">
      <alignment vertical="center"/>
    </xf>
    <xf numFmtId="0" fontId="57" fillId="29" borderId="0" xfId="0" applyFont="1" applyFill="1" applyBorder="1" applyAlignment="1">
      <alignment horizontal="center" vertical="center" wrapText="1"/>
    </xf>
    <xf numFmtId="166" fontId="59" fillId="2" borderId="1" xfId="0" applyNumberFormat="1" applyFont="1" applyFill="1" applyBorder="1" applyAlignment="1">
      <alignment horizontal="center" vertical="center"/>
    </xf>
    <xf numFmtId="10" fontId="67" fillId="67" borderId="23" xfId="0" applyNumberFormat="1" applyFont="1" applyFill="1" applyBorder="1" applyAlignment="1">
      <alignment horizontal="center" vertical="center"/>
    </xf>
    <xf numFmtId="10" fontId="67" fillId="67" borderId="0" xfId="0" applyNumberFormat="1" applyFont="1" applyFill="1" applyBorder="1" applyAlignment="1">
      <alignment horizontal="center" vertical="center"/>
    </xf>
    <xf numFmtId="10" fontId="67" fillId="67" borderId="25" xfId="0" applyNumberFormat="1" applyFont="1" applyFill="1" applyBorder="1" applyAlignment="1">
      <alignment horizontal="center" vertical="center"/>
    </xf>
    <xf numFmtId="0" fontId="68" fillId="5" borderId="1" xfId="0" applyFont="1" applyFill="1" applyBorder="1" applyAlignment="1">
      <alignment horizontal="center" vertical="center"/>
    </xf>
    <xf numFmtId="0" fontId="59" fillId="3" borderId="1" xfId="0" applyFont="1" applyFill="1" applyBorder="1" applyAlignment="1">
      <alignment horizontal="center" vertical="center" wrapText="1"/>
    </xf>
    <xf numFmtId="0" fontId="59" fillId="3" borderId="5" xfId="0" applyFont="1" applyFill="1" applyBorder="1" applyAlignment="1">
      <alignment horizontal="center" vertical="center" wrapText="1"/>
    </xf>
    <xf numFmtId="0" fontId="59" fillId="3" borderId="46" xfId="0" applyFont="1" applyFill="1" applyBorder="1" applyAlignment="1">
      <alignment horizontal="center" vertical="center" wrapText="1"/>
    </xf>
    <xf numFmtId="181" fontId="59" fillId="3" borderId="5" xfId="0" applyNumberFormat="1" applyFont="1" applyFill="1" applyBorder="1" applyAlignment="1">
      <alignment horizontal="center" vertical="center"/>
    </xf>
    <xf numFmtId="181" fontId="59" fillId="3" borderId="46" xfId="0" applyNumberFormat="1" applyFont="1" applyFill="1" applyBorder="1" applyAlignment="1">
      <alignment horizontal="center" vertical="center"/>
    </xf>
    <xf numFmtId="4" fontId="59" fillId="3" borderId="1" xfId="0" applyNumberFormat="1" applyFont="1" applyFill="1" applyBorder="1" applyAlignment="1">
      <alignment horizontal="center" vertical="center"/>
    </xf>
    <xf numFmtId="0" fontId="59" fillId="3" borderId="1" xfId="0" applyFont="1" applyFill="1" applyBorder="1" applyAlignment="1">
      <alignment horizontal="center" vertical="center"/>
    </xf>
    <xf numFmtId="166" fontId="59" fillId="2" borderId="6" xfId="0" applyNumberFormat="1" applyFont="1" applyFill="1" applyBorder="1" applyAlignment="1">
      <alignment horizontal="center" vertical="center"/>
    </xf>
    <xf numFmtId="166" fontId="59" fillId="2" borderId="8" xfId="0" applyNumberFormat="1" applyFont="1" applyFill="1" applyBorder="1" applyAlignment="1">
      <alignment horizontal="center" vertical="center"/>
    </xf>
    <xf numFmtId="44" fontId="67" fillId="67" borderId="1" xfId="188" applyFont="1" applyFill="1" applyBorder="1" applyAlignment="1">
      <alignment horizontal="center" vertical="center"/>
    </xf>
    <xf numFmtId="166" fontId="63" fillId="2" borderId="6" xfId="0" applyNumberFormat="1" applyFont="1" applyFill="1" applyBorder="1" applyAlignment="1">
      <alignment horizontal="center" vertical="center"/>
    </xf>
    <xf numFmtId="166" fontId="63" fillId="2" borderId="8" xfId="0" applyNumberFormat="1" applyFont="1" applyFill="1" applyBorder="1" applyAlignment="1">
      <alignment horizontal="center" vertical="center"/>
    </xf>
    <xf numFmtId="2" fontId="55" fillId="0" borderId="6" xfId="0" applyNumberFormat="1" applyFont="1" applyBorder="1" applyAlignment="1">
      <alignment horizontal="left" vertical="center"/>
    </xf>
    <xf numFmtId="2" fontId="55" fillId="0" borderId="7" xfId="0" applyNumberFormat="1" applyFont="1" applyBorder="1" applyAlignment="1">
      <alignment horizontal="left" vertical="center"/>
    </xf>
    <xf numFmtId="2" fontId="55" fillId="0" borderId="8" xfId="0" applyNumberFormat="1" applyFont="1" applyBorder="1" applyAlignment="1">
      <alignment horizontal="left" vertical="center"/>
    </xf>
    <xf numFmtId="4" fontId="55" fillId="34" borderId="1" xfId="0" applyNumberFormat="1" applyFont="1" applyFill="1" applyBorder="1" applyAlignment="1">
      <alignment horizontal="center" vertical="center"/>
    </xf>
    <xf numFmtId="0" fontId="68" fillId="4" borderId="6" xfId="0" applyFont="1" applyFill="1" applyBorder="1" applyAlignment="1">
      <alignment horizontal="center" vertical="center"/>
    </xf>
    <xf numFmtId="0" fontId="68" fillId="4" borderId="7" xfId="0" applyFont="1" applyFill="1" applyBorder="1" applyAlignment="1">
      <alignment horizontal="center" vertical="center"/>
    </xf>
    <xf numFmtId="0" fontId="68" fillId="4" borderId="8" xfId="0" applyFont="1" applyFill="1" applyBorder="1" applyAlignment="1">
      <alignment horizontal="center" vertical="center"/>
    </xf>
    <xf numFmtId="4" fontId="68" fillId="4" borderId="6" xfId="0" applyNumberFormat="1" applyFont="1" applyFill="1" applyBorder="1" applyAlignment="1">
      <alignment horizontal="center" vertical="center"/>
    </xf>
    <xf numFmtId="4" fontId="68" fillId="4" borderId="8" xfId="0" applyNumberFormat="1" applyFont="1" applyFill="1" applyBorder="1" applyAlignment="1">
      <alignment horizontal="center" vertical="center"/>
    </xf>
    <xf numFmtId="4" fontId="55" fillId="34" borderId="8" xfId="0" applyNumberFormat="1" applyFont="1" applyFill="1" applyBorder="1" applyAlignment="1">
      <alignment horizontal="center" vertical="center"/>
    </xf>
    <xf numFmtId="0" fontId="59" fillId="5" borderId="1" xfId="0" applyFont="1" applyFill="1" applyBorder="1" applyAlignment="1">
      <alignment horizontal="center" vertical="center"/>
    </xf>
    <xf numFmtId="0" fontId="68" fillId="3" borderId="1" xfId="0" applyFont="1" applyFill="1" applyBorder="1" applyAlignment="1">
      <alignment horizontal="center" vertical="center"/>
    </xf>
    <xf numFmtId="0" fontId="59" fillId="0" borderId="7" xfId="0" applyFont="1" applyBorder="1" applyAlignment="1">
      <alignment horizontal="right" vertical="center"/>
    </xf>
    <xf numFmtId="0" fontId="58" fillId="0" borderId="7" xfId="0" applyFont="1" applyBorder="1" applyAlignment="1">
      <alignment horizontal="left" vertical="center" wrapText="1"/>
    </xf>
    <xf numFmtId="4" fontId="59" fillId="5" borderId="1" xfId="0" applyNumberFormat="1" applyFont="1" applyFill="1" applyBorder="1" applyAlignment="1">
      <alignment horizontal="center" vertical="center"/>
    </xf>
    <xf numFmtId="0" fontId="59" fillId="6" borderId="1" xfId="0" applyFont="1" applyFill="1" applyBorder="1" applyAlignment="1">
      <alignment horizontal="center" vertical="center"/>
    </xf>
    <xf numFmtId="10" fontId="59" fillId="5" borderId="6" xfId="0" applyNumberFormat="1" applyFont="1" applyFill="1" applyBorder="1" applyAlignment="1">
      <alignment horizontal="right" vertical="center"/>
    </xf>
    <xf numFmtId="10" fontId="59" fillId="5" borderId="7" xfId="0" applyNumberFormat="1" applyFont="1" applyFill="1" applyBorder="1" applyAlignment="1">
      <alignment horizontal="right" vertical="center"/>
    </xf>
    <xf numFmtId="10" fontId="59" fillId="5" borderId="8" xfId="0" applyNumberFormat="1" applyFont="1" applyFill="1" applyBorder="1" applyAlignment="1">
      <alignment horizontal="right" vertical="center"/>
    </xf>
    <xf numFmtId="2" fontId="58" fillId="0" borderId="1" xfId="0" applyNumberFormat="1" applyFont="1" applyBorder="1" applyAlignment="1">
      <alignment horizontal="left" vertical="center"/>
    </xf>
    <xf numFmtId="4" fontId="58" fillId="34" borderId="1" xfId="0" applyNumberFormat="1" applyFont="1" applyFill="1" applyBorder="1" applyAlignment="1">
      <alignment horizontal="center" vertical="center"/>
    </xf>
    <xf numFmtId="0" fontId="59" fillId="4" borderId="6" xfId="0" applyFont="1" applyFill="1" applyBorder="1" applyAlignment="1">
      <alignment horizontal="center" vertical="center"/>
    </xf>
    <xf numFmtId="0" fontId="59" fillId="4" borderId="7" xfId="0" applyFont="1" applyFill="1" applyBorder="1" applyAlignment="1">
      <alignment horizontal="center" vertical="center"/>
    </xf>
    <xf numFmtId="0" fontId="59" fillId="4" borderId="1" xfId="0" applyFont="1" applyFill="1" applyBorder="1" applyAlignment="1">
      <alignment horizontal="center" vertical="center"/>
    </xf>
    <xf numFmtId="10" fontId="64" fillId="0" borderId="1" xfId="2" applyNumberFormat="1" applyFont="1" applyBorder="1" applyAlignment="1">
      <alignment horizontal="center" vertical="center"/>
    </xf>
    <xf numFmtId="0" fontId="64" fillId="0" borderId="1" xfId="2" applyFont="1" applyBorder="1" applyAlignment="1">
      <alignment horizontal="center" vertical="center"/>
    </xf>
    <xf numFmtId="10" fontId="70" fillId="3" borderId="6" xfId="2" applyNumberFormat="1" applyFont="1" applyFill="1" applyBorder="1" applyAlignment="1">
      <alignment horizontal="center" vertical="center"/>
    </xf>
    <xf numFmtId="10" fontId="70" fillId="3" borderId="8" xfId="2" applyNumberFormat="1" applyFont="1" applyFill="1" applyBorder="1" applyAlignment="1">
      <alignment horizontal="center" vertical="center"/>
    </xf>
    <xf numFmtId="0" fontId="70" fillId="3" borderId="6" xfId="2" applyFont="1" applyFill="1" applyBorder="1" applyAlignment="1">
      <alignment horizontal="left" vertical="center"/>
    </xf>
    <xf numFmtId="0" fontId="70" fillId="3" borderId="7" xfId="2" applyFont="1" applyFill="1" applyBorder="1" applyAlignment="1">
      <alignment horizontal="left" vertical="center"/>
    </xf>
    <xf numFmtId="0" fontId="70" fillId="3" borderId="8" xfId="2" applyFont="1" applyFill="1" applyBorder="1" applyAlignment="1">
      <alignment horizontal="left" vertical="center"/>
    </xf>
    <xf numFmtId="0" fontId="64" fillId="0" borderId="1" xfId="2" applyFont="1" applyBorder="1" applyAlignment="1">
      <alignment horizontal="left" vertical="center"/>
    </xf>
    <xf numFmtId="10" fontId="70" fillId="3" borderId="1" xfId="2" applyNumberFormat="1" applyFont="1" applyFill="1" applyBorder="1" applyAlignment="1">
      <alignment horizontal="center" vertical="center"/>
    </xf>
    <xf numFmtId="0" fontId="62" fillId="0" borderId="0" xfId="3" applyFont="1" applyBorder="1" applyAlignment="1">
      <alignment horizontal="left" vertical="center" wrapText="1"/>
    </xf>
    <xf numFmtId="0" fontId="64" fillId="0" borderId="6" xfId="2" applyFont="1" applyBorder="1" applyAlignment="1">
      <alignment horizontal="left" vertical="center"/>
    </xf>
    <xf numFmtId="0" fontId="64" fillId="0" borderId="7" xfId="2" applyFont="1" applyBorder="1" applyAlignment="1">
      <alignment horizontal="left" vertical="center"/>
    </xf>
    <xf numFmtId="0" fontId="64" fillId="0" borderId="8" xfId="2" applyFont="1" applyBorder="1" applyAlignment="1">
      <alignment horizontal="left" vertical="center"/>
    </xf>
    <xf numFmtId="0" fontId="63" fillId="5" borderId="1" xfId="2" applyFont="1" applyFill="1" applyBorder="1" applyAlignment="1">
      <alignment horizontal="center" vertical="center"/>
    </xf>
    <xf numFmtId="0" fontId="64" fillId="0" borderId="9" xfId="2" applyFont="1" applyBorder="1" applyAlignment="1">
      <alignment horizontal="center" vertical="center"/>
    </xf>
    <xf numFmtId="0" fontId="64" fillId="0" borderId="2" xfId="2" applyFont="1" applyBorder="1" applyAlignment="1">
      <alignment horizontal="center" vertical="center"/>
    </xf>
    <xf numFmtId="0" fontId="64" fillId="0" borderId="13" xfId="2" applyFont="1" applyBorder="1" applyAlignment="1">
      <alignment horizontal="center" vertical="center"/>
    </xf>
    <xf numFmtId="10" fontId="63" fillId="5" borderId="1" xfId="2" applyNumberFormat="1" applyFont="1" applyFill="1" applyBorder="1" applyAlignment="1">
      <alignment horizontal="center" vertical="center"/>
    </xf>
    <xf numFmtId="10" fontId="64" fillId="0" borderId="6" xfId="2" applyNumberFormat="1" applyFont="1" applyBorder="1" applyAlignment="1">
      <alignment horizontal="center" vertical="center"/>
    </xf>
    <xf numFmtId="10" fontId="64" fillId="0" borderId="8" xfId="2" applyNumberFormat="1" applyFont="1" applyBorder="1" applyAlignment="1">
      <alignment horizontal="center" vertical="center"/>
    </xf>
    <xf numFmtId="0" fontId="68" fillId="4" borderId="1" xfId="0" applyFont="1" applyFill="1" applyBorder="1" applyAlignment="1">
      <alignment horizontal="center" vertical="center"/>
    </xf>
    <xf numFmtId="10" fontId="63" fillId="5" borderId="1" xfId="61" quotePrefix="1" applyNumberFormat="1" applyFont="1" applyFill="1" applyBorder="1" applyAlignment="1">
      <alignment horizontal="center" vertical="center"/>
    </xf>
    <xf numFmtId="10" fontId="63" fillId="5" borderId="1" xfId="61" applyNumberFormat="1" applyFont="1" applyFill="1" applyBorder="1" applyAlignment="1">
      <alignment horizontal="center" vertical="center"/>
    </xf>
    <xf numFmtId="0" fontId="70" fillId="3" borderId="1" xfId="2" applyFont="1" applyFill="1" applyBorder="1" applyAlignment="1">
      <alignment horizontal="left" vertical="center"/>
    </xf>
    <xf numFmtId="0" fontId="64" fillId="0" borderId="6" xfId="2" applyFont="1" applyBorder="1" applyAlignment="1">
      <alignment horizontal="center" vertical="center"/>
    </xf>
    <xf numFmtId="0" fontId="64" fillId="0" borderId="7" xfId="2" applyFont="1" applyBorder="1" applyAlignment="1">
      <alignment horizontal="center" vertical="center"/>
    </xf>
    <xf numFmtId="0" fontId="64" fillId="0" borderId="8" xfId="2" applyFont="1" applyBorder="1" applyAlignment="1">
      <alignment horizontal="center" vertical="center"/>
    </xf>
    <xf numFmtId="0" fontId="64" fillId="0" borderId="1" xfId="0" applyFont="1" applyBorder="1" applyAlignment="1">
      <alignment horizontal="left" vertical="center" wrapText="1"/>
    </xf>
    <xf numFmtId="0" fontId="69" fillId="0" borderId="1" xfId="0" applyFont="1" applyBorder="1" applyAlignment="1">
      <alignment horizontal="right" vertical="center" wrapText="1"/>
    </xf>
    <xf numFmtId="170" fontId="69" fillId="0" borderId="1" xfId="0" applyNumberFormat="1" applyFont="1" applyBorder="1" applyAlignment="1">
      <alignment horizontal="right" vertical="center" wrapText="1"/>
    </xf>
    <xf numFmtId="170" fontId="64" fillId="0" borderId="1" xfId="0" applyNumberFormat="1" applyFont="1" applyBorder="1" applyAlignment="1">
      <alignment horizontal="left" vertical="center" wrapText="1"/>
    </xf>
    <xf numFmtId="0" fontId="69" fillId="32" borderId="1" xfId="0" applyFont="1" applyFill="1" applyBorder="1" applyAlignment="1">
      <alignment horizontal="left" vertical="center" wrapText="1"/>
    </xf>
    <xf numFmtId="0" fontId="69" fillId="5" borderId="1" xfId="0" applyFont="1" applyFill="1" applyBorder="1" applyAlignment="1">
      <alignment horizontal="left" vertical="center" wrapText="1"/>
    </xf>
    <xf numFmtId="170" fontId="69" fillId="5" borderId="1" xfId="0" applyNumberFormat="1" applyFont="1" applyFill="1" applyBorder="1" applyAlignment="1">
      <alignment horizontal="left" vertical="center" wrapText="1"/>
    </xf>
    <xf numFmtId="0" fontId="69" fillId="33" borderId="1" xfId="0" applyFont="1" applyFill="1" applyBorder="1" applyAlignment="1">
      <alignment horizontal="left" vertical="center" wrapText="1"/>
    </xf>
    <xf numFmtId="170" fontId="69" fillId="33" borderId="1" xfId="0" applyNumberFormat="1" applyFont="1" applyFill="1" applyBorder="1" applyAlignment="1">
      <alignment horizontal="left" vertical="center" wrapText="1"/>
    </xf>
    <xf numFmtId="0" fontId="64" fillId="0" borderId="6" xfId="0" applyFont="1" applyBorder="1" applyAlignment="1">
      <alignment horizontal="left" vertical="center" wrapText="1"/>
    </xf>
    <xf numFmtId="0" fontId="64" fillId="0" borderId="7" xfId="0" applyFont="1" applyBorder="1" applyAlignment="1">
      <alignment horizontal="left" vertical="center" wrapText="1"/>
    </xf>
    <xf numFmtId="0" fontId="64" fillId="0" borderId="8" xfId="0" applyFont="1" applyBorder="1" applyAlignment="1">
      <alignment horizontal="left" vertical="center" wrapText="1"/>
    </xf>
    <xf numFmtId="0" fontId="69" fillId="5" borderId="1" xfId="0" applyFont="1" applyFill="1" applyBorder="1" applyAlignment="1">
      <alignment horizontal="center" vertical="center" wrapText="1"/>
    </xf>
    <xf numFmtId="170" fontId="69" fillId="5" borderId="1" xfId="0" applyNumberFormat="1" applyFont="1" applyFill="1" applyBorder="1" applyAlignment="1">
      <alignment horizontal="center" vertical="center" wrapText="1"/>
    </xf>
    <xf numFmtId="0" fontId="64" fillId="5" borderId="1" xfId="0" applyFont="1" applyFill="1" applyBorder="1" applyAlignment="1">
      <alignment horizontal="right" vertical="center" wrapText="1"/>
    </xf>
    <xf numFmtId="4" fontId="59" fillId="5" borderId="9" xfId="0" applyNumberFormat="1" applyFont="1" applyFill="1" applyBorder="1" applyAlignment="1">
      <alignment horizontal="center" vertical="center"/>
    </xf>
    <xf numFmtId="4" fontId="59" fillId="5" borderId="2" xfId="0" applyNumberFormat="1" applyFont="1" applyFill="1" applyBorder="1" applyAlignment="1">
      <alignment horizontal="center" vertical="center"/>
    </xf>
    <xf numFmtId="4" fontId="59" fillId="5" borderId="13" xfId="0" applyNumberFormat="1" applyFont="1" applyFill="1" applyBorder="1" applyAlignment="1">
      <alignment horizontal="center" vertical="center"/>
    </xf>
    <xf numFmtId="4" fontId="59" fillId="5" borderId="26" xfId="0" applyNumberFormat="1" applyFont="1" applyFill="1" applyBorder="1" applyAlignment="1">
      <alignment horizontal="center" vertical="center"/>
    </xf>
    <xf numFmtId="4" fontId="59" fillId="5" borderId="22" xfId="0" applyNumberFormat="1" applyFont="1" applyFill="1" applyBorder="1" applyAlignment="1">
      <alignment horizontal="center" vertical="center"/>
    </xf>
    <xf numFmtId="4" fontId="59" fillId="5" borderId="24" xfId="0" applyNumberFormat="1" applyFont="1" applyFill="1" applyBorder="1" applyAlignment="1">
      <alignment horizontal="center" vertical="center"/>
    </xf>
    <xf numFmtId="0" fontId="69" fillId="0" borderId="6" xfId="0" applyFont="1" applyBorder="1" applyAlignment="1">
      <alignment horizontal="right" vertical="center" wrapText="1"/>
    </xf>
    <xf numFmtId="0" fontId="69" fillId="0" borderId="7" xfId="0" applyFont="1" applyBorder="1" applyAlignment="1">
      <alignment horizontal="right" vertical="center" wrapText="1"/>
    </xf>
    <xf numFmtId="0" fontId="69" fillId="0" borderId="8" xfId="0" applyFont="1" applyBorder="1" applyAlignment="1">
      <alignment horizontal="right" vertical="center" wrapText="1"/>
    </xf>
    <xf numFmtId="0" fontId="64" fillId="0" borderId="6" xfId="0" applyFont="1" applyBorder="1" applyAlignment="1">
      <alignment horizontal="center" vertical="center"/>
    </xf>
    <xf numFmtId="0" fontId="64" fillId="0" borderId="7" xfId="0" applyFont="1" applyBorder="1" applyAlignment="1">
      <alignment horizontal="center" vertical="center"/>
    </xf>
    <xf numFmtId="0" fontId="64" fillId="0" borderId="8" xfId="0" applyFont="1" applyBorder="1" applyAlignment="1">
      <alignment horizontal="center" vertical="center"/>
    </xf>
    <xf numFmtId="0" fontId="69" fillId="32" borderId="1" xfId="0" applyFont="1" applyFill="1" applyBorder="1" applyAlignment="1">
      <alignment horizontal="center" vertical="center" wrapText="1"/>
    </xf>
    <xf numFmtId="0" fontId="64" fillId="0" borderId="42" xfId="193" applyFont="1" applyBorder="1" applyAlignment="1">
      <alignment horizontal="left" vertical="top" wrapText="1"/>
    </xf>
    <xf numFmtId="0" fontId="64" fillId="0" borderId="37" xfId="193" applyFont="1" applyBorder="1" applyAlignment="1">
      <alignment horizontal="left" vertical="top" wrapText="1"/>
    </xf>
    <xf numFmtId="170" fontId="64" fillId="0" borderId="37" xfId="193" applyNumberFormat="1" applyFont="1" applyBorder="1" applyAlignment="1">
      <alignment horizontal="left" vertical="top" wrapText="1"/>
    </xf>
    <xf numFmtId="0" fontId="64" fillId="0" borderId="38" xfId="193" applyFont="1" applyBorder="1" applyAlignment="1">
      <alignment horizontal="left" vertical="top" wrapText="1"/>
    </xf>
    <xf numFmtId="0" fontId="69" fillId="32" borderId="1" xfId="193" applyFont="1" applyFill="1" applyBorder="1" applyAlignment="1">
      <alignment horizontal="left" vertical="center" wrapText="1"/>
    </xf>
    <xf numFmtId="0" fontId="64" fillId="0" borderId="1" xfId="193" applyFont="1" applyBorder="1" applyAlignment="1">
      <alignment horizontal="left" vertical="center" wrapText="1"/>
    </xf>
    <xf numFmtId="0" fontId="64" fillId="0" borderId="0" xfId="0" applyFont="1" applyAlignment="1">
      <alignment horizontal="left" vertical="center" wrapText="1"/>
    </xf>
    <xf numFmtId="0" fontId="64" fillId="0" borderId="6" xfId="0" applyFont="1" applyBorder="1" applyAlignment="1">
      <alignment horizontal="right" vertical="center" wrapText="1"/>
    </xf>
    <xf numFmtId="0" fontId="64" fillId="0" borderId="8" xfId="0" applyFont="1" applyBorder="1" applyAlignment="1">
      <alignment horizontal="right" vertical="center" wrapText="1"/>
    </xf>
    <xf numFmtId="170" fontId="64" fillId="0" borderId="6" xfId="0" applyNumberFormat="1" applyFont="1" applyBorder="1" applyAlignment="1">
      <alignment horizontal="right" vertical="center" wrapText="1"/>
    </xf>
    <xf numFmtId="170" fontId="64" fillId="0" borderId="8" xfId="0" applyNumberFormat="1" applyFont="1" applyBorder="1" applyAlignment="1">
      <alignment horizontal="right" vertical="center" wrapText="1"/>
    </xf>
    <xf numFmtId="0" fontId="69" fillId="5" borderId="1" xfId="193" applyFont="1" applyFill="1" applyBorder="1" applyAlignment="1">
      <alignment horizontal="left" vertical="center" wrapText="1"/>
    </xf>
    <xf numFmtId="0" fontId="69" fillId="5" borderId="1" xfId="193" applyFont="1" applyFill="1" applyBorder="1" applyAlignment="1">
      <alignment horizontal="center" vertical="center" wrapText="1"/>
    </xf>
    <xf numFmtId="170" fontId="69" fillId="5" borderId="1" xfId="193" applyNumberFormat="1" applyFont="1" applyFill="1" applyBorder="1" applyAlignment="1">
      <alignment horizontal="center" vertical="center" wrapText="1"/>
    </xf>
    <xf numFmtId="0" fontId="64" fillId="5" borderId="1" xfId="193" applyFont="1" applyFill="1" applyBorder="1" applyAlignment="1">
      <alignment horizontal="right" vertical="center" wrapText="1"/>
    </xf>
    <xf numFmtId="170" fontId="69" fillId="5" borderId="1" xfId="193" applyNumberFormat="1" applyFont="1" applyFill="1" applyBorder="1" applyAlignment="1">
      <alignment horizontal="left" vertical="center" wrapText="1"/>
    </xf>
    <xf numFmtId="0" fontId="69" fillId="0" borderId="1" xfId="193" applyFont="1" applyBorder="1" applyAlignment="1">
      <alignment horizontal="right" vertical="center" wrapText="1"/>
    </xf>
    <xf numFmtId="170" fontId="69" fillId="0" borderId="1" xfId="193" applyNumberFormat="1" applyFont="1" applyBorder="1" applyAlignment="1">
      <alignment horizontal="right" vertical="center" wrapText="1"/>
    </xf>
    <xf numFmtId="0" fontId="64" fillId="0" borderId="39" xfId="193" applyFont="1" applyBorder="1" applyAlignment="1">
      <alignment horizontal="left" vertical="top" wrapText="1"/>
    </xf>
    <xf numFmtId="0" fontId="64" fillId="0" borderId="40" xfId="193" applyFont="1" applyBorder="1" applyAlignment="1">
      <alignment horizontal="left" vertical="top" wrapText="1"/>
    </xf>
    <xf numFmtId="170" fontId="64" fillId="0" borderId="40" xfId="193" applyNumberFormat="1" applyFont="1" applyBorder="1" applyAlignment="1">
      <alignment horizontal="left" vertical="top" wrapText="1"/>
    </xf>
    <xf numFmtId="0" fontId="64" fillId="0" borderId="41" xfId="193" applyFont="1" applyBorder="1" applyAlignment="1">
      <alignment horizontal="left" vertical="top" wrapText="1"/>
    </xf>
    <xf numFmtId="0" fontId="69" fillId="33" borderId="1" xfId="193" applyFont="1" applyFill="1" applyBorder="1" applyAlignment="1">
      <alignment horizontal="left" vertical="center" wrapText="1"/>
    </xf>
    <xf numFmtId="170" fontId="69" fillId="33" borderId="1" xfId="193" applyNumberFormat="1" applyFont="1" applyFill="1" applyBorder="1" applyAlignment="1">
      <alignment horizontal="left" vertical="center" wrapText="1"/>
    </xf>
    <xf numFmtId="0" fontId="64" fillId="0" borderId="43" xfId="193" applyFont="1" applyBorder="1" applyAlignment="1">
      <alignment horizontal="left" vertical="top" wrapText="1"/>
    </xf>
    <xf numFmtId="0" fontId="64" fillId="0" borderId="44" xfId="193" applyFont="1" applyBorder="1" applyAlignment="1">
      <alignment horizontal="left" vertical="top" wrapText="1"/>
    </xf>
    <xf numFmtId="0" fontId="64" fillId="0" borderId="45" xfId="193" applyFont="1" applyBorder="1" applyAlignment="1">
      <alignment horizontal="left" vertical="top" wrapText="1"/>
    </xf>
    <xf numFmtId="0" fontId="58" fillId="0" borderId="6" xfId="0" applyFont="1" applyBorder="1" applyAlignment="1">
      <alignment horizontal="left" wrapText="1"/>
    </xf>
    <xf numFmtId="0" fontId="58" fillId="0" borderId="7" xfId="0" applyFont="1" applyBorder="1" applyAlignment="1">
      <alignment horizontal="left" wrapText="1"/>
    </xf>
    <xf numFmtId="0" fontId="58" fillId="0" borderId="8" xfId="0" applyFont="1" applyBorder="1" applyAlignment="1">
      <alignment horizontal="left" wrapText="1"/>
    </xf>
    <xf numFmtId="0" fontId="58" fillId="0" borderId="6" xfId="0" applyFont="1" applyBorder="1" applyAlignment="1">
      <alignment horizontal="left" vertical="center" wrapText="1"/>
    </xf>
    <xf numFmtId="0" fontId="58" fillId="0" borderId="8" xfId="0" applyFont="1" applyBorder="1" applyAlignment="1">
      <alignment horizontal="left" vertical="center" wrapText="1"/>
    </xf>
    <xf numFmtId="0" fontId="50" fillId="34" borderId="1" xfId="0" applyFont="1" applyFill="1" applyBorder="1" applyAlignment="1">
      <alignment horizontal="center" vertical="center"/>
    </xf>
    <xf numFmtId="2" fontId="50" fillId="34" borderId="1" xfId="0" applyNumberFormat="1" applyFont="1" applyFill="1" applyBorder="1" applyAlignment="1">
      <alignment horizontal="center" vertical="center"/>
    </xf>
    <xf numFmtId="0" fontId="74" fillId="34" borderId="1" xfId="0" applyFont="1" applyFill="1" applyBorder="1" applyAlignment="1">
      <alignment horizontal="center" wrapText="1"/>
    </xf>
    <xf numFmtId="2" fontId="74" fillId="34" borderId="1" xfId="0" applyNumberFormat="1" applyFont="1" applyFill="1" applyBorder="1" applyAlignment="1">
      <alignment horizontal="center" vertical="center"/>
    </xf>
    <xf numFmtId="2" fontId="52" fillId="34" borderId="1" xfId="0" applyNumberFormat="1" applyFont="1" applyFill="1" applyBorder="1" applyAlignment="1">
      <alignment horizontal="center" vertical="center"/>
    </xf>
    <xf numFmtId="0" fontId="47" fillId="0" borderId="1" xfId="0" applyFont="1" applyBorder="1" applyAlignment="1">
      <alignment horizontal="center" vertical="center"/>
    </xf>
    <xf numFmtId="0" fontId="47" fillId="0" borderId="1" xfId="0" applyFont="1" applyFill="1" applyBorder="1" applyAlignment="1">
      <alignment horizontal="center"/>
    </xf>
    <xf numFmtId="0" fontId="47" fillId="0" borderId="6" xfId="0" applyFont="1" applyBorder="1" applyAlignment="1">
      <alignment horizontal="center"/>
    </xf>
    <xf numFmtId="0" fontId="47" fillId="0" borderId="8" xfId="0" applyFont="1" applyBorder="1" applyAlignment="1">
      <alignment horizontal="center"/>
    </xf>
    <xf numFmtId="0" fontId="47" fillId="0" borderId="1" xfId="0" applyFont="1" applyBorder="1" applyAlignment="1">
      <alignment horizontal="center"/>
    </xf>
    <xf numFmtId="0" fontId="47" fillId="0" borderId="6" xfId="0" applyFont="1" applyFill="1" applyBorder="1" applyAlignment="1">
      <alignment horizontal="center"/>
    </xf>
    <xf numFmtId="0" fontId="47" fillId="0" borderId="8" xfId="0" applyFont="1" applyFill="1" applyBorder="1" applyAlignment="1">
      <alignment horizontal="center"/>
    </xf>
    <xf numFmtId="0" fontId="53" fillId="0" borderId="1" xfId="0" applyFont="1" applyBorder="1" applyAlignment="1">
      <alignment horizontal="center" vertical="center"/>
    </xf>
    <xf numFmtId="0" fontId="45" fillId="30" borderId="6" xfId="0" applyFont="1" applyFill="1" applyBorder="1" applyAlignment="1">
      <alignment horizontal="center" vertical="center"/>
    </xf>
    <xf numFmtId="0" fontId="45" fillId="30" borderId="7" xfId="0" applyFont="1" applyFill="1" applyBorder="1" applyAlignment="1">
      <alignment horizontal="center" vertical="center"/>
    </xf>
    <xf numFmtId="0" fontId="45" fillId="30" borderId="8" xfId="0" applyFont="1" applyFill="1" applyBorder="1" applyAlignment="1">
      <alignment horizontal="center" vertical="center"/>
    </xf>
    <xf numFmtId="0" fontId="48" fillId="0" borderId="0" xfId="0" applyFont="1" applyBorder="1" applyAlignment="1">
      <alignment horizontal="center" vertical="center"/>
    </xf>
    <xf numFmtId="0" fontId="50" fillId="30" borderId="1" xfId="0" applyFont="1" applyFill="1" applyBorder="1" applyAlignment="1">
      <alignment horizontal="center" vertical="center"/>
    </xf>
    <xf numFmtId="0" fontId="50" fillId="30" borderId="1" xfId="0" applyFont="1" applyFill="1" applyBorder="1" applyAlignment="1">
      <alignment horizontal="center" vertical="center" wrapText="1"/>
    </xf>
    <xf numFmtId="0" fontId="45" fillId="30" borderId="5" xfId="0" applyFont="1" applyFill="1" applyBorder="1" applyAlignment="1">
      <alignment horizontal="center" vertical="center" wrapText="1"/>
    </xf>
    <xf numFmtId="0" fontId="45" fillId="30" borderId="46" xfId="0" applyFont="1" applyFill="1" applyBorder="1" applyAlignment="1">
      <alignment horizontal="center" vertical="center" wrapText="1"/>
    </xf>
    <xf numFmtId="0" fontId="45" fillId="30" borderId="1" xfId="0" applyFont="1" applyFill="1" applyBorder="1" applyAlignment="1">
      <alignment horizontal="center" vertical="center" wrapText="1"/>
    </xf>
    <xf numFmtId="0" fontId="45" fillId="0" borderId="1" xfId="0" applyFont="1" applyBorder="1" applyAlignment="1">
      <alignment horizontal="center"/>
    </xf>
    <xf numFmtId="0" fontId="45" fillId="0" borderId="6"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4" fillId="0" borderId="22" xfId="0" applyFont="1" applyBorder="1" applyAlignment="1">
      <alignment horizontal="center"/>
    </xf>
    <xf numFmtId="4" fontId="59" fillId="5" borderId="1" xfId="0" applyNumberFormat="1" applyFont="1" applyFill="1" applyBorder="1" applyAlignment="1">
      <alignment horizontal="left" vertical="center" wrapText="1"/>
    </xf>
    <xf numFmtId="0" fontId="79" fillId="0" borderId="0" xfId="0" applyFont="1" applyAlignment="1">
      <alignment horizontal="center" vertical="center"/>
    </xf>
  </cellXfs>
  <cellStyles count="199">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4" xfId="4"/>
    <cellStyle name="Normal 4 2" xfId="174"/>
    <cellStyle name="Normal 4 2 2" xfId="194"/>
    <cellStyle name="Normal 4 2 3" xfId="190"/>
    <cellStyle name="Normal 5" xfId="102"/>
    <cellStyle name="Normal 5 2" xfId="193"/>
    <cellStyle name="Normal 5 3" xfId="189"/>
    <cellStyle name="Normal 6" xfId="172"/>
    <cellStyle name="Normal 7" xfId="198"/>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0"/>
  <tableStyles count="0" defaultTableStyle="TableStyleMedium2" defaultPivotStyle="PivotStyleLight16"/>
  <colors>
    <mruColors>
      <color rgb="FFFFFFCC"/>
      <color rgb="FF4FA76A"/>
      <color rgb="FF9FF7B4"/>
      <color rgb="FFFFCC66"/>
      <color rgb="FF6EBA86"/>
      <color rgb="FF98F6AE"/>
      <color rgb="FF8DCC7E"/>
      <color rgb="FF6DF38D"/>
      <color rgb="FF4BAC24"/>
      <color rgb="FF0EA6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455159</xdr:colOff>
      <xdr:row>6</xdr:row>
      <xdr:rowOff>104776</xdr:rowOff>
    </xdr:from>
    <xdr:to>
      <xdr:col>2</xdr:col>
      <xdr:colOff>921611</xdr:colOff>
      <xdr:row>15</xdr:row>
      <xdr:rowOff>152401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284" y="1247776"/>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27</xdr:row>
      <xdr:rowOff>28575</xdr:rowOff>
    </xdr:from>
    <xdr:to>
      <xdr:col>7</xdr:col>
      <xdr:colOff>47626</xdr:colOff>
      <xdr:row>31</xdr:row>
      <xdr:rowOff>54380</xdr:rowOff>
    </xdr:to>
    <xdr:pic>
      <xdr:nvPicPr>
        <xdr:cNvPr id="3" name="Imagem 2"/>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27</xdr:row>
      <xdr:rowOff>76200</xdr:rowOff>
    </xdr:from>
    <xdr:to>
      <xdr:col>8</xdr:col>
      <xdr:colOff>11781</xdr:colOff>
      <xdr:row>29</xdr:row>
      <xdr:rowOff>152400</xdr:rowOff>
    </xdr:to>
    <xdr:pic>
      <xdr:nvPicPr>
        <xdr:cNvPr id="5" name="Imagem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Documents%20and%20Settings\Cassiane\Desktop\CASSIANE\PAVIMENTA&#199;&#195;O\SORRISO\BOA%20ESPERAN&#199;A%20I%20E%20II\PLANILHAS%20DE%20PROJETO\REVISAO%20SETEMBRO\ADITIV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eus%20documentos\DEISE\2005\SINFRA\MODELOS\N.MUTUM-STA%20RITA%20DO%20TRIVELATO%20QUANTITATIVO%20(altera&#231;&#245;es%20do%20Fabia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view="pageBreakPreview" topLeftCell="A7" zoomScaleNormal="100" zoomScaleSheetLayoutView="100" workbookViewId="0">
      <selection activeCell="C28" sqref="C28"/>
    </sheetView>
  </sheetViews>
  <sheetFormatPr defaultRowHeight="15"/>
  <cols>
    <col min="1" max="4" width="20.7109375" style="52" customWidth="1"/>
    <col min="5" max="16384" width="9.140625" style="52"/>
  </cols>
  <sheetData>
    <row r="3" spans="1:4">
      <c r="A3" s="51"/>
      <c r="B3" s="51"/>
      <c r="C3" s="51"/>
      <c r="D3" s="51"/>
    </row>
    <row r="4" spans="1:4">
      <c r="A4" s="51"/>
      <c r="B4" s="51"/>
      <c r="C4" s="51"/>
      <c r="D4" s="51"/>
    </row>
    <row r="5" spans="1:4">
      <c r="A5" s="51"/>
      <c r="B5" s="51"/>
      <c r="C5" s="51"/>
      <c r="D5" s="51"/>
    </row>
    <row r="6" spans="1:4">
      <c r="A6" s="51"/>
      <c r="B6" s="51"/>
      <c r="C6" s="51"/>
      <c r="D6" s="51"/>
    </row>
    <row r="7" spans="1:4">
      <c r="A7" s="53"/>
      <c r="B7" s="53"/>
      <c r="C7" s="54"/>
      <c r="D7" s="55"/>
    </row>
    <row r="8" spans="1:4">
      <c r="A8" s="51"/>
      <c r="B8" s="51"/>
      <c r="C8" s="51"/>
      <c r="D8" s="51"/>
    </row>
    <row r="9" spans="1:4">
      <c r="A9" s="51"/>
      <c r="B9" s="51"/>
      <c r="C9" s="51"/>
      <c r="D9" s="51"/>
    </row>
    <row r="10" spans="1:4">
      <c r="A10" s="51"/>
      <c r="B10" s="51"/>
      <c r="C10" s="51"/>
      <c r="D10" s="51"/>
    </row>
    <row r="11" spans="1:4">
      <c r="A11" s="51"/>
      <c r="B11" s="51"/>
      <c r="C11" s="51"/>
      <c r="D11" s="51"/>
    </row>
    <row r="12" spans="1:4" ht="15" customHeight="1"/>
    <row r="13" spans="1:4" ht="15" customHeight="1"/>
    <row r="14" spans="1:4" ht="15" customHeight="1">
      <c r="A14" s="56"/>
      <c r="B14" s="56"/>
      <c r="C14" s="56"/>
      <c r="D14" s="56"/>
    </row>
    <row r="15" spans="1:4" ht="15.75" customHeight="1">
      <c r="A15" s="56"/>
      <c r="B15" s="56"/>
      <c r="C15" s="56"/>
      <c r="D15" s="56"/>
    </row>
    <row r="16" spans="1:4">
      <c r="A16" s="53"/>
      <c r="B16" s="57"/>
      <c r="C16" s="54"/>
      <c r="D16" s="58"/>
    </row>
    <row r="17" spans="1:4">
      <c r="A17" s="51"/>
      <c r="B17" s="51"/>
      <c r="C17" s="51"/>
      <c r="D17" s="51"/>
    </row>
    <row r="18" spans="1:4">
      <c r="A18" s="51"/>
      <c r="B18" s="51"/>
      <c r="C18" s="51"/>
      <c r="D18" s="51"/>
    </row>
    <row r="19" spans="1:4" ht="15" customHeight="1">
      <c r="A19" s="364" t="s">
        <v>637</v>
      </c>
      <c r="B19" s="364"/>
      <c r="C19" s="364"/>
      <c r="D19" s="364"/>
    </row>
    <row r="20" spans="1:4" ht="15" customHeight="1">
      <c r="A20" s="364"/>
      <c r="B20" s="364"/>
      <c r="C20" s="364"/>
      <c r="D20" s="364"/>
    </row>
    <row r="21" spans="1:4">
      <c r="A21" s="364"/>
      <c r="B21" s="364"/>
      <c r="C21" s="364"/>
      <c r="D21" s="364"/>
    </row>
    <row r="22" spans="1:4">
      <c r="A22" s="364"/>
      <c r="B22" s="364"/>
      <c r="C22" s="364"/>
      <c r="D22" s="364"/>
    </row>
    <row r="23" spans="1:4">
      <c r="A23" s="364"/>
      <c r="B23" s="364"/>
      <c r="C23" s="364"/>
      <c r="D23" s="364"/>
    </row>
    <row r="24" spans="1:4">
      <c r="A24" s="364"/>
      <c r="B24" s="364"/>
      <c r="C24" s="364"/>
      <c r="D24" s="364"/>
    </row>
    <row r="25" spans="1:4">
      <c r="A25" s="364"/>
      <c r="B25" s="364"/>
      <c r="C25" s="364"/>
      <c r="D25" s="364"/>
    </row>
    <row r="26" spans="1:4">
      <c r="A26" s="51"/>
      <c r="B26" s="51"/>
      <c r="D26" s="59"/>
    </row>
    <row r="27" spans="1:4">
      <c r="A27" s="51"/>
      <c r="B27" s="51"/>
      <c r="D27" s="60"/>
    </row>
    <row r="28" spans="1:4">
      <c r="A28" s="51"/>
      <c r="B28" s="51"/>
      <c r="D28" s="60"/>
    </row>
    <row r="29" spans="1:4">
      <c r="A29" s="51"/>
      <c r="B29" s="51"/>
      <c r="C29" s="51"/>
      <c r="D29" s="51"/>
    </row>
    <row r="30" spans="1:4">
      <c r="A30" s="51"/>
      <c r="B30" s="51"/>
      <c r="C30" s="51"/>
      <c r="D30" s="51"/>
    </row>
    <row r="46" spans="1:6">
      <c r="E46" s="51"/>
      <c r="F46" s="51"/>
    </row>
    <row r="47" spans="1:6">
      <c r="A47" s="59" t="s">
        <v>415</v>
      </c>
      <c r="B47" s="59"/>
      <c r="C47" s="59"/>
      <c r="D47" s="59"/>
      <c r="E47" s="61"/>
      <c r="F47" s="62"/>
    </row>
    <row r="48" spans="1:6">
      <c r="A48" s="60" t="s">
        <v>638</v>
      </c>
      <c r="B48" s="60"/>
      <c r="C48" s="60"/>
      <c r="D48" s="60"/>
      <c r="E48" s="60"/>
      <c r="F48" s="60"/>
    </row>
    <row r="49" spans="1:6">
      <c r="A49" s="60" t="s">
        <v>639</v>
      </c>
      <c r="B49" s="60"/>
      <c r="C49" s="60"/>
      <c r="D49" s="60"/>
      <c r="E49" s="51"/>
      <c r="F49" s="51"/>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
  <sheetViews>
    <sheetView workbookViewId="0">
      <selection activeCell="H25" sqref="H25"/>
    </sheetView>
  </sheetViews>
  <sheetFormatPr defaultRowHeight="15"/>
  <cols>
    <col min="1" max="1" width="9.140625" style="39"/>
    <col min="4" max="4" width="9.140625" style="39"/>
    <col min="5" max="5" width="12.42578125" style="39" customWidth="1"/>
    <col min="6" max="6" width="9.140625" style="39"/>
    <col min="7" max="7" width="12.7109375" style="39" customWidth="1"/>
    <col min="8" max="8" width="19.42578125" customWidth="1"/>
  </cols>
  <sheetData>
    <row r="2" spans="1:11">
      <c r="A2" s="47" t="s">
        <v>5</v>
      </c>
      <c r="B2" s="519" t="s">
        <v>436</v>
      </c>
      <c r="C2" s="519"/>
      <c r="D2" s="47" t="s">
        <v>437</v>
      </c>
      <c r="E2" s="47" t="s">
        <v>439</v>
      </c>
      <c r="F2" s="47" t="s">
        <v>438</v>
      </c>
      <c r="G2" s="47" t="s">
        <v>440</v>
      </c>
      <c r="H2" s="47" t="s">
        <v>450</v>
      </c>
      <c r="I2" s="47" t="s">
        <v>451</v>
      </c>
    </row>
    <row r="3" spans="1:11">
      <c r="A3" s="39" t="s">
        <v>441</v>
      </c>
      <c r="B3" s="39">
        <v>0.65</v>
      </c>
      <c r="C3" s="39">
        <v>1.8</v>
      </c>
      <c r="D3" s="39">
        <v>0.3</v>
      </c>
      <c r="E3" s="39">
        <f>B3*C3</f>
        <v>1.17</v>
      </c>
      <c r="G3" s="39">
        <f>E3*F3</f>
        <v>0</v>
      </c>
      <c r="H3" t="s">
        <v>452</v>
      </c>
      <c r="I3" t="s">
        <v>455</v>
      </c>
    </row>
    <row r="4" spans="1:11">
      <c r="A4" s="39" t="s">
        <v>442</v>
      </c>
      <c r="B4" s="39">
        <v>0.8</v>
      </c>
      <c r="C4" s="39">
        <v>1.8</v>
      </c>
      <c r="D4" s="39">
        <v>0.3</v>
      </c>
      <c r="E4" s="39">
        <f t="shared" ref="E4:E11" si="0">B4*C4</f>
        <v>1.44</v>
      </c>
      <c r="G4" s="39">
        <f t="shared" ref="G4:G11" si="1">E4*F4</f>
        <v>0</v>
      </c>
      <c r="H4" t="s">
        <v>452</v>
      </c>
      <c r="I4" t="s">
        <v>455</v>
      </c>
    </row>
    <row r="5" spans="1:11">
      <c r="A5" s="39" t="s">
        <v>443</v>
      </c>
      <c r="B5" s="39">
        <v>1</v>
      </c>
      <c r="C5" s="39">
        <v>0.4</v>
      </c>
      <c r="D5" s="39">
        <v>2.5</v>
      </c>
      <c r="E5" s="39">
        <f t="shared" si="0"/>
        <v>0.4</v>
      </c>
      <c r="G5" s="39">
        <f t="shared" si="1"/>
        <v>0</v>
      </c>
      <c r="H5" t="s">
        <v>453</v>
      </c>
      <c r="I5" t="s">
        <v>455</v>
      </c>
    </row>
    <row r="6" spans="1:11">
      <c r="A6" s="39" t="s">
        <v>444</v>
      </c>
      <c r="B6" s="39">
        <v>2.4</v>
      </c>
      <c r="C6" s="39">
        <v>1.1000000000000001</v>
      </c>
      <c r="D6" s="39">
        <v>0.9</v>
      </c>
      <c r="E6" s="39">
        <f t="shared" si="0"/>
        <v>2.64</v>
      </c>
      <c r="G6" s="39">
        <f t="shared" si="1"/>
        <v>0</v>
      </c>
      <c r="H6" t="s">
        <v>454</v>
      </c>
      <c r="I6" t="s">
        <v>455</v>
      </c>
    </row>
    <row r="7" spans="1:11">
      <c r="A7" s="39" t="s">
        <v>445</v>
      </c>
      <c r="B7" s="39">
        <v>2.9</v>
      </c>
      <c r="C7" s="39">
        <v>1.1000000000000001</v>
      </c>
      <c r="D7" s="39">
        <v>0.9</v>
      </c>
      <c r="E7" s="39">
        <f t="shared" si="0"/>
        <v>3.19</v>
      </c>
      <c r="G7" s="39">
        <f t="shared" si="1"/>
        <v>0</v>
      </c>
      <c r="H7" t="s">
        <v>454</v>
      </c>
      <c r="I7" t="s">
        <v>455</v>
      </c>
    </row>
    <row r="8" spans="1:11">
      <c r="A8" s="39" t="s">
        <v>446</v>
      </c>
      <c r="B8" s="39">
        <v>3</v>
      </c>
      <c r="C8" s="39">
        <v>1.1000000000000001</v>
      </c>
      <c r="D8" s="39">
        <v>0.9</v>
      </c>
      <c r="E8" s="39">
        <f t="shared" si="0"/>
        <v>3.3</v>
      </c>
      <c r="G8" s="39">
        <f t="shared" si="1"/>
        <v>0</v>
      </c>
      <c r="H8" t="s">
        <v>454</v>
      </c>
      <c r="I8" t="s">
        <v>455</v>
      </c>
    </row>
    <row r="9" spans="1:11">
      <c r="A9" s="39" t="s">
        <v>447</v>
      </c>
      <c r="B9" s="39">
        <v>3.75</v>
      </c>
      <c r="C9" s="39">
        <v>1.1000000000000001</v>
      </c>
      <c r="D9" s="39">
        <v>0.9</v>
      </c>
      <c r="E9" s="39">
        <f t="shared" si="0"/>
        <v>4.125</v>
      </c>
      <c r="G9" s="39">
        <f>E9*F9+0.2</f>
        <v>0.2</v>
      </c>
      <c r="H9" t="s">
        <v>452</v>
      </c>
      <c r="I9" t="s">
        <v>463</v>
      </c>
      <c r="K9" t="s">
        <v>490</v>
      </c>
    </row>
    <row r="10" spans="1:11">
      <c r="A10" s="39" t="s">
        <v>448</v>
      </c>
      <c r="B10" s="39">
        <v>4.7</v>
      </c>
      <c r="C10" s="39">
        <v>0.4</v>
      </c>
      <c r="D10" s="39">
        <v>2.5</v>
      </c>
      <c r="E10" s="39">
        <f t="shared" si="0"/>
        <v>1.88</v>
      </c>
      <c r="G10" s="39">
        <f t="shared" si="1"/>
        <v>0</v>
      </c>
      <c r="H10" t="s">
        <v>452</v>
      </c>
      <c r="I10" t="s">
        <v>455</v>
      </c>
    </row>
    <row r="11" spans="1:11">
      <c r="A11" s="39" t="s">
        <v>449</v>
      </c>
      <c r="B11" s="46">
        <v>6.05</v>
      </c>
      <c r="C11" s="39">
        <v>0.5</v>
      </c>
      <c r="D11" s="39">
        <v>1.95</v>
      </c>
      <c r="E11" s="39">
        <f t="shared" si="0"/>
        <v>3.0249999999999999</v>
      </c>
      <c r="G11" s="46">
        <f t="shared" si="1"/>
        <v>0</v>
      </c>
      <c r="H11" t="s">
        <v>452</v>
      </c>
      <c r="I11" t="s">
        <v>455</v>
      </c>
    </row>
    <row r="12" spans="1:11">
      <c r="B12" s="38">
        <f>SUM(B3:B11)</f>
        <v>25.25</v>
      </c>
    </row>
    <row r="15" spans="1:11">
      <c r="A15" s="47" t="s">
        <v>5</v>
      </c>
      <c r="B15" s="519" t="s">
        <v>436</v>
      </c>
      <c r="C15" s="519"/>
      <c r="D15" s="47" t="s">
        <v>437</v>
      </c>
      <c r="E15" s="47" t="s">
        <v>439</v>
      </c>
      <c r="F15" s="47" t="s">
        <v>438</v>
      </c>
      <c r="G15" s="47" t="s">
        <v>440</v>
      </c>
      <c r="H15" s="47" t="s">
        <v>450</v>
      </c>
      <c r="I15" s="47" t="s">
        <v>451</v>
      </c>
    </row>
    <row r="16" spans="1:11">
      <c r="A16" s="39" t="s">
        <v>456</v>
      </c>
      <c r="B16" s="39">
        <v>0.7</v>
      </c>
      <c r="C16" s="39">
        <v>1.7</v>
      </c>
      <c r="D16" s="39">
        <v>0.1</v>
      </c>
      <c r="E16" s="39">
        <f>B16*C16</f>
        <v>1.19</v>
      </c>
      <c r="G16" s="39">
        <f>E16*F16</f>
        <v>0</v>
      </c>
      <c r="H16" t="s">
        <v>462</v>
      </c>
      <c r="I16" t="s">
        <v>463</v>
      </c>
    </row>
    <row r="17" spans="1:9">
      <c r="A17" s="39" t="s">
        <v>429</v>
      </c>
      <c r="B17" s="39">
        <v>0.9</v>
      </c>
      <c r="C17" s="39">
        <v>2.1</v>
      </c>
      <c r="D17" s="39">
        <v>0</v>
      </c>
      <c r="E17" s="39">
        <f t="shared" ref="E17:E23" si="2">B17*C17</f>
        <v>1.89</v>
      </c>
      <c r="G17" s="39">
        <f t="shared" ref="G17:G23" si="3">E17*F17</f>
        <v>0</v>
      </c>
      <c r="H17" t="s">
        <v>464</v>
      </c>
      <c r="I17" t="s">
        <v>455</v>
      </c>
    </row>
    <row r="18" spans="1:9">
      <c r="A18" s="39" t="s">
        <v>428</v>
      </c>
      <c r="B18" s="39">
        <v>0.9</v>
      </c>
      <c r="C18" s="39">
        <v>2.1</v>
      </c>
      <c r="D18" s="39">
        <v>0</v>
      </c>
      <c r="E18" s="39">
        <f t="shared" si="2"/>
        <v>1.89</v>
      </c>
      <c r="G18" s="39">
        <f t="shared" si="3"/>
        <v>0</v>
      </c>
      <c r="H18" t="s">
        <v>462</v>
      </c>
      <c r="I18" t="s">
        <v>455</v>
      </c>
    </row>
    <row r="19" spans="1:9">
      <c r="A19" s="39" t="s">
        <v>457</v>
      </c>
      <c r="B19" s="39">
        <v>2</v>
      </c>
      <c r="C19" s="39">
        <v>2.1</v>
      </c>
      <c r="D19" s="39">
        <v>0</v>
      </c>
      <c r="E19" s="39">
        <f t="shared" si="2"/>
        <v>4.2</v>
      </c>
      <c r="G19" s="39">
        <f t="shared" si="3"/>
        <v>0</v>
      </c>
      <c r="H19" t="s">
        <v>453</v>
      </c>
      <c r="I19" t="s">
        <v>455</v>
      </c>
    </row>
    <row r="20" spans="1:9">
      <c r="A20" s="39" t="s">
        <v>458</v>
      </c>
      <c r="B20" s="39">
        <v>2</v>
      </c>
      <c r="C20" s="39">
        <v>2.1</v>
      </c>
      <c r="D20" s="39">
        <v>0</v>
      </c>
      <c r="E20" s="39">
        <f t="shared" si="2"/>
        <v>4.2</v>
      </c>
      <c r="G20" s="39">
        <f t="shared" si="3"/>
        <v>0</v>
      </c>
      <c r="H20" t="s">
        <v>453</v>
      </c>
      <c r="I20" t="s">
        <v>455</v>
      </c>
    </row>
    <row r="21" spans="1:9">
      <c r="A21" s="48" t="s">
        <v>459</v>
      </c>
      <c r="B21" s="48">
        <v>2.15</v>
      </c>
      <c r="C21" s="48">
        <v>2.1</v>
      </c>
      <c r="D21" s="48">
        <v>0</v>
      </c>
      <c r="E21" s="48">
        <f t="shared" si="2"/>
        <v>4.5149999999999997</v>
      </c>
      <c r="F21" s="48"/>
      <c r="G21" s="48">
        <f t="shared" si="3"/>
        <v>0</v>
      </c>
      <c r="H21" s="49" t="s">
        <v>454</v>
      </c>
      <c r="I21" s="49" t="s">
        <v>455</v>
      </c>
    </row>
    <row r="22" spans="1:9">
      <c r="A22" s="39" t="s">
        <v>460</v>
      </c>
      <c r="B22" s="39">
        <v>3</v>
      </c>
      <c r="C22" s="39">
        <v>2.1</v>
      </c>
      <c r="D22" s="39">
        <v>0</v>
      </c>
      <c r="E22" s="39">
        <f t="shared" si="2"/>
        <v>6.3</v>
      </c>
      <c r="G22" s="39">
        <f t="shared" si="3"/>
        <v>0</v>
      </c>
      <c r="H22" t="s">
        <v>454</v>
      </c>
    </row>
    <row r="23" spans="1:9">
      <c r="A23" s="48" t="s">
        <v>461</v>
      </c>
      <c r="B23" s="48">
        <v>3.4</v>
      </c>
      <c r="C23" s="48">
        <v>2.1</v>
      </c>
      <c r="D23" s="48">
        <v>0</v>
      </c>
      <c r="E23" s="48">
        <f t="shared" si="2"/>
        <v>7.14</v>
      </c>
      <c r="F23" s="48"/>
      <c r="G23" s="48">
        <f t="shared" si="3"/>
        <v>0</v>
      </c>
      <c r="H23" s="49" t="s">
        <v>452</v>
      </c>
      <c r="I23" s="49"/>
    </row>
    <row r="24" spans="1:9">
      <c r="B24" s="39"/>
      <c r="C24" s="39"/>
    </row>
    <row r="25" spans="1:9">
      <c r="B25" s="39"/>
      <c r="C25" s="39"/>
    </row>
    <row r="26" spans="1:9">
      <c r="B26" s="38">
        <f>SUM(B16:B23)</f>
        <v>15.05</v>
      </c>
    </row>
  </sheetData>
  <mergeCells count="2">
    <mergeCell ref="B2:C2"/>
    <mergeCell ref="B15:C15"/>
  </mergeCells>
  <pageMargins left="0.511811024" right="0.511811024" top="0.78740157499999996" bottom="0.78740157499999996" header="0.31496062000000002" footer="0.31496062000000002"/>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view="pageBreakPreview" topLeftCell="A10" zoomScale="60" zoomScaleNormal="100" workbookViewId="0">
      <selection activeCell="C41" sqref="C41:G41"/>
    </sheetView>
  </sheetViews>
  <sheetFormatPr defaultRowHeight="12"/>
  <cols>
    <col min="1" max="1" width="15.85546875" style="344" customWidth="1"/>
    <col min="2" max="2" width="7.7109375" style="344" bestFit="1" customWidth="1"/>
    <col min="3" max="3" width="54.28515625" style="344" customWidth="1"/>
    <col min="4" max="4" width="8.42578125" style="344" bestFit="1" customWidth="1"/>
    <col min="5" max="5" width="9.85546875" style="344" customWidth="1"/>
    <col min="6" max="6" width="10.85546875" style="344" bestFit="1" customWidth="1"/>
    <col min="7" max="7" width="12.7109375" style="344" bestFit="1" customWidth="1"/>
    <col min="8" max="16384" width="9.140625" style="344"/>
  </cols>
  <sheetData>
    <row r="1" spans="1:8">
      <c r="A1" s="521" t="s">
        <v>1034</v>
      </c>
      <c r="B1" s="521"/>
      <c r="C1" s="521"/>
      <c r="D1" s="521"/>
      <c r="E1" s="521"/>
      <c r="F1" s="521"/>
      <c r="G1" s="521"/>
    </row>
    <row r="2" spans="1:8">
      <c r="A2" s="521"/>
      <c r="B2" s="521"/>
      <c r="C2" s="521"/>
      <c r="D2" s="521"/>
      <c r="E2" s="521"/>
      <c r="F2" s="521"/>
      <c r="G2" s="521"/>
    </row>
    <row r="3" spans="1:8" ht="45" customHeight="1">
      <c r="A3" s="346" t="s">
        <v>778</v>
      </c>
      <c r="B3" s="346" t="s">
        <v>130</v>
      </c>
      <c r="C3" s="520" t="s">
        <v>810</v>
      </c>
      <c r="D3" s="520"/>
      <c r="E3" s="520"/>
      <c r="F3" s="520"/>
      <c r="G3" s="520"/>
    </row>
    <row r="4" spans="1:8">
      <c r="A4" s="126" t="s">
        <v>450</v>
      </c>
      <c r="B4" s="126" t="s">
        <v>5</v>
      </c>
      <c r="C4" s="126" t="s">
        <v>756</v>
      </c>
      <c r="D4" s="126" t="s">
        <v>757</v>
      </c>
      <c r="E4" s="126" t="s">
        <v>438</v>
      </c>
      <c r="F4" s="126" t="s">
        <v>758</v>
      </c>
      <c r="G4" s="126" t="s">
        <v>759</v>
      </c>
    </row>
    <row r="5" spans="1:8" ht="36">
      <c r="A5" s="104" t="s">
        <v>752</v>
      </c>
      <c r="B5" s="104">
        <v>34493</v>
      </c>
      <c r="C5" s="131" t="s">
        <v>1030</v>
      </c>
      <c r="D5" s="104" t="s">
        <v>128</v>
      </c>
      <c r="E5" s="107">
        <v>1.1000000000000001</v>
      </c>
      <c r="F5" s="107">
        <v>348.26</v>
      </c>
      <c r="G5" s="107">
        <f t="shared" ref="G5:G9" si="0">E5*F5</f>
        <v>383.09</v>
      </c>
    </row>
    <row r="6" spans="1:8">
      <c r="A6" s="104" t="s">
        <v>753</v>
      </c>
      <c r="B6" s="104">
        <v>88262</v>
      </c>
      <c r="C6" s="131" t="s">
        <v>301</v>
      </c>
      <c r="D6" s="104" t="s">
        <v>123</v>
      </c>
      <c r="E6" s="107">
        <v>0.09</v>
      </c>
      <c r="F6" s="107">
        <v>18.03</v>
      </c>
      <c r="G6" s="107">
        <f t="shared" si="0"/>
        <v>1.62</v>
      </c>
    </row>
    <row r="7" spans="1:8">
      <c r="A7" s="104" t="s">
        <v>753</v>
      </c>
      <c r="B7" s="104">
        <v>88309</v>
      </c>
      <c r="C7" s="131" t="s">
        <v>296</v>
      </c>
      <c r="D7" s="104" t="s">
        <v>123</v>
      </c>
      <c r="E7" s="107">
        <v>0.5</v>
      </c>
      <c r="F7" s="107">
        <v>18.13</v>
      </c>
      <c r="G7" s="107">
        <f t="shared" si="0"/>
        <v>9.07</v>
      </c>
    </row>
    <row r="8" spans="1:8">
      <c r="A8" s="104" t="s">
        <v>753</v>
      </c>
      <c r="B8" s="104">
        <v>88316</v>
      </c>
      <c r="C8" s="131" t="s">
        <v>295</v>
      </c>
      <c r="D8" s="104" t="s">
        <v>123</v>
      </c>
      <c r="E8" s="107">
        <v>0.5</v>
      </c>
      <c r="F8" s="107">
        <v>14.75</v>
      </c>
      <c r="G8" s="107">
        <f t="shared" si="0"/>
        <v>7.38</v>
      </c>
    </row>
    <row r="9" spans="1:8" ht="36">
      <c r="A9" s="104" t="s">
        <v>753</v>
      </c>
      <c r="B9" s="104">
        <v>90586</v>
      </c>
      <c r="C9" s="131" t="s">
        <v>754</v>
      </c>
      <c r="D9" s="104" t="s">
        <v>755</v>
      </c>
      <c r="E9" s="107">
        <v>0.06</v>
      </c>
      <c r="F9" s="107">
        <v>1.21</v>
      </c>
      <c r="G9" s="107">
        <f t="shared" si="0"/>
        <v>7.0000000000000007E-2</v>
      </c>
    </row>
    <row r="10" spans="1:8" ht="12.75">
      <c r="A10" s="104"/>
      <c r="B10" s="104"/>
      <c r="C10" s="349" t="s">
        <v>92</v>
      </c>
      <c r="D10" s="350"/>
      <c r="E10" s="351"/>
      <c r="F10" s="351"/>
      <c r="G10" s="351">
        <f>SUM(G5:G9)</f>
        <v>401.23</v>
      </c>
    </row>
    <row r="11" spans="1:8" ht="45" customHeight="1">
      <c r="A11" s="346" t="s">
        <v>779</v>
      </c>
      <c r="B11" s="346" t="s">
        <v>130</v>
      </c>
      <c r="C11" s="520" t="s">
        <v>811</v>
      </c>
      <c r="D11" s="520"/>
      <c r="E11" s="520"/>
      <c r="F11" s="520"/>
      <c r="G11" s="520"/>
    </row>
    <row r="12" spans="1:8">
      <c r="A12" s="126" t="s">
        <v>450</v>
      </c>
      <c r="B12" s="126" t="s">
        <v>5</v>
      </c>
      <c r="C12" s="126" t="s">
        <v>756</v>
      </c>
      <c r="D12" s="126" t="s">
        <v>757</v>
      </c>
      <c r="E12" s="126" t="s">
        <v>438</v>
      </c>
      <c r="F12" s="126" t="s">
        <v>758</v>
      </c>
      <c r="G12" s="126" t="s">
        <v>759</v>
      </c>
      <c r="H12" s="345"/>
    </row>
    <row r="13" spans="1:8" ht="36">
      <c r="A13" s="104" t="s">
        <v>752</v>
      </c>
      <c r="B13" s="104">
        <v>3747</v>
      </c>
      <c r="C13" s="131" t="s">
        <v>774</v>
      </c>
      <c r="D13" s="104" t="s">
        <v>130</v>
      </c>
      <c r="E13" s="107">
        <v>1</v>
      </c>
      <c r="F13" s="107">
        <v>50.88</v>
      </c>
      <c r="G13" s="107">
        <f t="shared" ref="G13:G20" si="1">E13*F13</f>
        <v>50.88</v>
      </c>
    </row>
    <row r="14" spans="1:8" ht="24">
      <c r="A14" s="104" t="s">
        <v>752</v>
      </c>
      <c r="B14" s="104">
        <v>4491</v>
      </c>
      <c r="C14" s="131" t="s">
        <v>775</v>
      </c>
      <c r="D14" s="104" t="s">
        <v>125</v>
      </c>
      <c r="E14" s="107">
        <v>1.1000000000000001</v>
      </c>
      <c r="F14" s="107">
        <v>5.38</v>
      </c>
      <c r="G14" s="107">
        <f t="shared" si="1"/>
        <v>5.92</v>
      </c>
    </row>
    <row r="15" spans="1:8">
      <c r="A15" s="104" t="s">
        <v>752</v>
      </c>
      <c r="B15" s="104">
        <v>5075</v>
      </c>
      <c r="C15" s="131" t="s">
        <v>776</v>
      </c>
      <c r="D15" s="104" t="s">
        <v>122</v>
      </c>
      <c r="E15" s="107">
        <v>0.02</v>
      </c>
      <c r="F15" s="107">
        <v>11.09</v>
      </c>
      <c r="G15" s="107">
        <f t="shared" si="1"/>
        <v>0.22</v>
      </c>
    </row>
    <row r="16" spans="1:8" ht="24">
      <c r="A16" s="104" t="s">
        <v>752</v>
      </c>
      <c r="B16" s="104">
        <v>6189</v>
      </c>
      <c r="C16" s="131" t="s">
        <v>777</v>
      </c>
      <c r="D16" s="104" t="s">
        <v>125</v>
      </c>
      <c r="E16" s="107">
        <v>0.3</v>
      </c>
      <c r="F16" s="107">
        <v>8.02</v>
      </c>
      <c r="G16" s="107">
        <f t="shared" si="1"/>
        <v>2.41</v>
      </c>
    </row>
    <row r="17" spans="1:7">
      <c r="A17" s="104" t="s">
        <v>753</v>
      </c>
      <c r="B17" s="104">
        <v>88262</v>
      </c>
      <c r="C17" s="131" t="s">
        <v>301</v>
      </c>
      <c r="D17" s="104" t="s">
        <v>123</v>
      </c>
      <c r="E17" s="107">
        <v>0.19</v>
      </c>
      <c r="F17" s="107">
        <v>18.03</v>
      </c>
      <c r="G17" s="107">
        <f t="shared" si="1"/>
        <v>3.43</v>
      </c>
    </row>
    <row r="18" spans="1:7">
      <c r="A18" s="104" t="s">
        <v>753</v>
      </c>
      <c r="B18" s="104">
        <v>88309</v>
      </c>
      <c r="C18" s="131" t="s">
        <v>296</v>
      </c>
      <c r="D18" s="104" t="s">
        <v>123</v>
      </c>
      <c r="E18" s="107">
        <v>0.35</v>
      </c>
      <c r="F18" s="107">
        <v>18.13</v>
      </c>
      <c r="G18" s="107">
        <f t="shared" si="1"/>
        <v>6.35</v>
      </c>
    </row>
    <row r="19" spans="1:7">
      <c r="A19" s="104" t="s">
        <v>753</v>
      </c>
      <c r="B19" s="104">
        <v>88316</v>
      </c>
      <c r="C19" s="131" t="s">
        <v>295</v>
      </c>
      <c r="D19" s="104" t="s">
        <v>123</v>
      </c>
      <c r="E19" s="107">
        <v>0.85</v>
      </c>
      <c r="F19" s="107">
        <v>14.75</v>
      </c>
      <c r="G19" s="107">
        <f t="shared" si="1"/>
        <v>12.54</v>
      </c>
    </row>
    <row r="20" spans="1:7" ht="36">
      <c r="A20" s="104" t="s">
        <v>753</v>
      </c>
      <c r="B20" s="104">
        <v>34493</v>
      </c>
      <c r="C20" s="131" t="s">
        <v>1030</v>
      </c>
      <c r="D20" s="104" t="s">
        <v>128</v>
      </c>
      <c r="E20" s="107">
        <v>4.4999999999999998E-2</v>
      </c>
      <c r="F20" s="107">
        <v>348.26</v>
      </c>
      <c r="G20" s="107">
        <f t="shared" si="1"/>
        <v>15.67</v>
      </c>
    </row>
    <row r="21" spans="1:7" ht="12.75">
      <c r="A21" s="104"/>
      <c r="B21" s="104"/>
      <c r="C21" s="349" t="s">
        <v>92</v>
      </c>
      <c r="D21" s="350"/>
      <c r="E21" s="351"/>
      <c r="F21" s="351"/>
      <c r="G21" s="351">
        <f>SUM(G13:G20)</f>
        <v>97.42</v>
      </c>
    </row>
    <row r="22" spans="1:7" ht="39.75" customHeight="1">
      <c r="A22" s="346" t="s">
        <v>813</v>
      </c>
      <c r="B22" s="346" t="s">
        <v>130</v>
      </c>
      <c r="C22" s="520" t="s">
        <v>814</v>
      </c>
      <c r="D22" s="520"/>
      <c r="E22" s="520"/>
      <c r="F22" s="520"/>
      <c r="G22" s="520"/>
    </row>
    <row r="23" spans="1:7">
      <c r="A23" s="126" t="s">
        <v>450</v>
      </c>
      <c r="B23" s="126" t="s">
        <v>5</v>
      </c>
      <c r="C23" s="126" t="s">
        <v>756</v>
      </c>
      <c r="D23" s="126" t="s">
        <v>757</v>
      </c>
      <c r="E23" s="126" t="s">
        <v>438</v>
      </c>
      <c r="F23" s="126" t="s">
        <v>758</v>
      </c>
      <c r="G23" s="126" t="s">
        <v>759</v>
      </c>
    </row>
    <row r="24" spans="1:7">
      <c r="A24" s="104" t="s">
        <v>753</v>
      </c>
      <c r="B24" s="104">
        <v>88316</v>
      </c>
      <c r="C24" s="130" t="s">
        <v>295</v>
      </c>
      <c r="D24" s="104" t="s">
        <v>123</v>
      </c>
      <c r="E24" s="107">
        <v>0.85</v>
      </c>
      <c r="F24" s="107">
        <v>14.75</v>
      </c>
      <c r="G24" s="107">
        <f t="shared" ref="G24" si="2">E24*F24</f>
        <v>12.54</v>
      </c>
    </row>
    <row r="25" spans="1:7">
      <c r="A25" s="104" t="s">
        <v>753</v>
      </c>
      <c r="B25" s="104">
        <v>88315</v>
      </c>
      <c r="C25" s="130" t="s">
        <v>815</v>
      </c>
      <c r="D25" s="352" t="s">
        <v>123</v>
      </c>
      <c r="E25" s="107">
        <v>0.85</v>
      </c>
      <c r="F25" s="107">
        <v>18.03</v>
      </c>
      <c r="G25" s="107">
        <f t="shared" ref="G25" si="3">E25*F25</f>
        <v>15.33</v>
      </c>
    </row>
    <row r="26" spans="1:7" ht="36">
      <c r="A26" s="104" t="s">
        <v>752</v>
      </c>
      <c r="B26" s="104" t="s">
        <v>816</v>
      </c>
      <c r="C26" s="130" t="s">
        <v>636</v>
      </c>
      <c r="D26" s="352" t="s">
        <v>130</v>
      </c>
      <c r="E26" s="107">
        <v>1.05</v>
      </c>
      <c r="F26" s="107">
        <v>49</v>
      </c>
      <c r="G26" s="107">
        <f t="shared" ref="G26:G27" si="4">E26*F26</f>
        <v>51.45</v>
      </c>
    </row>
    <row r="27" spans="1:7">
      <c r="A27" s="104" t="s">
        <v>752</v>
      </c>
      <c r="B27" s="104" t="s">
        <v>816</v>
      </c>
      <c r="C27" s="134" t="s">
        <v>817</v>
      </c>
      <c r="D27" s="104" t="s">
        <v>122</v>
      </c>
      <c r="E27" s="104">
        <v>0.25</v>
      </c>
      <c r="F27" s="104">
        <v>1.25</v>
      </c>
      <c r="G27" s="107">
        <f t="shared" si="4"/>
        <v>0.31</v>
      </c>
    </row>
    <row r="28" spans="1:7" ht="12.75">
      <c r="A28" s="104"/>
      <c r="B28" s="104"/>
      <c r="C28" s="349" t="s">
        <v>92</v>
      </c>
      <c r="D28" s="350"/>
      <c r="E28" s="351"/>
      <c r="F28" s="351"/>
      <c r="G28" s="351">
        <f>SUM(G24:G27)</f>
        <v>79.63</v>
      </c>
    </row>
    <row r="29" spans="1:7" ht="52.5" customHeight="1">
      <c r="A29" s="346" t="s">
        <v>819</v>
      </c>
      <c r="B29" s="346" t="s">
        <v>130</v>
      </c>
      <c r="C29" s="520" t="s">
        <v>820</v>
      </c>
      <c r="D29" s="520"/>
      <c r="E29" s="520"/>
      <c r="F29" s="520"/>
      <c r="G29" s="520"/>
    </row>
    <row r="30" spans="1:7">
      <c r="A30" s="126" t="s">
        <v>450</v>
      </c>
      <c r="B30" s="126" t="s">
        <v>5</v>
      </c>
      <c r="C30" s="126" t="s">
        <v>756</v>
      </c>
      <c r="D30" s="126" t="s">
        <v>757</v>
      </c>
      <c r="E30" s="126" t="s">
        <v>438</v>
      </c>
      <c r="F30" s="126" t="s">
        <v>758</v>
      </c>
      <c r="G30" s="126" t="s">
        <v>759</v>
      </c>
    </row>
    <row r="31" spans="1:7">
      <c r="A31" s="104" t="s">
        <v>753</v>
      </c>
      <c r="B31" s="104">
        <v>88315</v>
      </c>
      <c r="C31" s="131" t="s">
        <v>815</v>
      </c>
      <c r="D31" s="352" t="s">
        <v>123</v>
      </c>
      <c r="E31" s="104">
        <v>0.7</v>
      </c>
      <c r="F31" s="104">
        <v>18.03</v>
      </c>
      <c r="G31" s="107">
        <f t="shared" ref="G31:G33" si="5">E31*F31</f>
        <v>12.62</v>
      </c>
    </row>
    <row r="32" spans="1:7">
      <c r="A32" s="104" t="s">
        <v>753</v>
      </c>
      <c r="B32" s="104" t="s">
        <v>622</v>
      </c>
      <c r="C32" s="353" t="s">
        <v>295</v>
      </c>
      <c r="D32" s="104" t="s">
        <v>123</v>
      </c>
      <c r="E32" s="104">
        <v>0.7</v>
      </c>
      <c r="F32" s="104">
        <v>14.75</v>
      </c>
      <c r="G32" s="107">
        <f t="shared" si="5"/>
        <v>10.33</v>
      </c>
    </row>
    <row r="33" spans="1:7">
      <c r="A33" s="104" t="s">
        <v>752</v>
      </c>
      <c r="B33" s="104">
        <v>10966</v>
      </c>
      <c r="C33" s="353" t="s">
        <v>818</v>
      </c>
      <c r="D33" s="104" t="s">
        <v>122</v>
      </c>
      <c r="E33" s="104">
        <v>10</v>
      </c>
      <c r="F33" s="104">
        <v>5.55</v>
      </c>
      <c r="G33" s="107">
        <f t="shared" si="5"/>
        <v>55.5</v>
      </c>
    </row>
    <row r="34" spans="1:7" ht="12.75">
      <c r="A34" s="104"/>
      <c r="B34" s="104"/>
      <c r="C34" s="349" t="s">
        <v>92</v>
      </c>
      <c r="D34" s="104"/>
      <c r="E34" s="104"/>
      <c r="F34" s="104"/>
      <c r="G34" s="351">
        <f>SUM(G31:G33)</f>
        <v>78.45</v>
      </c>
    </row>
    <row r="35" spans="1:7" ht="27.75" customHeight="1">
      <c r="A35" s="346" t="s">
        <v>826</v>
      </c>
      <c r="B35" s="346" t="s">
        <v>130</v>
      </c>
      <c r="C35" s="520" t="s">
        <v>829</v>
      </c>
      <c r="D35" s="520"/>
      <c r="E35" s="520"/>
      <c r="F35" s="520"/>
      <c r="G35" s="520"/>
    </row>
    <row r="36" spans="1:7" ht="36">
      <c r="A36" s="104" t="s">
        <v>752</v>
      </c>
      <c r="B36" s="104">
        <v>4914</v>
      </c>
      <c r="C36" s="131" t="s">
        <v>827</v>
      </c>
      <c r="D36" s="104" t="s">
        <v>130</v>
      </c>
      <c r="E36" s="107">
        <v>1</v>
      </c>
      <c r="F36" s="107">
        <v>800.45</v>
      </c>
      <c r="G36" s="107">
        <f t="shared" ref="G36:G39" si="6">E36*F36</f>
        <v>800.45</v>
      </c>
    </row>
    <row r="37" spans="1:7" ht="24">
      <c r="A37" s="104" t="s">
        <v>752</v>
      </c>
      <c r="B37" s="104">
        <v>36888</v>
      </c>
      <c r="C37" s="131" t="s">
        <v>828</v>
      </c>
      <c r="D37" s="104" t="s">
        <v>125</v>
      </c>
      <c r="E37" s="107">
        <v>6</v>
      </c>
      <c r="F37" s="107">
        <v>12.79</v>
      </c>
      <c r="G37" s="107">
        <f t="shared" si="6"/>
        <v>76.739999999999995</v>
      </c>
    </row>
    <row r="38" spans="1:7">
      <c r="A38" s="104" t="s">
        <v>753</v>
      </c>
      <c r="B38" s="104">
        <v>88309</v>
      </c>
      <c r="C38" s="131" t="s">
        <v>296</v>
      </c>
      <c r="D38" s="104" t="s">
        <v>123</v>
      </c>
      <c r="E38" s="107">
        <v>0.3</v>
      </c>
      <c r="F38" s="107">
        <v>18.13</v>
      </c>
      <c r="G38" s="107">
        <f t="shared" si="6"/>
        <v>5.44</v>
      </c>
    </row>
    <row r="39" spans="1:7">
      <c r="A39" s="104" t="s">
        <v>753</v>
      </c>
      <c r="B39" s="104">
        <v>88316</v>
      </c>
      <c r="C39" s="131" t="s">
        <v>295</v>
      </c>
      <c r="D39" s="104" t="s">
        <v>123</v>
      </c>
      <c r="E39" s="107">
        <v>0.2</v>
      </c>
      <c r="F39" s="107">
        <v>14.75</v>
      </c>
      <c r="G39" s="107">
        <f t="shared" si="6"/>
        <v>2.95</v>
      </c>
    </row>
    <row r="40" spans="1:7" ht="12.75">
      <c r="A40" s="104"/>
      <c r="B40" s="104"/>
      <c r="C40" s="349" t="s">
        <v>92</v>
      </c>
      <c r="D40" s="350"/>
      <c r="E40" s="351"/>
      <c r="F40" s="351"/>
      <c r="G40" s="351">
        <f>SUM(G36:G39)</f>
        <v>885.58</v>
      </c>
    </row>
    <row r="41" spans="1:7" ht="30" customHeight="1">
      <c r="A41" s="346" t="s">
        <v>834</v>
      </c>
      <c r="B41" s="346" t="s">
        <v>130</v>
      </c>
      <c r="C41" s="520" t="s">
        <v>831</v>
      </c>
      <c r="D41" s="520"/>
      <c r="E41" s="520"/>
      <c r="F41" s="520"/>
      <c r="G41" s="520"/>
    </row>
    <row r="42" spans="1:7" ht="36">
      <c r="A42" s="104" t="s">
        <v>752</v>
      </c>
      <c r="B42" s="104">
        <v>4914</v>
      </c>
      <c r="C42" s="131" t="s">
        <v>827</v>
      </c>
      <c r="D42" s="104" t="s">
        <v>130</v>
      </c>
      <c r="E42" s="107">
        <v>1</v>
      </c>
      <c r="F42" s="107">
        <v>800.45</v>
      </c>
      <c r="G42" s="107">
        <f t="shared" ref="G42:G43" si="7">E42*F42</f>
        <v>800.45</v>
      </c>
    </row>
    <row r="43" spans="1:7" ht="24">
      <c r="A43" s="104" t="s">
        <v>752</v>
      </c>
      <c r="B43" s="104">
        <v>36888</v>
      </c>
      <c r="C43" s="131" t="s">
        <v>828</v>
      </c>
      <c r="D43" s="104" t="s">
        <v>125</v>
      </c>
      <c r="E43" s="107">
        <v>6</v>
      </c>
      <c r="F43" s="107">
        <v>12.79</v>
      </c>
      <c r="G43" s="107">
        <f t="shared" si="7"/>
        <v>76.739999999999995</v>
      </c>
    </row>
    <row r="44" spans="1:7" ht="24">
      <c r="A44" s="104" t="s">
        <v>752</v>
      </c>
      <c r="B44" s="104">
        <v>11580</v>
      </c>
      <c r="C44" s="131" t="s">
        <v>833</v>
      </c>
      <c r="D44" s="104" t="s">
        <v>125</v>
      </c>
      <c r="E44" s="107">
        <v>1.5</v>
      </c>
      <c r="F44" s="107">
        <v>11.2</v>
      </c>
      <c r="G44" s="107">
        <f t="shared" ref="G44" si="8">E44*F44</f>
        <v>16.8</v>
      </c>
    </row>
    <row r="45" spans="1:7">
      <c r="A45" s="104" t="s">
        <v>752</v>
      </c>
      <c r="B45" s="104">
        <v>11573</v>
      </c>
      <c r="C45" s="353" t="s">
        <v>832</v>
      </c>
      <c r="D45" s="104" t="s">
        <v>339</v>
      </c>
      <c r="E45" s="107">
        <v>2</v>
      </c>
      <c r="F45" s="107">
        <v>6.36</v>
      </c>
      <c r="G45" s="107">
        <f t="shared" ref="G45" si="9">E45*F45</f>
        <v>12.72</v>
      </c>
    </row>
    <row r="46" spans="1:7">
      <c r="A46" s="104" t="s">
        <v>753</v>
      </c>
      <c r="B46" s="104">
        <v>88309</v>
      </c>
      <c r="C46" s="131" t="s">
        <v>296</v>
      </c>
      <c r="D46" s="104" t="s">
        <v>123</v>
      </c>
      <c r="E46" s="107">
        <v>1.5</v>
      </c>
      <c r="F46" s="107">
        <v>18.13</v>
      </c>
      <c r="G46" s="107">
        <f t="shared" ref="G46:G47" si="10">E46*F46</f>
        <v>27.2</v>
      </c>
    </row>
    <row r="47" spans="1:7">
      <c r="A47" s="104" t="s">
        <v>753</v>
      </c>
      <c r="B47" s="104">
        <v>88316</v>
      </c>
      <c r="C47" s="131" t="s">
        <v>295</v>
      </c>
      <c r="D47" s="104" t="s">
        <v>123</v>
      </c>
      <c r="E47" s="107">
        <v>1</v>
      </c>
      <c r="F47" s="107">
        <v>14.75</v>
      </c>
      <c r="G47" s="107">
        <f t="shared" si="10"/>
        <v>14.75</v>
      </c>
    </row>
    <row r="48" spans="1:7" ht="12.75">
      <c r="A48" s="104"/>
      <c r="B48" s="104"/>
      <c r="C48" s="349" t="s">
        <v>92</v>
      </c>
      <c r="D48" s="350"/>
      <c r="E48" s="351"/>
      <c r="F48" s="351"/>
      <c r="G48" s="351">
        <f>SUM(G42:G47)</f>
        <v>948.66</v>
      </c>
    </row>
    <row r="49" spans="1:7" ht="45" customHeight="1">
      <c r="A49" s="346" t="s">
        <v>837</v>
      </c>
      <c r="B49" s="346" t="s">
        <v>130</v>
      </c>
      <c r="C49" s="520" t="s">
        <v>836</v>
      </c>
      <c r="D49" s="520"/>
      <c r="E49" s="520"/>
      <c r="F49" s="520"/>
      <c r="G49" s="520"/>
    </row>
    <row r="50" spans="1:7" ht="24">
      <c r="A50" s="104" t="s">
        <v>752</v>
      </c>
      <c r="B50" s="104">
        <v>34931</v>
      </c>
      <c r="C50" s="131" t="s">
        <v>838</v>
      </c>
      <c r="D50" s="104" t="s">
        <v>130</v>
      </c>
      <c r="E50" s="107">
        <v>1</v>
      </c>
      <c r="F50" s="107">
        <v>497.8</v>
      </c>
      <c r="G50" s="107">
        <f t="shared" ref="G50:G53" si="11">E50*F50</f>
        <v>497.8</v>
      </c>
    </row>
    <row r="51" spans="1:7" ht="24">
      <c r="A51" s="104" t="s">
        <v>752</v>
      </c>
      <c r="B51" s="104">
        <v>36888</v>
      </c>
      <c r="C51" s="131" t="s">
        <v>828</v>
      </c>
      <c r="D51" s="104" t="s">
        <v>125</v>
      </c>
      <c r="E51" s="107">
        <v>2.65</v>
      </c>
      <c r="F51" s="107">
        <v>12.79</v>
      </c>
      <c r="G51" s="107">
        <f t="shared" si="11"/>
        <v>33.89</v>
      </c>
    </row>
    <row r="52" spans="1:7">
      <c r="A52" s="104" t="s">
        <v>753</v>
      </c>
      <c r="B52" s="104">
        <v>10489</v>
      </c>
      <c r="C52" s="131" t="s">
        <v>839</v>
      </c>
      <c r="D52" s="104" t="s">
        <v>123</v>
      </c>
      <c r="E52" s="107">
        <v>1.25</v>
      </c>
      <c r="F52" s="107">
        <v>12.39</v>
      </c>
      <c r="G52" s="107">
        <f t="shared" si="11"/>
        <v>15.49</v>
      </c>
    </row>
    <row r="53" spans="1:7">
      <c r="A53" s="104" t="s">
        <v>753</v>
      </c>
      <c r="B53" s="104">
        <v>88316</v>
      </c>
      <c r="C53" s="131" t="s">
        <v>295</v>
      </c>
      <c r="D53" s="104" t="s">
        <v>123</v>
      </c>
      <c r="E53" s="107">
        <v>1.25</v>
      </c>
      <c r="F53" s="107">
        <v>14.75</v>
      </c>
      <c r="G53" s="107">
        <f t="shared" si="11"/>
        <v>18.440000000000001</v>
      </c>
    </row>
    <row r="54" spans="1:7" ht="12.75">
      <c r="A54" s="104"/>
      <c r="B54" s="104"/>
      <c r="C54" s="349" t="s">
        <v>92</v>
      </c>
      <c r="D54" s="350"/>
      <c r="E54" s="351"/>
      <c r="F54" s="351"/>
      <c r="G54" s="351">
        <f>SUM(G50:G53)</f>
        <v>565.62</v>
      </c>
    </row>
    <row r="55" spans="1:7" ht="45" customHeight="1">
      <c r="A55" s="346" t="s">
        <v>1018</v>
      </c>
      <c r="B55" s="346" t="s">
        <v>130</v>
      </c>
      <c r="C55" s="520" t="s">
        <v>1017</v>
      </c>
      <c r="D55" s="520"/>
      <c r="E55" s="520"/>
      <c r="F55" s="520"/>
      <c r="G55" s="520"/>
    </row>
    <row r="56" spans="1:7" ht="48">
      <c r="A56" s="104" t="s">
        <v>752</v>
      </c>
      <c r="B56" s="104"/>
      <c r="C56" s="354" t="s">
        <v>165</v>
      </c>
      <c r="D56" s="174" t="s">
        <v>125</v>
      </c>
      <c r="E56" s="174">
        <v>1</v>
      </c>
      <c r="F56" s="176">
        <v>147.35</v>
      </c>
      <c r="G56" s="176">
        <f t="shared" ref="G56:G66" si="12">E56*F56</f>
        <v>147.35</v>
      </c>
    </row>
    <row r="57" spans="1:7" ht="24">
      <c r="A57" s="104" t="s">
        <v>752</v>
      </c>
      <c r="B57" s="104"/>
      <c r="C57" s="354" t="s">
        <v>167</v>
      </c>
      <c r="D57" s="174" t="s">
        <v>125</v>
      </c>
      <c r="E57" s="174">
        <v>2.5</v>
      </c>
      <c r="F57" s="176">
        <v>30.08</v>
      </c>
      <c r="G57" s="176">
        <f t="shared" si="12"/>
        <v>75.2</v>
      </c>
    </row>
    <row r="58" spans="1:7" ht="24">
      <c r="A58" s="104" t="s">
        <v>752</v>
      </c>
      <c r="B58" s="104"/>
      <c r="C58" s="354" t="s">
        <v>168</v>
      </c>
      <c r="D58" s="174" t="s">
        <v>125</v>
      </c>
      <c r="E58" s="174">
        <v>2.5</v>
      </c>
      <c r="F58" s="176">
        <v>15.96</v>
      </c>
      <c r="G58" s="176">
        <f t="shared" si="12"/>
        <v>39.9</v>
      </c>
    </row>
    <row r="59" spans="1:7" ht="24">
      <c r="A59" s="104" t="s">
        <v>752</v>
      </c>
      <c r="B59" s="104"/>
      <c r="C59" s="354" t="s">
        <v>169</v>
      </c>
      <c r="D59" s="174" t="s">
        <v>125</v>
      </c>
      <c r="E59" s="174">
        <v>2.5</v>
      </c>
      <c r="F59" s="176">
        <v>11.44</v>
      </c>
      <c r="G59" s="176">
        <f t="shared" si="12"/>
        <v>28.6</v>
      </c>
    </row>
    <row r="60" spans="1:7" ht="24">
      <c r="A60" s="104" t="s">
        <v>752</v>
      </c>
      <c r="B60" s="104"/>
      <c r="C60" s="354" t="s">
        <v>171</v>
      </c>
      <c r="D60" s="174" t="s">
        <v>125</v>
      </c>
      <c r="E60" s="174">
        <v>2.5</v>
      </c>
      <c r="F60" s="176">
        <v>11.01</v>
      </c>
      <c r="G60" s="176">
        <f t="shared" si="12"/>
        <v>27.53</v>
      </c>
    </row>
    <row r="61" spans="1:7" ht="24">
      <c r="A61" s="104" t="s">
        <v>752</v>
      </c>
      <c r="B61" s="104"/>
      <c r="C61" s="354" t="s">
        <v>172</v>
      </c>
      <c r="D61" s="174" t="s">
        <v>125</v>
      </c>
      <c r="E61" s="174">
        <v>2.5</v>
      </c>
      <c r="F61" s="176">
        <v>3.93</v>
      </c>
      <c r="G61" s="176">
        <f t="shared" si="12"/>
        <v>9.83</v>
      </c>
    </row>
    <row r="62" spans="1:7" ht="24">
      <c r="A62" s="104" t="s">
        <v>752</v>
      </c>
      <c r="B62" s="104"/>
      <c r="C62" s="354" t="s">
        <v>173</v>
      </c>
      <c r="D62" s="174" t="s">
        <v>125</v>
      </c>
      <c r="E62" s="174">
        <v>2.5</v>
      </c>
      <c r="F62" s="176">
        <v>4.97</v>
      </c>
      <c r="G62" s="176">
        <f t="shared" si="12"/>
        <v>12.43</v>
      </c>
    </row>
    <row r="63" spans="1:7" ht="24">
      <c r="A63" s="104" t="s">
        <v>752</v>
      </c>
      <c r="B63" s="104"/>
      <c r="C63" s="354" t="s">
        <v>174</v>
      </c>
      <c r="D63" s="174" t="s">
        <v>130</v>
      </c>
      <c r="E63" s="174">
        <v>4</v>
      </c>
      <c r="F63" s="176">
        <v>219.95</v>
      </c>
      <c r="G63" s="176">
        <f t="shared" si="12"/>
        <v>879.8</v>
      </c>
    </row>
    <row r="64" spans="1:7" ht="24">
      <c r="A64" s="104" t="s">
        <v>752</v>
      </c>
      <c r="B64" s="104"/>
      <c r="C64" s="354" t="s">
        <v>170</v>
      </c>
      <c r="D64" s="174" t="s">
        <v>125</v>
      </c>
      <c r="E64" s="174">
        <v>4.2</v>
      </c>
      <c r="F64" s="176">
        <v>7.18</v>
      </c>
      <c r="G64" s="176">
        <f t="shared" si="12"/>
        <v>30.16</v>
      </c>
    </row>
    <row r="65" spans="1:7">
      <c r="A65" s="104" t="s">
        <v>753</v>
      </c>
      <c r="B65" s="104">
        <v>10489</v>
      </c>
      <c r="C65" s="131" t="s">
        <v>839</v>
      </c>
      <c r="D65" s="104" t="s">
        <v>123</v>
      </c>
      <c r="E65" s="107">
        <v>1.25</v>
      </c>
      <c r="F65" s="107">
        <v>12.39</v>
      </c>
      <c r="G65" s="107">
        <f t="shared" si="12"/>
        <v>15.49</v>
      </c>
    </row>
    <row r="66" spans="1:7">
      <c r="A66" s="104" t="s">
        <v>753</v>
      </c>
      <c r="B66" s="104">
        <v>88316</v>
      </c>
      <c r="C66" s="131" t="s">
        <v>295</v>
      </c>
      <c r="D66" s="104" t="s">
        <v>123</v>
      </c>
      <c r="E66" s="107">
        <v>1.25</v>
      </c>
      <c r="F66" s="107">
        <v>14.75</v>
      </c>
      <c r="G66" s="107">
        <f t="shared" si="12"/>
        <v>18.440000000000001</v>
      </c>
    </row>
    <row r="67" spans="1:7" ht="12.75">
      <c r="A67" s="104"/>
      <c r="B67" s="104"/>
      <c r="C67" s="349" t="s">
        <v>92</v>
      </c>
      <c r="D67" s="350"/>
      <c r="E67" s="351"/>
      <c r="F67" s="351"/>
      <c r="G67" s="351">
        <f>SUM(G56:G66)</f>
        <v>1284.73</v>
      </c>
    </row>
    <row r="68" spans="1:7" ht="30" customHeight="1">
      <c r="A68" s="346" t="s">
        <v>1022</v>
      </c>
      <c r="B68" s="346" t="s">
        <v>130</v>
      </c>
      <c r="C68" s="520" t="s">
        <v>1023</v>
      </c>
      <c r="D68" s="520"/>
      <c r="E68" s="520"/>
      <c r="F68" s="520"/>
      <c r="G68" s="520"/>
    </row>
    <row r="69" spans="1:7" ht="36">
      <c r="A69" s="355" t="s">
        <v>752</v>
      </c>
      <c r="B69" s="355">
        <v>4922</v>
      </c>
      <c r="C69" s="356" t="s">
        <v>1021</v>
      </c>
      <c r="D69" s="355" t="s">
        <v>130</v>
      </c>
      <c r="E69" s="357">
        <v>1</v>
      </c>
      <c r="F69" s="357">
        <v>232</v>
      </c>
      <c r="G69" s="176">
        <f t="shared" ref="G69:G72" si="13">E69*F69</f>
        <v>232</v>
      </c>
    </row>
    <row r="70" spans="1:7">
      <c r="A70" s="355" t="s">
        <v>753</v>
      </c>
      <c r="B70" s="355">
        <v>88309</v>
      </c>
      <c r="C70" s="356" t="s">
        <v>296</v>
      </c>
      <c r="D70" s="355" t="s">
        <v>123</v>
      </c>
      <c r="E70" s="357">
        <v>1.5</v>
      </c>
      <c r="F70" s="357">
        <v>20.2</v>
      </c>
      <c r="G70" s="176">
        <f t="shared" si="13"/>
        <v>30.3</v>
      </c>
    </row>
    <row r="71" spans="1:7">
      <c r="A71" s="355" t="s">
        <v>753</v>
      </c>
      <c r="B71" s="355">
        <v>88316</v>
      </c>
      <c r="C71" s="356" t="s">
        <v>295</v>
      </c>
      <c r="D71" s="355" t="s">
        <v>123</v>
      </c>
      <c r="E71" s="357">
        <v>1</v>
      </c>
      <c r="F71" s="357">
        <v>16.3</v>
      </c>
      <c r="G71" s="176">
        <f t="shared" si="13"/>
        <v>16.3</v>
      </c>
    </row>
    <row r="72" spans="1:7" ht="36">
      <c r="A72" s="355" t="s">
        <v>753</v>
      </c>
      <c r="B72" s="355">
        <v>88626</v>
      </c>
      <c r="C72" s="356" t="s">
        <v>1020</v>
      </c>
      <c r="D72" s="355" t="s">
        <v>128</v>
      </c>
      <c r="E72" s="357">
        <v>4.0000000000000001E-3</v>
      </c>
      <c r="F72" s="357">
        <v>331.63</v>
      </c>
      <c r="G72" s="176">
        <f t="shared" si="13"/>
        <v>1.33</v>
      </c>
    </row>
    <row r="73" spans="1:7" ht="12.75">
      <c r="A73" s="355"/>
      <c r="B73" s="355"/>
      <c r="C73" s="358" t="s">
        <v>92</v>
      </c>
      <c r="D73" s="359"/>
      <c r="E73" s="360"/>
      <c r="F73" s="360"/>
      <c r="G73" s="351">
        <f>SUM(G69:G72)</f>
        <v>279.93</v>
      </c>
    </row>
  </sheetData>
  <mergeCells count="10">
    <mergeCell ref="C68:G68"/>
    <mergeCell ref="C55:G55"/>
    <mergeCell ref="A1:G2"/>
    <mergeCell ref="C41:G41"/>
    <mergeCell ref="C49:G49"/>
    <mergeCell ref="C3:G3"/>
    <mergeCell ref="C11:G11"/>
    <mergeCell ref="C29:G29"/>
    <mergeCell ref="C22:G22"/>
    <mergeCell ref="C35:G35"/>
  </mergeCells>
  <pageMargins left="0.51181102362204722" right="0.51181102362204722" top="0.78740157480314965" bottom="0.78740157480314965" header="0.31496062992125984" footer="0.31496062992125984"/>
  <pageSetup paperSize="9" scale="77" orientation="portrait" horizontalDpi="300" verticalDpi="300" r:id="rId1"/>
  <headerFooter>
    <oddFooter>&amp;L&amp;G&amp;CLuciano C. Scaburi
 Engenheiro Civil 
CREA 170072976-4&amp;R&amp;P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61"/>
  <sheetViews>
    <sheetView tabSelected="1" view="pageBreakPreview" topLeftCell="A235" zoomScale="70" zoomScaleNormal="80" zoomScaleSheetLayoutView="70" workbookViewId="0">
      <selection activeCell="H262" sqref="H262"/>
    </sheetView>
  </sheetViews>
  <sheetFormatPr defaultRowHeight="15"/>
  <cols>
    <col min="1" max="1" width="11" style="52" customWidth="1"/>
    <col min="2" max="2" width="9.28515625" style="52" customWidth="1"/>
    <col min="3" max="3" width="10.28515625" style="293" customWidth="1"/>
    <col min="4" max="4" width="100.7109375" style="168" customWidth="1"/>
    <col min="5" max="5" width="6.7109375" style="52" customWidth="1"/>
    <col min="6" max="6" width="12" style="169" bestFit="1" customWidth="1"/>
    <col min="7" max="7" width="12.7109375" style="169" customWidth="1"/>
    <col min="8" max="8" width="13.7109375" style="169" customWidth="1"/>
    <col min="9" max="9" width="11.7109375" style="52" customWidth="1"/>
    <col min="10" max="10" width="19.7109375" style="169" bestFit="1" customWidth="1"/>
    <col min="11" max="12" width="11" style="63" bestFit="1" customWidth="1"/>
    <col min="13" max="13" width="15.5703125" style="63" bestFit="1" customWidth="1"/>
    <col min="14" max="14" width="57.85546875" style="63" customWidth="1"/>
    <col min="15" max="67" width="9.140625" style="63"/>
    <col min="68" max="111" width="9.140625" style="52"/>
    <col min="112" max="16384" width="9.140625" style="51"/>
  </cols>
  <sheetData>
    <row r="1" spans="1:111" ht="11.1" customHeight="1">
      <c r="A1" s="369" t="str">
        <f>B4</f>
        <v xml:space="preserve"> Construção da Farmácia Central</v>
      </c>
      <c r="B1" s="369"/>
      <c r="C1" s="369"/>
      <c r="D1" s="369"/>
      <c r="E1" s="369"/>
      <c r="F1" s="369"/>
      <c r="G1" s="369"/>
      <c r="H1" s="369"/>
      <c r="I1" s="369"/>
      <c r="J1" s="369"/>
    </row>
    <row r="2" spans="1:111" ht="11.1" customHeight="1">
      <c r="A2" s="369"/>
      <c r="B2" s="369"/>
      <c r="C2" s="369"/>
      <c r="D2" s="369"/>
      <c r="E2" s="369"/>
      <c r="F2" s="369"/>
      <c r="G2" s="369"/>
      <c r="H2" s="369"/>
      <c r="I2" s="369"/>
      <c r="J2" s="369"/>
    </row>
    <row r="3" spans="1:111" s="72" customFormat="1" ht="21" customHeight="1">
      <c r="A3" s="64" t="s">
        <v>640</v>
      </c>
      <c r="B3" s="64"/>
      <c r="C3" s="281"/>
      <c r="D3" s="65"/>
      <c r="E3" s="66" t="s">
        <v>6</v>
      </c>
      <c r="F3" s="67"/>
      <c r="G3" s="68">
        <f>Resumo!G3</f>
        <v>0</v>
      </c>
      <c r="H3" s="68"/>
      <c r="I3" s="69" t="s">
        <v>8</v>
      </c>
      <c r="J3" s="70">
        <v>43581</v>
      </c>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row>
    <row r="4" spans="1:111" s="72" customFormat="1" ht="21" customHeight="1">
      <c r="A4" s="73" t="s">
        <v>503</v>
      </c>
      <c r="B4" s="74" t="str">
        <f>MID(Capa!A48,6,200)</f>
        <v xml:space="preserve"> Construção da Farmácia Central</v>
      </c>
      <c r="C4" s="282"/>
      <c r="D4" s="74"/>
      <c r="E4" s="75"/>
      <c r="F4" s="76" t="s">
        <v>7</v>
      </c>
      <c r="G4" s="77">
        <f>G3/B6</f>
        <v>0</v>
      </c>
      <c r="H4" s="77"/>
      <c r="I4" s="78" t="s">
        <v>9</v>
      </c>
      <c r="J4" s="79">
        <f>'BDI - Serviços'!I24</f>
        <v>0.2487</v>
      </c>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row>
    <row r="5" spans="1:111" s="72" customFormat="1" ht="21" customHeight="1">
      <c r="A5" s="73" t="s">
        <v>251</v>
      </c>
      <c r="B5" s="74" t="str">
        <f>Capa!A49</f>
        <v>Local: Avenida Brasil esquina com Avenida Porto Alegre - Sorriso MT</v>
      </c>
      <c r="C5" s="283"/>
      <c r="D5" s="80"/>
      <c r="E5" s="81"/>
      <c r="F5" s="77"/>
      <c r="G5" s="77"/>
      <c r="H5" s="77"/>
      <c r="I5" s="78" t="s">
        <v>9</v>
      </c>
      <c r="J5" s="79">
        <f>'BDI-Equipamentos'!I24</f>
        <v>0.1278</v>
      </c>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row>
    <row r="6" spans="1:111" s="72" customFormat="1" ht="21" customHeight="1">
      <c r="A6" s="82" t="s">
        <v>57</v>
      </c>
      <c r="B6" s="83">
        <v>136.66999999999999</v>
      </c>
      <c r="C6" s="283"/>
      <c r="D6" s="84"/>
      <c r="E6" s="81"/>
      <c r="F6" s="77"/>
      <c r="G6" s="77"/>
      <c r="H6" s="85"/>
      <c r="I6" s="76" t="s">
        <v>504</v>
      </c>
      <c r="J6" s="74" t="s">
        <v>569</v>
      </c>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row>
    <row r="7" spans="1:111" s="72" customFormat="1" ht="21" customHeight="1">
      <c r="A7" s="75" t="s">
        <v>641</v>
      </c>
      <c r="B7" s="83"/>
      <c r="C7" s="283"/>
      <c r="D7" s="84"/>
      <c r="E7" s="86" t="s">
        <v>642</v>
      </c>
      <c r="F7" s="77"/>
      <c r="G7" s="77"/>
      <c r="H7" s="77"/>
      <c r="I7" s="74"/>
      <c r="J7" s="74"/>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row>
    <row r="8" spans="1:111" ht="12" customHeight="1">
      <c r="A8" s="59"/>
      <c r="B8" s="59"/>
      <c r="C8" s="284"/>
      <c r="D8" s="62"/>
      <c r="F8" s="87"/>
      <c r="G8" s="87"/>
      <c r="H8" s="88"/>
      <c r="I8" s="59"/>
      <c r="J8" s="87"/>
    </row>
    <row r="9" spans="1:111" ht="12.75" customHeight="1">
      <c r="A9" s="370" t="s">
        <v>27</v>
      </c>
      <c r="B9" s="371" t="s">
        <v>727</v>
      </c>
      <c r="C9" s="373" t="s">
        <v>728</v>
      </c>
      <c r="D9" s="370" t="s">
        <v>0</v>
      </c>
      <c r="E9" s="370" t="s">
        <v>24</v>
      </c>
      <c r="F9" s="375" t="s">
        <v>416</v>
      </c>
      <c r="G9" s="89"/>
      <c r="H9" s="376" t="s">
        <v>1</v>
      </c>
      <c r="I9" s="376"/>
      <c r="J9" s="376"/>
    </row>
    <row r="10" spans="1:111" ht="48" customHeight="1">
      <c r="A10" s="370"/>
      <c r="B10" s="372"/>
      <c r="C10" s="374"/>
      <c r="D10" s="370"/>
      <c r="E10" s="370"/>
      <c r="F10" s="375"/>
      <c r="G10" s="90" t="s">
        <v>250</v>
      </c>
      <c r="H10" s="90" t="s">
        <v>2</v>
      </c>
      <c r="I10" s="91" t="s">
        <v>3</v>
      </c>
      <c r="J10" s="90" t="s">
        <v>4</v>
      </c>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row>
    <row r="11" spans="1:111" s="96" customFormat="1" ht="35.1" customHeight="1">
      <c r="A11" s="93" t="s">
        <v>31</v>
      </c>
      <c r="B11" s="92"/>
      <c r="C11" s="285"/>
      <c r="D11" s="94" t="s">
        <v>720</v>
      </c>
      <c r="E11" s="92"/>
      <c r="F11" s="95"/>
      <c r="G11" s="95"/>
      <c r="H11" s="95"/>
      <c r="I11" s="92"/>
      <c r="J11" s="95"/>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row>
    <row r="12" spans="1:111" s="52" customFormat="1" ht="45" customHeight="1">
      <c r="A12" s="104" t="s">
        <v>33</v>
      </c>
      <c r="B12" s="104" t="s">
        <v>11</v>
      </c>
      <c r="C12" s="277" t="s">
        <v>730</v>
      </c>
      <c r="D12" s="105" t="s">
        <v>721</v>
      </c>
      <c r="E12" s="104" t="s">
        <v>130</v>
      </c>
      <c r="F12" s="274">
        <v>6</v>
      </c>
      <c r="G12" s="106">
        <f>$J$4</f>
        <v>0.2487</v>
      </c>
      <c r="H12" s="107"/>
      <c r="I12" s="108">
        <f t="shared" ref="I12" si="0">H12*(1+G12)</f>
        <v>0</v>
      </c>
      <c r="J12" s="100">
        <f t="shared" ref="J12" si="1">F12*I12</f>
        <v>0</v>
      </c>
    </row>
    <row r="13" spans="1:111" s="52" customFormat="1" ht="51.75" customHeight="1">
      <c r="A13" s="104" t="s">
        <v>36</v>
      </c>
      <c r="B13" s="104" t="s">
        <v>11</v>
      </c>
      <c r="C13" s="277">
        <v>99059</v>
      </c>
      <c r="D13" s="110" t="s">
        <v>722</v>
      </c>
      <c r="E13" s="104" t="s">
        <v>125</v>
      </c>
      <c r="F13" s="274">
        <v>35</v>
      </c>
      <c r="G13" s="106">
        <f t="shared" ref="G13:G17" si="2">$J$4</f>
        <v>0.2487</v>
      </c>
      <c r="H13" s="107"/>
      <c r="I13" s="108">
        <f t="shared" ref="I13:I17" si="3">H13*(1+G13)</f>
        <v>0</v>
      </c>
      <c r="J13" s="100">
        <f t="shared" ref="J13:J17" si="4">F13*I13</f>
        <v>0</v>
      </c>
    </row>
    <row r="14" spans="1:111" s="52" customFormat="1" ht="45" customHeight="1">
      <c r="A14" s="104" t="s">
        <v>39</v>
      </c>
      <c r="B14" s="104" t="s">
        <v>11</v>
      </c>
      <c r="C14" s="277">
        <v>72897</v>
      </c>
      <c r="D14" s="111" t="s">
        <v>723</v>
      </c>
      <c r="E14" s="104" t="s">
        <v>128</v>
      </c>
      <c r="F14" s="274">
        <v>36</v>
      </c>
      <c r="G14" s="106">
        <f t="shared" si="2"/>
        <v>0.2487</v>
      </c>
      <c r="H14" s="107"/>
      <c r="I14" s="108">
        <f t="shared" si="3"/>
        <v>0</v>
      </c>
      <c r="J14" s="100">
        <f t="shared" si="4"/>
        <v>0</v>
      </c>
    </row>
    <row r="15" spans="1:111" s="52" customFormat="1" ht="45" customHeight="1">
      <c r="A15" s="104" t="s">
        <v>42</v>
      </c>
      <c r="B15" s="104" t="s">
        <v>11</v>
      </c>
      <c r="C15" s="277" t="s">
        <v>731</v>
      </c>
      <c r="D15" s="111" t="s">
        <v>724</v>
      </c>
      <c r="E15" s="104" t="s">
        <v>130</v>
      </c>
      <c r="F15" s="274">
        <v>350</v>
      </c>
      <c r="G15" s="106">
        <f t="shared" si="2"/>
        <v>0.2487</v>
      </c>
      <c r="H15" s="107"/>
      <c r="I15" s="108">
        <f t="shared" si="3"/>
        <v>0</v>
      </c>
      <c r="J15" s="100">
        <f t="shared" si="4"/>
        <v>0</v>
      </c>
    </row>
    <row r="16" spans="1:111" s="52" customFormat="1" ht="45" customHeight="1">
      <c r="A16" s="104" t="s">
        <v>59</v>
      </c>
      <c r="B16" s="104" t="s">
        <v>11</v>
      </c>
      <c r="C16" s="277">
        <v>93584</v>
      </c>
      <c r="D16" s="111" t="s">
        <v>725</v>
      </c>
      <c r="E16" s="104" t="s">
        <v>130</v>
      </c>
      <c r="F16" s="274">
        <v>6</v>
      </c>
      <c r="G16" s="106">
        <f t="shared" si="2"/>
        <v>0.2487</v>
      </c>
      <c r="H16" s="107"/>
      <c r="I16" s="108">
        <f t="shared" si="3"/>
        <v>0</v>
      </c>
      <c r="J16" s="100">
        <f t="shared" si="4"/>
        <v>0</v>
      </c>
    </row>
    <row r="17" spans="1:10" ht="45" customHeight="1">
      <c r="A17" s="104" t="s">
        <v>729</v>
      </c>
      <c r="B17" s="97" t="s">
        <v>11</v>
      </c>
      <c r="C17" s="277">
        <v>98459</v>
      </c>
      <c r="D17" s="112" t="s">
        <v>726</v>
      </c>
      <c r="E17" s="97" t="s">
        <v>130</v>
      </c>
      <c r="F17" s="274">
        <v>147</v>
      </c>
      <c r="G17" s="106">
        <f t="shared" si="2"/>
        <v>0.2487</v>
      </c>
      <c r="H17" s="107"/>
      <c r="I17" s="108">
        <f t="shared" si="3"/>
        <v>0</v>
      </c>
      <c r="J17" s="100">
        <f t="shared" si="4"/>
        <v>0</v>
      </c>
    </row>
    <row r="18" spans="1:10" ht="35.1" customHeight="1">
      <c r="A18" s="113"/>
      <c r="B18" s="113"/>
      <c r="C18" s="286"/>
      <c r="D18" s="114"/>
      <c r="E18" s="113"/>
      <c r="F18" s="115"/>
      <c r="G18" s="115"/>
      <c r="H18" s="365" t="s">
        <v>14</v>
      </c>
      <c r="I18" s="365"/>
      <c r="J18" s="116">
        <f>SUM(J12:J17)</f>
        <v>0</v>
      </c>
    </row>
    <row r="19" spans="1:10" ht="35.1" customHeight="1">
      <c r="A19" s="93" t="s">
        <v>45</v>
      </c>
      <c r="B19" s="117"/>
      <c r="C19" s="287"/>
      <c r="D19" s="118" t="s">
        <v>15</v>
      </c>
      <c r="E19" s="117"/>
      <c r="F19" s="119"/>
      <c r="G19" s="119"/>
      <c r="H19" s="119"/>
      <c r="I19" s="120"/>
      <c r="J19" s="119"/>
    </row>
    <row r="20" spans="1:10" ht="45" customHeight="1">
      <c r="A20" s="121" t="s">
        <v>732</v>
      </c>
      <c r="B20" s="109" t="s">
        <v>11</v>
      </c>
      <c r="C20" s="276" t="s">
        <v>795</v>
      </c>
      <c r="D20" s="122" t="s">
        <v>733</v>
      </c>
      <c r="E20" s="109" t="s">
        <v>128</v>
      </c>
      <c r="F20" s="274">
        <v>131.13999999999999</v>
      </c>
      <c r="G20" s="106">
        <f t="shared" ref="G20:G23" si="5">$J$4</f>
        <v>0.2487</v>
      </c>
      <c r="H20" s="100"/>
      <c r="I20" s="103">
        <f t="shared" ref="I20:I23" si="6">H20*(1+G20)</f>
        <v>0</v>
      </c>
      <c r="J20" s="100">
        <f t="shared" ref="J20:J23" si="7">F20*I20</f>
        <v>0</v>
      </c>
    </row>
    <row r="21" spans="1:10" ht="45" customHeight="1">
      <c r="A21" s="121" t="s">
        <v>734</v>
      </c>
      <c r="B21" s="109" t="s">
        <v>11</v>
      </c>
      <c r="C21" s="276">
        <v>96522</v>
      </c>
      <c r="D21" s="122" t="s">
        <v>735</v>
      </c>
      <c r="E21" s="109" t="s">
        <v>128</v>
      </c>
      <c r="F21" s="274">
        <f>'Mem. Calculo Sapatas '!J26</f>
        <v>32.82</v>
      </c>
      <c r="G21" s="106">
        <f t="shared" si="5"/>
        <v>0.2487</v>
      </c>
      <c r="H21" s="100"/>
      <c r="I21" s="103">
        <f t="shared" si="6"/>
        <v>0</v>
      </c>
      <c r="J21" s="100">
        <f t="shared" si="7"/>
        <v>0</v>
      </c>
    </row>
    <row r="22" spans="1:10" ht="45" customHeight="1">
      <c r="A22" s="121" t="s">
        <v>736</v>
      </c>
      <c r="B22" s="109" t="s">
        <v>11</v>
      </c>
      <c r="C22" s="276">
        <v>96617</v>
      </c>
      <c r="D22" s="122" t="s">
        <v>737</v>
      </c>
      <c r="E22" s="109" t="s">
        <v>130</v>
      </c>
      <c r="F22" s="274">
        <v>31.71</v>
      </c>
      <c r="G22" s="106">
        <f t="shared" si="5"/>
        <v>0.2487</v>
      </c>
      <c r="H22" s="100"/>
      <c r="I22" s="103">
        <f t="shared" si="6"/>
        <v>0</v>
      </c>
      <c r="J22" s="100">
        <f t="shared" si="7"/>
        <v>0</v>
      </c>
    </row>
    <row r="23" spans="1:10" ht="45" customHeight="1">
      <c r="A23" s="121" t="s">
        <v>738</v>
      </c>
      <c r="B23" s="109" t="s">
        <v>11</v>
      </c>
      <c r="C23" s="276">
        <v>6081</v>
      </c>
      <c r="D23" s="122" t="s">
        <v>917</v>
      </c>
      <c r="E23" s="109" t="s">
        <v>128</v>
      </c>
      <c r="F23" s="274">
        <f>F21</f>
        <v>32.82</v>
      </c>
      <c r="G23" s="106">
        <f t="shared" si="5"/>
        <v>0.2487</v>
      </c>
      <c r="H23" s="100"/>
      <c r="I23" s="103">
        <f t="shared" si="6"/>
        <v>0</v>
      </c>
      <c r="J23" s="100">
        <f t="shared" si="7"/>
        <v>0</v>
      </c>
    </row>
    <row r="24" spans="1:10" ht="35.1" customHeight="1">
      <c r="A24" s="124"/>
      <c r="B24" s="104"/>
      <c r="C24" s="277"/>
      <c r="D24" s="125"/>
      <c r="E24" s="113"/>
      <c r="F24" s="115"/>
      <c r="G24" s="115"/>
      <c r="H24" s="365" t="s">
        <v>14</v>
      </c>
      <c r="I24" s="365"/>
      <c r="J24" s="116">
        <f>SUM(J20:J23)</f>
        <v>0</v>
      </c>
    </row>
    <row r="25" spans="1:10" ht="35.1" customHeight="1">
      <c r="A25" s="93" t="s">
        <v>53</v>
      </c>
      <c r="B25" s="117"/>
      <c r="C25" s="287"/>
      <c r="D25" s="94" t="s">
        <v>1027</v>
      </c>
      <c r="E25" s="117"/>
      <c r="F25" s="119"/>
      <c r="G25" s="119"/>
      <c r="H25" s="119"/>
      <c r="I25" s="120"/>
      <c r="J25" s="119"/>
    </row>
    <row r="26" spans="1:10" ht="48" customHeight="1">
      <c r="A26" s="97" t="s">
        <v>739</v>
      </c>
      <c r="B26" s="97" t="s">
        <v>11</v>
      </c>
      <c r="C26" s="275">
        <v>83518</v>
      </c>
      <c r="D26" s="111" t="s">
        <v>740</v>
      </c>
      <c r="E26" s="97" t="s">
        <v>128</v>
      </c>
      <c r="F26" s="274">
        <v>9.01</v>
      </c>
      <c r="G26" s="101">
        <f t="shared" ref="G26:G34" si="8">$J$4</f>
        <v>0.2487</v>
      </c>
      <c r="H26" s="102"/>
      <c r="I26" s="103">
        <f t="shared" ref="I26" si="9">H26*(1+G26)</f>
        <v>0</v>
      </c>
      <c r="J26" s="102">
        <f t="shared" ref="J26" si="10">F26*I26</f>
        <v>0</v>
      </c>
    </row>
    <row r="27" spans="1:10" ht="48" customHeight="1">
      <c r="A27" s="97" t="s">
        <v>741</v>
      </c>
      <c r="B27" s="97" t="s">
        <v>11</v>
      </c>
      <c r="C27" s="275">
        <v>92776</v>
      </c>
      <c r="D27" s="111" t="s">
        <v>762</v>
      </c>
      <c r="E27" s="97" t="s">
        <v>122</v>
      </c>
      <c r="F27" s="274">
        <v>25.4</v>
      </c>
      <c r="G27" s="101">
        <f t="shared" si="8"/>
        <v>0.2487</v>
      </c>
      <c r="H27" s="102"/>
      <c r="I27" s="103">
        <f t="shared" ref="I27:I34" si="11">H27*(1+G27)</f>
        <v>0</v>
      </c>
      <c r="J27" s="102">
        <f t="shared" ref="J27:J34" si="12">F27*I27</f>
        <v>0</v>
      </c>
    </row>
    <row r="28" spans="1:10" ht="48" customHeight="1">
      <c r="A28" s="97" t="s">
        <v>742</v>
      </c>
      <c r="B28" s="97" t="s">
        <v>11</v>
      </c>
      <c r="C28" s="275">
        <v>92777</v>
      </c>
      <c r="D28" s="111" t="s">
        <v>763</v>
      </c>
      <c r="E28" s="97" t="s">
        <v>122</v>
      </c>
      <c r="F28" s="274">
        <v>358.9</v>
      </c>
      <c r="G28" s="101">
        <f t="shared" si="8"/>
        <v>0.2487</v>
      </c>
      <c r="H28" s="102"/>
      <c r="I28" s="103">
        <f t="shared" si="11"/>
        <v>0</v>
      </c>
      <c r="J28" s="102">
        <f t="shared" si="12"/>
        <v>0</v>
      </c>
    </row>
    <row r="29" spans="1:10" ht="48" customHeight="1">
      <c r="A29" s="97" t="s">
        <v>743</v>
      </c>
      <c r="B29" s="97" t="s">
        <v>11</v>
      </c>
      <c r="C29" s="275">
        <v>92778</v>
      </c>
      <c r="D29" s="111" t="s">
        <v>764</v>
      </c>
      <c r="E29" s="97" t="s">
        <v>122</v>
      </c>
      <c r="F29" s="274">
        <v>319.3</v>
      </c>
      <c r="G29" s="101">
        <f t="shared" si="8"/>
        <v>0.2487</v>
      </c>
      <c r="H29" s="102"/>
      <c r="I29" s="103">
        <f t="shared" si="11"/>
        <v>0</v>
      </c>
      <c r="J29" s="102">
        <f t="shared" si="12"/>
        <v>0</v>
      </c>
    </row>
    <row r="30" spans="1:10" ht="48" customHeight="1">
      <c r="A30" s="97" t="s">
        <v>744</v>
      </c>
      <c r="B30" s="97" t="s">
        <v>11</v>
      </c>
      <c r="C30" s="275">
        <v>92779</v>
      </c>
      <c r="D30" s="111" t="s">
        <v>765</v>
      </c>
      <c r="E30" s="97" t="s">
        <v>122</v>
      </c>
      <c r="F30" s="274">
        <v>70.900000000000006</v>
      </c>
      <c r="G30" s="101">
        <f t="shared" si="8"/>
        <v>0.2487</v>
      </c>
      <c r="H30" s="102"/>
      <c r="I30" s="103">
        <f t="shared" si="11"/>
        <v>0</v>
      </c>
      <c r="J30" s="102">
        <f t="shared" si="12"/>
        <v>0</v>
      </c>
    </row>
    <row r="31" spans="1:10" ht="48" customHeight="1">
      <c r="A31" s="97" t="s">
        <v>745</v>
      </c>
      <c r="B31" s="97" t="s">
        <v>11</v>
      </c>
      <c r="C31" s="275">
        <v>92775</v>
      </c>
      <c r="D31" s="111" t="s">
        <v>766</v>
      </c>
      <c r="E31" s="97" t="s">
        <v>122</v>
      </c>
      <c r="F31" s="274">
        <v>172.6</v>
      </c>
      <c r="G31" s="101">
        <f t="shared" si="8"/>
        <v>0.2487</v>
      </c>
      <c r="H31" s="102"/>
      <c r="I31" s="103">
        <f t="shared" si="11"/>
        <v>0</v>
      </c>
      <c r="J31" s="102">
        <f t="shared" si="12"/>
        <v>0</v>
      </c>
    </row>
    <row r="32" spans="1:10" ht="48" customHeight="1">
      <c r="A32" s="97" t="s">
        <v>746</v>
      </c>
      <c r="B32" s="97" t="s">
        <v>11</v>
      </c>
      <c r="C32" s="275">
        <v>96535</v>
      </c>
      <c r="D32" s="111" t="s">
        <v>747</v>
      </c>
      <c r="E32" s="97" t="s">
        <v>130</v>
      </c>
      <c r="F32" s="274">
        <v>43.89</v>
      </c>
      <c r="G32" s="101">
        <f t="shared" si="8"/>
        <v>0.2487</v>
      </c>
      <c r="H32" s="102"/>
      <c r="I32" s="103">
        <f t="shared" si="11"/>
        <v>0</v>
      </c>
      <c r="J32" s="102">
        <f t="shared" si="12"/>
        <v>0</v>
      </c>
    </row>
    <row r="33" spans="1:10" ht="48" customHeight="1">
      <c r="A33" s="97" t="s">
        <v>748</v>
      </c>
      <c r="B33" s="97" t="s">
        <v>11</v>
      </c>
      <c r="C33" s="275">
        <v>94965</v>
      </c>
      <c r="D33" s="111" t="s">
        <v>749</v>
      </c>
      <c r="E33" s="97" t="s">
        <v>128</v>
      </c>
      <c r="F33" s="274">
        <v>21.44</v>
      </c>
      <c r="G33" s="101">
        <f t="shared" si="8"/>
        <v>0.2487</v>
      </c>
      <c r="H33" s="102"/>
      <c r="I33" s="103">
        <f t="shared" si="11"/>
        <v>0</v>
      </c>
      <c r="J33" s="102">
        <f t="shared" si="12"/>
        <v>0</v>
      </c>
    </row>
    <row r="34" spans="1:10" ht="48" customHeight="1">
      <c r="A34" s="97" t="s">
        <v>750</v>
      </c>
      <c r="B34" s="97" t="s">
        <v>11</v>
      </c>
      <c r="C34" s="275" t="s">
        <v>794</v>
      </c>
      <c r="D34" s="111" t="s">
        <v>751</v>
      </c>
      <c r="E34" s="97" t="s">
        <v>128</v>
      </c>
      <c r="F34" s="274">
        <v>21.44</v>
      </c>
      <c r="G34" s="101">
        <f t="shared" si="8"/>
        <v>0.2487</v>
      </c>
      <c r="H34" s="102"/>
      <c r="I34" s="103">
        <f t="shared" si="11"/>
        <v>0</v>
      </c>
      <c r="J34" s="102">
        <f t="shared" si="12"/>
        <v>0</v>
      </c>
    </row>
    <row r="35" spans="1:10" ht="35.1" customHeight="1">
      <c r="A35" s="124"/>
      <c r="B35" s="104"/>
      <c r="C35" s="277"/>
      <c r="D35" s="125"/>
      <c r="E35" s="113"/>
      <c r="F35" s="115"/>
      <c r="G35" s="115"/>
      <c r="H35" s="365" t="s">
        <v>14</v>
      </c>
      <c r="I35" s="365"/>
      <c r="J35" s="116">
        <f>SUM(J26:J34)</f>
        <v>0</v>
      </c>
    </row>
    <row r="36" spans="1:10" ht="35.1" customHeight="1">
      <c r="A36" s="93" t="s">
        <v>61</v>
      </c>
      <c r="B36" s="117"/>
      <c r="C36" s="287"/>
      <c r="D36" s="94" t="s">
        <v>418</v>
      </c>
      <c r="E36" s="117"/>
      <c r="F36" s="119"/>
      <c r="G36" s="119"/>
      <c r="H36" s="119"/>
      <c r="I36" s="120"/>
      <c r="J36" s="119"/>
    </row>
    <row r="37" spans="1:10" ht="48" customHeight="1">
      <c r="A37" s="98" t="s">
        <v>421</v>
      </c>
      <c r="B37" s="97"/>
      <c r="C37" s="288"/>
      <c r="D37" s="99" t="s">
        <v>760</v>
      </c>
      <c r="E37" s="97"/>
      <c r="F37" s="100"/>
      <c r="G37" s="101"/>
      <c r="H37" s="102"/>
      <c r="I37" s="103"/>
      <c r="J37" s="102"/>
    </row>
    <row r="38" spans="1:10" ht="48" customHeight="1">
      <c r="A38" s="97" t="s">
        <v>475</v>
      </c>
      <c r="B38" s="97" t="s">
        <v>11</v>
      </c>
      <c r="C38" s="275">
        <v>92778</v>
      </c>
      <c r="D38" s="111" t="s">
        <v>764</v>
      </c>
      <c r="E38" s="97" t="s">
        <v>122</v>
      </c>
      <c r="F38" s="274">
        <v>298.10000000000002</v>
      </c>
      <c r="G38" s="101">
        <f t="shared" ref="G38:G40" si="13">$J$4</f>
        <v>0.2487</v>
      </c>
      <c r="H38" s="102"/>
      <c r="I38" s="103">
        <f t="shared" ref="I38:I40" si="14">H38*(1+G38)</f>
        <v>0</v>
      </c>
      <c r="J38" s="102">
        <f t="shared" ref="J38:J40" si="15">F38*I38</f>
        <v>0</v>
      </c>
    </row>
    <row r="39" spans="1:10" ht="48" customHeight="1">
      <c r="A39" s="97" t="s">
        <v>761</v>
      </c>
      <c r="B39" s="97" t="s">
        <v>11</v>
      </c>
      <c r="C39" s="275">
        <v>92779</v>
      </c>
      <c r="D39" s="111" t="s">
        <v>765</v>
      </c>
      <c r="E39" s="97" t="s">
        <v>122</v>
      </c>
      <c r="F39" s="274">
        <v>98.6</v>
      </c>
      <c r="G39" s="101">
        <f t="shared" si="13"/>
        <v>0.2487</v>
      </c>
      <c r="H39" s="102"/>
      <c r="I39" s="103">
        <f t="shared" si="14"/>
        <v>0</v>
      </c>
      <c r="J39" s="102">
        <f t="shared" si="15"/>
        <v>0</v>
      </c>
    </row>
    <row r="40" spans="1:10" ht="48" customHeight="1">
      <c r="A40" s="97" t="s">
        <v>476</v>
      </c>
      <c r="B40" s="97" t="s">
        <v>11</v>
      </c>
      <c r="C40" s="275">
        <v>92775</v>
      </c>
      <c r="D40" s="111" t="s">
        <v>766</v>
      </c>
      <c r="E40" s="97" t="s">
        <v>122</v>
      </c>
      <c r="F40" s="274">
        <v>134.4</v>
      </c>
      <c r="G40" s="101">
        <f t="shared" si="13"/>
        <v>0.2487</v>
      </c>
      <c r="H40" s="102"/>
      <c r="I40" s="103">
        <f t="shared" si="14"/>
        <v>0</v>
      </c>
      <c r="J40" s="102">
        <f t="shared" si="15"/>
        <v>0</v>
      </c>
    </row>
    <row r="41" spans="1:10" ht="48" customHeight="1">
      <c r="A41" s="97" t="s">
        <v>477</v>
      </c>
      <c r="B41" s="97" t="s">
        <v>11</v>
      </c>
      <c r="C41" s="275">
        <v>92718</v>
      </c>
      <c r="D41" s="127" t="s">
        <v>769</v>
      </c>
      <c r="E41" s="97" t="s">
        <v>128</v>
      </c>
      <c r="F41" s="274">
        <v>4.7</v>
      </c>
      <c r="G41" s="128">
        <f t="shared" ref="G41:G42" si="16">$J$4</f>
        <v>0.2487</v>
      </c>
      <c r="H41" s="129"/>
      <c r="I41" s="103">
        <f t="shared" ref="I41" si="17">H41*(1+G41)</f>
        <v>0</v>
      </c>
      <c r="J41" s="102">
        <f t="shared" ref="J41" si="18">F41*I41</f>
        <v>0</v>
      </c>
    </row>
    <row r="42" spans="1:10" ht="48" customHeight="1">
      <c r="A42" s="97" t="s">
        <v>478</v>
      </c>
      <c r="B42" s="97" t="s">
        <v>11</v>
      </c>
      <c r="C42" s="275">
        <v>92422</v>
      </c>
      <c r="D42" s="127" t="s">
        <v>796</v>
      </c>
      <c r="E42" s="97" t="s">
        <v>130</v>
      </c>
      <c r="F42" s="274">
        <v>43.4</v>
      </c>
      <c r="G42" s="128">
        <f t="shared" si="16"/>
        <v>0.2487</v>
      </c>
      <c r="H42" s="129"/>
      <c r="I42" s="103">
        <f t="shared" ref="I42" si="19">H42*(1+G42)</f>
        <v>0</v>
      </c>
      <c r="J42" s="102">
        <f t="shared" ref="J42" si="20">F42*I42</f>
        <v>0</v>
      </c>
    </row>
    <row r="43" spans="1:10" ht="48" customHeight="1">
      <c r="A43" s="98" t="s">
        <v>422</v>
      </c>
      <c r="B43" s="97"/>
      <c r="C43" s="288"/>
      <c r="D43" s="99" t="s">
        <v>767</v>
      </c>
      <c r="E43" s="97"/>
      <c r="F43" s="100"/>
      <c r="G43" s="101"/>
      <c r="H43" s="102"/>
      <c r="I43" s="103"/>
      <c r="J43" s="102"/>
    </row>
    <row r="44" spans="1:10" ht="48" customHeight="1">
      <c r="A44" s="97" t="s">
        <v>480</v>
      </c>
      <c r="B44" s="97" t="s">
        <v>11</v>
      </c>
      <c r="C44" s="275">
        <v>92777</v>
      </c>
      <c r="D44" s="111" t="s">
        <v>763</v>
      </c>
      <c r="E44" s="97" t="s">
        <v>122</v>
      </c>
      <c r="F44" s="274">
        <v>275.60000000000002</v>
      </c>
      <c r="G44" s="101">
        <f t="shared" ref="G44:G49" si="21">$J$4</f>
        <v>0.2487</v>
      </c>
      <c r="H44" s="102"/>
      <c r="I44" s="103">
        <f t="shared" ref="I44:I47" si="22">H44*(1+G44)</f>
        <v>0</v>
      </c>
      <c r="J44" s="102">
        <f t="shared" ref="J44:J47" si="23">F44*I44</f>
        <v>0</v>
      </c>
    </row>
    <row r="45" spans="1:10" ht="48" customHeight="1">
      <c r="A45" s="97" t="s">
        <v>781</v>
      </c>
      <c r="B45" s="97" t="s">
        <v>11</v>
      </c>
      <c r="C45" s="275">
        <v>92778</v>
      </c>
      <c r="D45" s="111" t="s">
        <v>764</v>
      </c>
      <c r="E45" s="97" t="s">
        <v>122</v>
      </c>
      <c r="F45" s="274">
        <v>122.3</v>
      </c>
      <c r="G45" s="101">
        <f t="shared" si="21"/>
        <v>0.2487</v>
      </c>
      <c r="H45" s="102"/>
      <c r="I45" s="103">
        <f t="shared" si="22"/>
        <v>0</v>
      </c>
      <c r="J45" s="102">
        <f t="shared" si="23"/>
        <v>0</v>
      </c>
    </row>
    <row r="46" spans="1:10" ht="48" customHeight="1">
      <c r="A46" s="97" t="s">
        <v>782</v>
      </c>
      <c r="B46" s="97" t="s">
        <v>11</v>
      </c>
      <c r="C46" s="275">
        <v>92779</v>
      </c>
      <c r="D46" s="111" t="s">
        <v>765</v>
      </c>
      <c r="E46" s="97" t="s">
        <v>122</v>
      </c>
      <c r="F46" s="274">
        <v>185.8</v>
      </c>
      <c r="G46" s="101">
        <f t="shared" si="21"/>
        <v>0.2487</v>
      </c>
      <c r="H46" s="102"/>
      <c r="I46" s="103">
        <f t="shared" si="22"/>
        <v>0</v>
      </c>
      <c r="J46" s="102">
        <f t="shared" si="23"/>
        <v>0</v>
      </c>
    </row>
    <row r="47" spans="1:10" ht="48" customHeight="1">
      <c r="A47" s="97" t="s">
        <v>783</v>
      </c>
      <c r="B47" s="97" t="s">
        <v>11</v>
      </c>
      <c r="C47" s="275">
        <v>92775</v>
      </c>
      <c r="D47" s="111" t="s">
        <v>766</v>
      </c>
      <c r="E47" s="97" t="s">
        <v>122</v>
      </c>
      <c r="F47" s="274">
        <v>200.3</v>
      </c>
      <c r="G47" s="101">
        <f t="shared" si="21"/>
        <v>0.2487</v>
      </c>
      <c r="H47" s="102"/>
      <c r="I47" s="103">
        <f t="shared" si="22"/>
        <v>0</v>
      </c>
      <c r="J47" s="102">
        <f t="shared" si="23"/>
        <v>0</v>
      </c>
    </row>
    <row r="48" spans="1:10" ht="48" customHeight="1">
      <c r="A48" s="97" t="s">
        <v>784</v>
      </c>
      <c r="B48" s="97" t="s">
        <v>780</v>
      </c>
      <c r="C48" s="275" t="str">
        <f>'COMPOSIÇÕES ATUALIZADAS'!A3</f>
        <v>PS-001/19</v>
      </c>
      <c r="D48" s="111" t="str">
        <f>'COMPOSIÇÕES ATUALIZADAS'!C3</f>
        <v xml:space="preserve">CONCRETAGEM DE VIGAS E LAJES , FCK=25 MPA, PARA LAJES MACIÇAS OU NERVURADAS OU PRÉ MOLDADAS COM USO DE BOMBA EM EDIFICAÇÃO COM ÁREA MÉDIA DE LAJES MAIOR QUE 20 M² - LANÇAMENTO, ADENSAMENTO E ACABAMENTO. </v>
      </c>
      <c r="E48" s="97" t="s">
        <v>128</v>
      </c>
      <c r="F48" s="274">
        <v>10.19</v>
      </c>
      <c r="G48" s="101">
        <f t="shared" si="21"/>
        <v>0.2487</v>
      </c>
      <c r="H48" s="102"/>
      <c r="I48" s="103">
        <f t="shared" ref="I48" si="24">H48*(1+G48)</f>
        <v>0</v>
      </c>
      <c r="J48" s="102">
        <f t="shared" ref="J48" si="25">F48*I48</f>
        <v>0</v>
      </c>
    </row>
    <row r="49" spans="1:10" ht="48" customHeight="1">
      <c r="A49" s="97" t="s">
        <v>791</v>
      </c>
      <c r="B49" s="97" t="s">
        <v>11</v>
      </c>
      <c r="C49" s="275">
        <v>92270</v>
      </c>
      <c r="D49" s="111" t="s">
        <v>1029</v>
      </c>
      <c r="E49" s="97" t="s">
        <v>130</v>
      </c>
      <c r="F49" s="274">
        <v>79.05</v>
      </c>
      <c r="G49" s="101">
        <f t="shared" si="21"/>
        <v>0.2487</v>
      </c>
      <c r="H49" s="102"/>
      <c r="I49" s="103">
        <f t="shared" ref="I49" si="26">H49*(1+G49)</f>
        <v>0</v>
      </c>
      <c r="J49" s="102">
        <f t="shared" ref="J49" si="27">F49*I49</f>
        <v>0</v>
      </c>
    </row>
    <row r="50" spans="1:10" ht="48" customHeight="1">
      <c r="A50" s="98" t="s">
        <v>768</v>
      </c>
      <c r="B50" s="97"/>
      <c r="C50" s="288"/>
      <c r="D50" s="99" t="s">
        <v>355</v>
      </c>
      <c r="E50" s="97"/>
      <c r="F50" s="100"/>
      <c r="G50" s="101"/>
      <c r="H50" s="102"/>
      <c r="I50" s="103"/>
      <c r="J50" s="102"/>
    </row>
    <row r="51" spans="1:10" ht="48" customHeight="1">
      <c r="A51" s="97" t="s">
        <v>785</v>
      </c>
      <c r="B51" s="97" t="s">
        <v>11</v>
      </c>
      <c r="C51" s="275">
        <v>92769</v>
      </c>
      <c r="D51" s="111" t="s">
        <v>770</v>
      </c>
      <c r="E51" s="97" t="s">
        <v>122</v>
      </c>
      <c r="F51" s="274">
        <v>37.799999999999997</v>
      </c>
      <c r="G51" s="101">
        <f t="shared" ref="G51:G57" si="28">$J$4</f>
        <v>0.2487</v>
      </c>
      <c r="H51" s="102"/>
      <c r="I51" s="103">
        <f t="shared" ref="I51" si="29">H51*(1+G51)</f>
        <v>0</v>
      </c>
      <c r="J51" s="102">
        <f t="shared" ref="J51" si="30">F51*I51</f>
        <v>0</v>
      </c>
    </row>
    <row r="52" spans="1:10" ht="48" customHeight="1">
      <c r="A52" s="97" t="s">
        <v>786</v>
      </c>
      <c r="B52" s="97" t="s">
        <v>11</v>
      </c>
      <c r="C52" s="275">
        <v>92770</v>
      </c>
      <c r="D52" s="111" t="s">
        <v>771</v>
      </c>
      <c r="E52" s="97" t="s">
        <v>122</v>
      </c>
      <c r="F52" s="274">
        <v>79.8</v>
      </c>
      <c r="G52" s="101">
        <f t="shared" si="28"/>
        <v>0.2487</v>
      </c>
      <c r="H52" s="102"/>
      <c r="I52" s="103">
        <f t="shared" ref="I52:I54" si="31">H52*(1+G52)</f>
        <v>0</v>
      </c>
      <c r="J52" s="102">
        <f t="shared" ref="J52:J54" si="32">F52*I52</f>
        <v>0</v>
      </c>
    </row>
    <row r="53" spans="1:10" ht="48" customHeight="1">
      <c r="A53" s="97" t="s">
        <v>787</v>
      </c>
      <c r="B53" s="97" t="s">
        <v>11</v>
      </c>
      <c r="C53" s="275">
        <v>92771</v>
      </c>
      <c r="D53" s="111" t="s">
        <v>772</v>
      </c>
      <c r="E53" s="97" t="s">
        <v>122</v>
      </c>
      <c r="F53" s="274">
        <v>5.2</v>
      </c>
      <c r="G53" s="101">
        <f t="shared" si="28"/>
        <v>0.2487</v>
      </c>
      <c r="H53" s="102"/>
      <c r="I53" s="103">
        <f t="shared" si="31"/>
        <v>0</v>
      </c>
      <c r="J53" s="102">
        <f t="shared" si="32"/>
        <v>0</v>
      </c>
    </row>
    <row r="54" spans="1:10" ht="48" customHeight="1">
      <c r="A54" s="97" t="s">
        <v>788</v>
      </c>
      <c r="B54" s="97" t="s">
        <v>11</v>
      </c>
      <c r="C54" s="275">
        <v>92768</v>
      </c>
      <c r="D54" s="111" t="s">
        <v>773</v>
      </c>
      <c r="E54" s="97" t="s">
        <v>122</v>
      </c>
      <c r="F54" s="274">
        <v>1.1000000000000001</v>
      </c>
      <c r="G54" s="101">
        <f t="shared" si="28"/>
        <v>0.2487</v>
      </c>
      <c r="H54" s="102"/>
      <c r="I54" s="103">
        <f t="shared" si="31"/>
        <v>0</v>
      </c>
      <c r="J54" s="102">
        <f t="shared" si="32"/>
        <v>0</v>
      </c>
    </row>
    <row r="55" spans="1:10" ht="48" customHeight="1">
      <c r="A55" s="97" t="s">
        <v>789</v>
      </c>
      <c r="B55" s="97"/>
      <c r="C55" s="275" t="str">
        <f>'COMPOSIÇÕES ATUALIZADAS'!A11</f>
        <v>PS-002/19</v>
      </c>
      <c r="D55" s="111" t="str">
        <f>'COMPOSIÇÕES ATUALIZADAS'!C11</f>
        <v>LAJE PRE-MOLDADA P/PISO, SOBRECARGA 200KG/M2, VAOS ATE 3,50M/E=8CM, C/LAJOTAS CERÂMICAS, SEM CAPA, INTER-EIXO 38CM, C/ESCORAMENTO (REAPR.3X) E FERRAGEM NEGATIVA, EXECUÇÃO E MONTAGEM</v>
      </c>
      <c r="E55" s="97" t="str">
        <f>'COMPOSIÇÕES ATUALIZADAS'!B11</f>
        <v>M2</v>
      </c>
      <c r="F55" s="274">
        <v>117.7</v>
      </c>
      <c r="G55" s="101">
        <f t="shared" si="28"/>
        <v>0.2487</v>
      </c>
      <c r="H55" s="102"/>
      <c r="I55" s="103">
        <f t="shared" ref="I55" si="33">H55*(1+G55)</f>
        <v>0</v>
      </c>
      <c r="J55" s="102">
        <f t="shared" ref="J55" si="34">F55*I55</f>
        <v>0</v>
      </c>
    </row>
    <row r="56" spans="1:10" ht="48" customHeight="1">
      <c r="A56" s="97" t="s">
        <v>790</v>
      </c>
      <c r="B56" s="97" t="s">
        <v>780</v>
      </c>
      <c r="C56" s="275" t="str">
        <f>'COMPOSIÇÕES ATUALIZADAS'!A3</f>
        <v>PS-001/19</v>
      </c>
      <c r="D56" s="111" t="str">
        <f>'COMPOSIÇÕES ATUALIZADAS'!C3</f>
        <v xml:space="preserve">CONCRETAGEM DE VIGAS E LAJES , FCK=25 MPA, PARA LAJES MACIÇAS OU NERVURADAS OU PRÉ MOLDADAS COM USO DE BOMBA EM EDIFICAÇÃO COM ÁREA MÉDIA DE LAJES MAIOR QUE 20 M² - LANÇAMENTO, ADENSAMENTO E ACABAMENTO. </v>
      </c>
      <c r="E56" s="97" t="str">
        <f>'COMPOSIÇÕES ATUALIZADAS'!B11</f>
        <v>M2</v>
      </c>
      <c r="F56" s="274">
        <v>7.6</v>
      </c>
      <c r="G56" s="101">
        <f t="shared" si="28"/>
        <v>0.2487</v>
      </c>
      <c r="H56" s="102"/>
      <c r="I56" s="103">
        <f t="shared" ref="I56:I57" si="35">H56*(1+G56)</f>
        <v>0</v>
      </c>
      <c r="J56" s="102">
        <f t="shared" ref="J56:J57" si="36">F56*I56</f>
        <v>0</v>
      </c>
    </row>
    <row r="57" spans="1:10" ht="48" customHeight="1">
      <c r="A57" s="97" t="s">
        <v>1035</v>
      </c>
      <c r="B57" s="97" t="s">
        <v>11</v>
      </c>
      <c r="C57" s="275">
        <v>92271</v>
      </c>
      <c r="D57" s="111" t="s">
        <v>1028</v>
      </c>
      <c r="E57" s="97" t="s">
        <v>130</v>
      </c>
      <c r="F57" s="274">
        <v>8.6</v>
      </c>
      <c r="G57" s="101">
        <f t="shared" si="28"/>
        <v>0.2487</v>
      </c>
      <c r="H57" s="102"/>
      <c r="I57" s="103">
        <f t="shared" si="35"/>
        <v>0</v>
      </c>
      <c r="J57" s="102">
        <f t="shared" si="36"/>
        <v>0</v>
      </c>
    </row>
    <row r="58" spans="1:10" ht="35.1" customHeight="1">
      <c r="A58" s="113"/>
      <c r="B58" s="113"/>
      <c r="C58" s="289"/>
      <c r="D58" s="125"/>
      <c r="E58" s="113"/>
      <c r="F58" s="115"/>
      <c r="G58" s="115"/>
      <c r="H58" s="365" t="s">
        <v>14</v>
      </c>
      <c r="I58" s="365"/>
      <c r="J58" s="116">
        <f>SUM(J38:J57)</f>
        <v>0</v>
      </c>
    </row>
    <row r="59" spans="1:10" ht="35.1" customHeight="1">
      <c r="A59" s="93" t="s">
        <v>62</v>
      </c>
      <c r="B59" s="117"/>
      <c r="C59" s="287"/>
      <c r="D59" s="94" t="s">
        <v>16</v>
      </c>
      <c r="E59" s="117"/>
      <c r="F59" s="119"/>
      <c r="G59" s="119"/>
      <c r="H59" s="119"/>
      <c r="I59" s="120"/>
      <c r="J59" s="119"/>
    </row>
    <row r="60" spans="1:10" ht="45" customHeight="1">
      <c r="A60" s="104" t="s">
        <v>63</v>
      </c>
      <c r="B60" s="104" t="s">
        <v>11</v>
      </c>
      <c r="C60" s="277" t="s">
        <v>210</v>
      </c>
      <c r="D60" s="131" t="s">
        <v>608</v>
      </c>
      <c r="E60" s="97" t="s">
        <v>130</v>
      </c>
      <c r="F60" s="274">
        <v>107.53</v>
      </c>
      <c r="G60" s="106">
        <f>$J$4</f>
        <v>0.2487</v>
      </c>
      <c r="H60" s="107"/>
      <c r="I60" s="103">
        <f>H60*(1+G60)</f>
        <v>0</v>
      </c>
      <c r="J60" s="107">
        <f>F60*I60</f>
        <v>0</v>
      </c>
    </row>
    <row r="61" spans="1:10" ht="45" customHeight="1">
      <c r="A61" s="104" t="s">
        <v>797</v>
      </c>
      <c r="B61" s="104" t="s">
        <v>11</v>
      </c>
      <c r="C61" s="277">
        <v>98547</v>
      </c>
      <c r="D61" s="131" t="s">
        <v>845</v>
      </c>
      <c r="E61" s="97" t="s">
        <v>130</v>
      </c>
      <c r="F61" s="274">
        <v>16.579999999999998</v>
      </c>
      <c r="G61" s="106">
        <f>$J$4</f>
        <v>0.2487</v>
      </c>
      <c r="H61" s="107"/>
      <c r="I61" s="103">
        <f>H61*(1+G61)</f>
        <v>0</v>
      </c>
      <c r="J61" s="107">
        <f>F61*I61</f>
        <v>0</v>
      </c>
    </row>
    <row r="62" spans="1:10" ht="45" customHeight="1">
      <c r="A62" s="104" t="s">
        <v>846</v>
      </c>
      <c r="B62" s="104" t="s">
        <v>11</v>
      </c>
      <c r="C62" s="277">
        <v>98563</v>
      </c>
      <c r="D62" s="131" t="s">
        <v>798</v>
      </c>
      <c r="E62" s="97" t="s">
        <v>130</v>
      </c>
      <c r="F62" s="274">
        <f>F61</f>
        <v>16.579999999999998</v>
      </c>
      <c r="G62" s="106">
        <f>$J$4</f>
        <v>0.2487</v>
      </c>
      <c r="H62" s="107"/>
      <c r="I62" s="103">
        <f>H62*(1+G62)</f>
        <v>0</v>
      </c>
      <c r="J62" s="107">
        <f>F62*I62</f>
        <v>0</v>
      </c>
    </row>
    <row r="63" spans="1:10" ht="35.1" customHeight="1">
      <c r="A63" s="113"/>
      <c r="B63" s="113"/>
      <c r="C63" s="289"/>
      <c r="D63" s="125"/>
      <c r="E63" s="113"/>
      <c r="F63" s="115"/>
      <c r="G63" s="115"/>
      <c r="H63" s="365" t="s">
        <v>14</v>
      </c>
      <c r="I63" s="365"/>
      <c r="J63" s="116">
        <f>SUM(J60:J62)</f>
        <v>0</v>
      </c>
    </row>
    <row r="64" spans="1:10" ht="35.1" customHeight="1">
      <c r="A64" s="93" t="s">
        <v>64</v>
      </c>
      <c r="B64" s="117"/>
      <c r="C64" s="287"/>
      <c r="D64" s="94" t="s">
        <v>423</v>
      </c>
      <c r="E64" s="117"/>
      <c r="F64" s="119"/>
      <c r="G64" s="119"/>
      <c r="H64" s="119"/>
      <c r="I64" s="120"/>
      <c r="J64" s="119"/>
    </row>
    <row r="65" spans="1:111" ht="45" customHeight="1">
      <c r="A65" s="132" t="s">
        <v>65</v>
      </c>
      <c r="B65" s="126"/>
      <c r="C65" s="286"/>
      <c r="D65" s="133" t="s">
        <v>423</v>
      </c>
      <c r="E65" s="104"/>
      <c r="F65" s="129"/>
      <c r="G65" s="106"/>
      <c r="H65" s="107"/>
      <c r="I65" s="103"/>
      <c r="J65" s="107"/>
    </row>
    <row r="66" spans="1:111" ht="45" customHeight="1">
      <c r="A66" s="104" t="s">
        <v>65</v>
      </c>
      <c r="B66" s="104" t="s">
        <v>11</v>
      </c>
      <c r="C66" s="277">
        <v>87479</v>
      </c>
      <c r="D66" s="131" t="s">
        <v>1031</v>
      </c>
      <c r="E66" s="97" t="s">
        <v>130</v>
      </c>
      <c r="F66" s="274">
        <v>278.31</v>
      </c>
      <c r="G66" s="106">
        <f t="shared" ref="G66:G67" si="37">$J$4</f>
        <v>0.2487</v>
      </c>
      <c r="H66" s="107"/>
      <c r="I66" s="103">
        <f>H66*(1+G66)</f>
        <v>0</v>
      </c>
      <c r="J66" s="107">
        <f>F66*I66</f>
        <v>0</v>
      </c>
    </row>
    <row r="67" spans="1:111" ht="45" customHeight="1">
      <c r="A67" s="104" t="s">
        <v>66</v>
      </c>
      <c r="B67" s="104" t="s">
        <v>11</v>
      </c>
      <c r="C67" s="277">
        <v>93187</v>
      </c>
      <c r="D67" s="131" t="s">
        <v>799</v>
      </c>
      <c r="E67" s="104" t="s">
        <v>125</v>
      </c>
      <c r="F67" s="274">
        <v>54.2</v>
      </c>
      <c r="G67" s="106">
        <f t="shared" si="37"/>
        <v>0.2487</v>
      </c>
      <c r="H67" s="107"/>
      <c r="I67" s="103">
        <f>H67*(1+G67)</f>
        <v>0</v>
      </c>
      <c r="J67" s="107">
        <f>F67*I67</f>
        <v>0</v>
      </c>
    </row>
    <row r="68" spans="1:111" ht="35.1" customHeight="1">
      <c r="A68" s="113"/>
      <c r="B68" s="113"/>
      <c r="C68" s="289"/>
      <c r="D68" s="125"/>
      <c r="E68" s="113"/>
      <c r="F68" s="115"/>
      <c r="G68" s="115"/>
      <c r="H68" s="365" t="s">
        <v>14</v>
      </c>
      <c r="I68" s="365"/>
      <c r="J68" s="116">
        <f>SUM(J66:J67)</f>
        <v>0</v>
      </c>
    </row>
    <row r="69" spans="1:111" ht="35.1" customHeight="1">
      <c r="A69" s="287" t="s">
        <v>67</v>
      </c>
      <c r="B69" s="117"/>
      <c r="C69" s="287"/>
      <c r="D69" s="94" t="s">
        <v>19</v>
      </c>
      <c r="E69" s="117"/>
      <c r="F69" s="119"/>
      <c r="G69" s="119"/>
      <c r="H69" s="119"/>
      <c r="I69" s="120"/>
      <c r="J69" s="119"/>
    </row>
    <row r="70" spans="1:111" s="72" customFormat="1" ht="45" customHeight="1">
      <c r="A70" s="286" t="s">
        <v>68</v>
      </c>
      <c r="B70" s="134"/>
      <c r="C70" s="286"/>
      <c r="D70" s="135" t="s">
        <v>25</v>
      </c>
      <c r="E70" s="134"/>
      <c r="F70" s="136"/>
      <c r="G70" s="136"/>
      <c r="H70" s="136"/>
      <c r="I70" s="137"/>
      <c r="J70" s="136"/>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row>
    <row r="71" spans="1:111" s="72" customFormat="1" ht="45" customHeight="1">
      <c r="A71" s="104" t="s">
        <v>481</v>
      </c>
      <c r="B71" s="104" t="s">
        <v>11</v>
      </c>
      <c r="C71" s="104">
        <v>87879</v>
      </c>
      <c r="D71" s="131" t="s">
        <v>802</v>
      </c>
      <c r="E71" s="104" t="s">
        <v>130</v>
      </c>
      <c r="F71" s="274">
        <f>F66</f>
        <v>278.31</v>
      </c>
      <c r="G71" s="106">
        <f>$J$4</f>
        <v>0.2487</v>
      </c>
      <c r="H71" s="107"/>
      <c r="I71" s="103">
        <f>H71*(1+G71)</f>
        <v>0</v>
      </c>
      <c r="J71" s="102">
        <f>F71*I71</f>
        <v>0</v>
      </c>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row>
    <row r="72" spans="1:111" s="72" customFormat="1" ht="45" customHeight="1">
      <c r="A72" s="104" t="s">
        <v>482</v>
      </c>
      <c r="B72" s="104" t="s">
        <v>11</v>
      </c>
      <c r="C72" s="104">
        <v>87529</v>
      </c>
      <c r="D72" s="131" t="s">
        <v>809</v>
      </c>
      <c r="E72" s="104" t="s">
        <v>130</v>
      </c>
      <c r="F72" s="274">
        <f>F71-F73</f>
        <v>126.83</v>
      </c>
      <c r="G72" s="106">
        <f>$J$4</f>
        <v>0.2487</v>
      </c>
      <c r="H72" s="107"/>
      <c r="I72" s="103">
        <f t="shared" ref="I72:I75" si="38">H72*(1+G72)</f>
        <v>0</v>
      </c>
      <c r="J72" s="102">
        <f t="shared" ref="J72:J75" si="39">F72*I72</f>
        <v>0</v>
      </c>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row>
    <row r="73" spans="1:111" s="72" customFormat="1" ht="45" customHeight="1">
      <c r="A73" s="104" t="s">
        <v>483</v>
      </c>
      <c r="B73" s="104" t="s">
        <v>11</v>
      </c>
      <c r="C73" s="104">
        <v>87550</v>
      </c>
      <c r="D73" s="131" t="s">
        <v>1026</v>
      </c>
      <c r="E73" s="104" t="s">
        <v>130</v>
      </c>
      <c r="F73" s="274">
        <v>151.47999999999999</v>
      </c>
      <c r="G73" s="106">
        <f>$J$4</f>
        <v>0.2487</v>
      </c>
      <c r="H73" s="107"/>
      <c r="I73" s="103">
        <f t="shared" ref="I73" si="40">H73*(1+G73)</f>
        <v>0</v>
      </c>
      <c r="J73" s="102">
        <f t="shared" ref="J73" si="41">F73*I73</f>
        <v>0</v>
      </c>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row>
    <row r="74" spans="1:111" s="72" customFormat="1" ht="45" customHeight="1">
      <c r="A74" s="104" t="s">
        <v>916</v>
      </c>
      <c r="B74" s="104" t="s">
        <v>11</v>
      </c>
      <c r="C74" s="104">
        <v>87243</v>
      </c>
      <c r="D74" s="131" t="s">
        <v>432</v>
      </c>
      <c r="E74" s="104" t="s">
        <v>130</v>
      </c>
      <c r="F74" s="274">
        <f>'Memória de Cálculo '!AD74</f>
        <v>31.38</v>
      </c>
      <c r="G74" s="106">
        <f>$J$4</f>
        <v>0.2487</v>
      </c>
      <c r="H74" s="107"/>
      <c r="I74" s="103">
        <f t="shared" si="38"/>
        <v>0</v>
      </c>
      <c r="J74" s="102">
        <f t="shared" si="39"/>
        <v>0</v>
      </c>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row>
    <row r="75" spans="1:111" s="72" customFormat="1" ht="45" customHeight="1">
      <c r="A75" s="104" t="s">
        <v>1036</v>
      </c>
      <c r="B75" s="104" t="s">
        <v>11</v>
      </c>
      <c r="C75" s="97">
        <v>87272</v>
      </c>
      <c r="D75" s="131" t="s">
        <v>433</v>
      </c>
      <c r="E75" s="97" t="s">
        <v>130</v>
      </c>
      <c r="F75" s="274">
        <f>'Memória de Cálculo '!AD73</f>
        <v>125.11</v>
      </c>
      <c r="G75" s="106">
        <f>$J$4</f>
        <v>0.2487</v>
      </c>
      <c r="H75" s="102"/>
      <c r="I75" s="103">
        <f t="shared" si="38"/>
        <v>0</v>
      </c>
      <c r="J75" s="102">
        <f t="shared" si="39"/>
        <v>0</v>
      </c>
      <c r="K75" s="71"/>
      <c r="L75" s="71"/>
      <c r="M75" s="278"/>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row>
    <row r="76" spans="1:111" s="72" customFormat="1" ht="45" customHeight="1">
      <c r="A76" s="286" t="s">
        <v>332</v>
      </c>
      <c r="B76" s="134"/>
      <c r="C76" s="286"/>
      <c r="D76" s="135" t="s">
        <v>26</v>
      </c>
      <c r="E76" s="134"/>
      <c r="F76" s="136"/>
      <c r="G76" s="136"/>
      <c r="H76" s="136"/>
      <c r="I76" s="137"/>
      <c r="J76" s="136"/>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row>
    <row r="77" spans="1:111" s="72" customFormat="1" ht="45" customHeight="1">
      <c r="A77" s="104" t="s">
        <v>800</v>
      </c>
      <c r="B77" s="104"/>
      <c r="C77" s="97">
        <v>87905</v>
      </c>
      <c r="D77" s="131" t="s">
        <v>807</v>
      </c>
      <c r="E77" s="104" t="s">
        <v>130</v>
      </c>
      <c r="F77" s="274">
        <f>F66</f>
        <v>278.31</v>
      </c>
      <c r="G77" s="106">
        <f t="shared" ref="G77:G78" si="42">$J$4</f>
        <v>0.2487</v>
      </c>
      <c r="H77" s="107"/>
      <c r="I77" s="103">
        <f t="shared" ref="I77:I78" si="43">H77*(1+G77)</f>
        <v>0</v>
      </c>
      <c r="J77" s="102">
        <f t="shared" ref="J77:J78" si="44">F77*I77</f>
        <v>0</v>
      </c>
      <c r="K77" s="71"/>
      <c r="L77" s="71"/>
      <c r="M77" s="278"/>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row>
    <row r="78" spans="1:111" s="72" customFormat="1" ht="45" customHeight="1">
      <c r="A78" s="104" t="s">
        <v>801</v>
      </c>
      <c r="B78" s="104"/>
      <c r="C78" s="97">
        <v>87775</v>
      </c>
      <c r="D78" s="131" t="s">
        <v>808</v>
      </c>
      <c r="E78" s="104" t="s">
        <v>130</v>
      </c>
      <c r="F78" s="274">
        <f>'Memória de Cálculo '!AB73</f>
        <v>213.55</v>
      </c>
      <c r="G78" s="106">
        <f t="shared" si="42"/>
        <v>0.2487</v>
      </c>
      <c r="H78" s="107"/>
      <c r="I78" s="103">
        <f t="shared" si="43"/>
        <v>0</v>
      </c>
      <c r="J78" s="102">
        <f t="shared" si="44"/>
        <v>0</v>
      </c>
      <c r="K78" s="71"/>
      <c r="L78" s="71"/>
      <c r="M78" s="278"/>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row>
    <row r="79" spans="1:111" s="72" customFormat="1" ht="45" customHeight="1">
      <c r="A79" s="104" t="s">
        <v>806</v>
      </c>
      <c r="B79" s="104" t="s">
        <v>11</v>
      </c>
      <c r="C79" s="104">
        <v>87243</v>
      </c>
      <c r="D79" s="131" t="s">
        <v>432</v>
      </c>
      <c r="E79" s="104" t="s">
        <v>130</v>
      </c>
      <c r="F79" s="274">
        <f>'Memória de Cálculo '!AF73</f>
        <v>8.3699999999999992</v>
      </c>
      <c r="G79" s="106">
        <f>$J$4</f>
        <v>0.2487</v>
      </c>
      <c r="H79" s="107"/>
      <c r="I79" s="103">
        <f t="shared" ref="I79" si="45">H79*(1+G79)</f>
        <v>0</v>
      </c>
      <c r="J79" s="102">
        <f t="shared" ref="J79" si="46">F79*I79</f>
        <v>0</v>
      </c>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row>
    <row r="80" spans="1:111" s="72" customFormat="1" ht="45" customHeight="1">
      <c r="A80" s="286" t="s">
        <v>803</v>
      </c>
      <c r="B80" s="104"/>
      <c r="C80" s="286"/>
      <c r="D80" s="114" t="s">
        <v>209</v>
      </c>
      <c r="E80" s="104"/>
      <c r="F80" s="100"/>
      <c r="G80" s="107"/>
      <c r="H80" s="107"/>
      <c r="I80" s="103"/>
      <c r="J80" s="107"/>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row>
    <row r="81" spans="1:111" s="72" customFormat="1" ht="45" customHeight="1">
      <c r="A81" s="97" t="s">
        <v>804</v>
      </c>
      <c r="B81" s="104" t="s">
        <v>11</v>
      </c>
      <c r="C81" s="97">
        <v>87881</v>
      </c>
      <c r="D81" s="131" t="s">
        <v>609</v>
      </c>
      <c r="E81" s="104" t="s">
        <v>130</v>
      </c>
      <c r="F81" s="274">
        <v>107.8</v>
      </c>
      <c r="G81" s="106">
        <f t="shared" ref="G81:G82" si="47">$J$4</f>
        <v>0.2487</v>
      </c>
      <c r="H81" s="102"/>
      <c r="I81" s="103">
        <f t="shared" ref="I81:I82" si="48">H81*(1+G81)</f>
        <v>0</v>
      </c>
      <c r="J81" s="102">
        <f t="shared" ref="J81:J82" si="49">F81*I81</f>
        <v>0</v>
      </c>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row>
    <row r="82" spans="1:111" s="72" customFormat="1" ht="45" customHeight="1">
      <c r="A82" s="97" t="s">
        <v>805</v>
      </c>
      <c r="B82" s="104" t="s">
        <v>11</v>
      </c>
      <c r="C82" s="104">
        <v>90406</v>
      </c>
      <c r="D82" s="131" t="s">
        <v>812</v>
      </c>
      <c r="E82" s="104" t="s">
        <v>130</v>
      </c>
      <c r="F82" s="274">
        <f>F81</f>
        <v>107.8</v>
      </c>
      <c r="G82" s="106">
        <f t="shared" si="47"/>
        <v>0.2487</v>
      </c>
      <c r="H82" s="102"/>
      <c r="I82" s="103">
        <f t="shared" si="48"/>
        <v>0</v>
      </c>
      <c r="J82" s="102">
        <f t="shared" si="49"/>
        <v>0</v>
      </c>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row>
    <row r="83" spans="1:111" ht="35.1" customHeight="1">
      <c r="A83" s="113"/>
      <c r="B83" s="113"/>
      <c r="C83" s="289"/>
      <c r="D83" s="125"/>
      <c r="E83" s="113"/>
      <c r="F83" s="115"/>
      <c r="G83" s="115"/>
      <c r="H83" s="365" t="s">
        <v>14</v>
      </c>
      <c r="I83" s="365"/>
      <c r="J83" s="116">
        <f>SUM(J70:J82)</f>
        <v>0</v>
      </c>
    </row>
    <row r="84" spans="1:111" ht="35.1" customHeight="1">
      <c r="A84" s="287" t="s">
        <v>69</v>
      </c>
      <c r="B84" s="117"/>
      <c r="C84" s="287"/>
      <c r="D84" s="94" t="s">
        <v>17</v>
      </c>
      <c r="E84" s="117"/>
      <c r="F84" s="119"/>
      <c r="G84" s="119"/>
      <c r="H84" s="119"/>
      <c r="I84" s="120"/>
      <c r="J84" s="119"/>
    </row>
    <row r="85" spans="1:111" s="143" customFormat="1" ht="45" customHeight="1">
      <c r="A85" s="290" t="s">
        <v>70</v>
      </c>
      <c r="B85" s="138"/>
      <c r="C85" s="290"/>
      <c r="D85" s="139" t="s">
        <v>382</v>
      </c>
      <c r="E85" s="138"/>
      <c r="F85" s="140"/>
      <c r="G85" s="140"/>
      <c r="H85" s="140"/>
      <c r="I85" s="141"/>
      <c r="J85" s="140"/>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142"/>
      <c r="BQ85" s="142"/>
      <c r="BR85" s="142"/>
      <c r="BS85" s="142"/>
      <c r="BT85" s="142"/>
      <c r="BU85" s="142"/>
      <c r="BV85" s="142"/>
      <c r="BW85" s="142"/>
      <c r="BX85" s="142"/>
      <c r="BY85" s="142"/>
      <c r="BZ85" s="142"/>
      <c r="CA85" s="142"/>
      <c r="CB85" s="142"/>
      <c r="CC85" s="142"/>
      <c r="CD85" s="142"/>
      <c r="CE85" s="142"/>
      <c r="CF85" s="142"/>
      <c r="CG85" s="142"/>
      <c r="CH85" s="142"/>
      <c r="CI85" s="142"/>
      <c r="CJ85" s="142"/>
      <c r="CK85" s="142"/>
      <c r="CL85" s="142"/>
      <c r="CM85" s="142"/>
      <c r="CN85" s="142"/>
      <c r="CO85" s="142"/>
      <c r="CP85" s="142"/>
      <c r="CQ85" s="142"/>
      <c r="CR85" s="142"/>
      <c r="CS85" s="142"/>
      <c r="CT85" s="142"/>
      <c r="CU85" s="142"/>
      <c r="CV85" s="142"/>
      <c r="CW85" s="142"/>
      <c r="CX85" s="142"/>
      <c r="CY85" s="142"/>
      <c r="CZ85" s="142"/>
      <c r="DA85" s="142"/>
      <c r="DB85" s="142"/>
      <c r="DC85" s="142"/>
      <c r="DD85" s="142"/>
      <c r="DE85" s="142"/>
      <c r="DF85" s="142"/>
      <c r="DG85" s="142"/>
    </row>
    <row r="86" spans="1:111" s="72" customFormat="1" ht="45" customHeight="1">
      <c r="A86" s="97" t="s">
        <v>99</v>
      </c>
      <c r="B86" s="104" t="s">
        <v>11</v>
      </c>
      <c r="C86" s="275">
        <v>92548</v>
      </c>
      <c r="D86" s="111" t="s">
        <v>821</v>
      </c>
      <c r="E86" s="97" t="s">
        <v>339</v>
      </c>
      <c r="F86" s="274">
        <v>16</v>
      </c>
      <c r="G86" s="101">
        <f t="shared" ref="G86:G93" si="50">$J$4</f>
        <v>0.2487</v>
      </c>
      <c r="H86" s="102"/>
      <c r="I86" s="103">
        <f>H86*(1+G86)</f>
        <v>0</v>
      </c>
      <c r="J86" s="102">
        <f>F86*I86</f>
        <v>0</v>
      </c>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row>
    <row r="87" spans="1:111" s="72" customFormat="1" ht="52.5" customHeight="1">
      <c r="A87" s="97" t="s">
        <v>100</v>
      </c>
      <c r="B87" s="97" t="s">
        <v>11</v>
      </c>
      <c r="C87" s="104">
        <v>94210</v>
      </c>
      <c r="D87" s="131" t="s">
        <v>822</v>
      </c>
      <c r="E87" s="97" t="s">
        <v>130</v>
      </c>
      <c r="F87" s="274">
        <v>107.8</v>
      </c>
      <c r="G87" s="106">
        <f t="shared" si="50"/>
        <v>0.2487</v>
      </c>
      <c r="H87" s="107"/>
      <c r="I87" s="103">
        <f t="shared" ref="I87:I89" si="51">H87*(1+G87)</f>
        <v>0</v>
      </c>
      <c r="J87" s="102">
        <f t="shared" ref="J87:J89" si="52">F87*I87</f>
        <v>0</v>
      </c>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row>
    <row r="88" spans="1:111" s="72" customFormat="1" ht="45" customHeight="1">
      <c r="A88" s="97" t="s">
        <v>510</v>
      </c>
      <c r="B88" s="104" t="s">
        <v>11</v>
      </c>
      <c r="C88" s="104">
        <v>92543</v>
      </c>
      <c r="D88" s="131" t="s">
        <v>823</v>
      </c>
      <c r="E88" s="97" t="s">
        <v>130</v>
      </c>
      <c r="F88" s="274">
        <f>F87</f>
        <v>107.8</v>
      </c>
      <c r="G88" s="106">
        <f t="shared" si="50"/>
        <v>0.2487</v>
      </c>
      <c r="H88" s="107"/>
      <c r="I88" s="103">
        <f t="shared" si="51"/>
        <v>0</v>
      </c>
      <c r="J88" s="102">
        <f t="shared" si="52"/>
        <v>0</v>
      </c>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row>
    <row r="89" spans="1:111" s="72" customFormat="1" ht="45" customHeight="1">
      <c r="A89" s="97" t="s">
        <v>511</v>
      </c>
      <c r="B89" s="104" t="s">
        <v>11</v>
      </c>
      <c r="C89" s="104">
        <v>55960</v>
      </c>
      <c r="D89" s="131" t="s">
        <v>824</v>
      </c>
      <c r="E89" s="97" t="s">
        <v>130</v>
      </c>
      <c r="F89" s="274">
        <f>F87</f>
        <v>107.8</v>
      </c>
      <c r="G89" s="106">
        <f t="shared" si="50"/>
        <v>0.2487</v>
      </c>
      <c r="H89" s="107"/>
      <c r="I89" s="103">
        <f t="shared" si="51"/>
        <v>0</v>
      </c>
      <c r="J89" s="102">
        <f t="shared" si="52"/>
        <v>0</v>
      </c>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row>
    <row r="90" spans="1:111" s="143" customFormat="1" ht="45" customHeight="1">
      <c r="A90" s="290" t="s">
        <v>71</v>
      </c>
      <c r="B90" s="138"/>
      <c r="C90" s="290"/>
      <c r="D90" s="139" t="s">
        <v>383</v>
      </c>
      <c r="E90" s="138"/>
      <c r="F90" s="100"/>
      <c r="G90" s="140"/>
      <c r="H90" s="140"/>
      <c r="I90" s="141"/>
      <c r="J90" s="140"/>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142"/>
      <c r="BQ90" s="142"/>
      <c r="BR90" s="142"/>
      <c r="BS90" s="142"/>
      <c r="BT90" s="142"/>
      <c r="BU90" s="142"/>
      <c r="BV90" s="142"/>
      <c r="BW90" s="142"/>
      <c r="BX90" s="142"/>
      <c r="BY90" s="142"/>
      <c r="BZ90" s="142"/>
      <c r="CA90" s="142"/>
      <c r="CB90" s="142"/>
      <c r="CC90" s="142"/>
      <c r="CD90" s="142"/>
      <c r="CE90" s="142"/>
      <c r="CF90" s="142"/>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row>
    <row r="91" spans="1:111" s="72" customFormat="1" ht="45" customHeight="1">
      <c r="A91" s="104" t="s">
        <v>101</v>
      </c>
      <c r="B91" s="104" t="s">
        <v>11</v>
      </c>
      <c r="C91" s="104">
        <v>94229</v>
      </c>
      <c r="D91" s="131" t="s">
        <v>430</v>
      </c>
      <c r="E91" s="104" t="s">
        <v>125</v>
      </c>
      <c r="F91" s="274">
        <v>24.15</v>
      </c>
      <c r="G91" s="106">
        <f t="shared" si="50"/>
        <v>0.2487</v>
      </c>
      <c r="H91" s="107"/>
      <c r="I91" s="103">
        <f>H91*(1+G91)</f>
        <v>0</v>
      </c>
      <c r="J91" s="102">
        <f>F91*I91</f>
        <v>0</v>
      </c>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row>
    <row r="92" spans="1:111" s="72" customFormat="1" ht="45" customHeight="1">
      <c r="A92" s="104" t="s">
        <v>102</v>
      </c>
      <c r="B92" s="104" t="s">
        <v>11</v>
      </c>
      <c r="C92" s="104">
        <v>94231</v>
      </c>
      <c r="D92" s="131" t="s">
        <v>407</v>
      </c>
      <c r="E92" s="104" t="s">
        <v>125</v>
      </c>
      <c r="F92" s="274">
        <v>95.15</v>
      </c>
      <c r="G92" s="106">
        <f t="shared" si="50"/>
        <v>0.2487</v>
      </c>
      <c r="H92" s="107"/>
      <c r="I92" s="103">
        <f>H92*(1+G92)</f>
        <v>0</v>
      </c>
      <c r="J92" s="102">
        <f>F92*I92</f>
        <v>0</v>
      </c>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row>
    <row r="93" spans="1:111" s="72" customFormat="1" ht="45" customHeight="1">
      <c r="A93" s="104" t="s">
        <v>1037</v>
      </c>
      <c r="B93" s="104" t="s">
        <v>11</v>
      </c>
      <c r="C93" s="104">
        <v>94231</v>
      </c>
      <c r="D93" s="131" t="s">
        <v>849</v>
      </c>
      <c r="E93" s="104" t="s">
        <v>125</v>
      </c>
      <c r="F93" s="274">
        <v>95.15</v>
      </c>
      <c r="G93" s="106">
        <f t="shared" si="50"/>
        <v>0.2487</v>
      </c>
      <c r="H93" s="107"/>
      <c r="I93" s="103">
        <f>H93*(1+G93)</f>
        <v>0</v>
      </c>
      <c r="J93" s="102">
        <f>F93*I93</f>
        <v>0</v>
      </c>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row>
    <row r="94" spans="1:111" ht="35.1" customHeight="1">
      <c r="A94" s="113"/>
      <c r="B94" s="113"/>
      <c r="C94" s="289"/>
      <c r="D94" s="125"/>
      <c r="E94" s="113"/>
      <c r="F94" s="115"/>
      <c r="G94" s="115"/>
      <c r="H94" s="365" t="s">
        <v>14</v>
      </c>
      <c r="I94" s="365"/>
      <c r="J94" s="116">
        <f>SUM(J86:J93)</f>
        <v>0</v>
      </c>
    </row>
    <row r="95" spans="1:111" ht="35.1" customHeight="1">
      <c r="A95" s="287" t="s">
        <v>72</v>
      </c>
      <c r="B95" s="117"/>
      <c r="C95" s="287"/>
      <c r="D95" s="94" t="s">
        <v>18</v>
      </c>
      <c r="E95" s="117"/>
      <c r="F95" s="119"/>
      <c r="G95" s="119"/>
      <c r="H95" s="119"/>
      <c r="I95" s="120"/>
      <c r="J95" s="119"/>
    </row>
    <row r="96" spans="1:111" s="143" customFormat="1" ht="45" customHeight="1">
      <c r="A96" s="290" t="s">
        <v>73</v>
      </c>
      <c r="B96" s="138"/>
      <c r="C96" s="290"/>
      <c r="D96" s="139" t="s">
        <v>96</v>
      </c>
      <c r="E96" s="138"/>
      <c r="F96" s="140"/>
      <c r="G96" s="140"/>
      <c r="H96" s="140"/>
      <c r="I96" s="141"/>
      <c r="J96" s="140"/>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142"/>
      <c r="BQ96" s="142"/>
      <c r="BR96" s="142"/>
      <c r="BS96" s="142"/>
      <c r="BT96" s="142"/>
      <c r="BU96" s="142"/>
      <c r="BV96" s="142"/>
      <c r="BW96" s="142"/>
      <c r="BX96" s="142"/>
      <c r="BY96" s="142"/>
      <c r="BZ96" s="142"/>
      <c r="CA96" s="142"/>
      <c r="CB96" s="142"/>
      <c r="CC96" s="142"/>
      <c r="CD96" s="142"/>
      <c r="CE96" s="142"/>
      <c r="CF96" s="142"/>
      <c r="CG96" s="142"/>
      <c r="CH96" s="142"/>
      <c r="CI96" s="142"/>
      <c r="CJ96" s="142"/>
      <c r="CK96" s="142"/>
      <c r="CL96" s="142"/>
      <c r="CM96" s="142"/>
      <c r="CN96" s="142"/>
      <c r="CO96" s="142"/>
      <c r="CP96" s="142"/>
      <c r="CQ96" s="142"/>
      <c r="CR96" s="142"/>
      <c r="CS96" s="142"/>
      <c r="CT96" s="142"/>
      <c r="CU96" s="142"/>
      <c r="CV96" s="142"/>
      <c r="CW96" s="142"/>
      <c r="CX96" s="142"/>
      <c r="CY96" s="142"/>
      <c r="CZ96" s="142"/>
      <c r="DA96" s="142"/>
      <c r="DB96" s="142"/>
      <c r="DC96" s="142"/>
      <c r="DD96" s="142"/>
      <c r="DE96" s="142"/>
      <c r="DF96" s="142"/>
      <c r="DG96" s="142"/>
    </row>
    <row r="97" spans="1:111" s="146" customFormat="1" ht="45" customHeight="1">
      <c r="A97" s="109" t="s">
        <v>1038</v>
      </c>
      <c r="B97" s="109" t="s">
        <v>1019</v>
      </c>
      <c r="C97" s="109" t="str">
        <f>'COMPOSIÇÕES ATUALIZADAS'!A68</f>
        <v>PS-009/19</v>
      </c>
      <c r="D97" s="110" t="str">
        <f>'COMPOSIÇÕES ATUALIZADAS'!C68</f>
        <v>PORTA DE CORRER EM VIDRO TEMPERADO 10MM EM ALUMINIO ANODIZADO, INCLUINDO COMPONENTES PARA INSTALAÇÃO E FECHADURA - FORNECIMENTO E INSTALAÇÃO.</v>
      </c>
      <c r="E97" s="109" t="str">
        <f>'COMPOSIÇÕES ATUALIZADAS'!B41</f>
        <v>M2</v>
      </c>
      <c r="F97" s="274">
        <v>7.35</v>
      </c>
      <c r="G97" s="123">
        <f t="shared" ref="G97:G101" si="53">$J$4</f>
        <v>0.2487</v>
      </c>
      <c r="H97" s="100"/>
      <c r="I97" s="144">
        <f t="shared" ref="I97:I98" si="54">H97*(1+G97)</f>
        <v>0</v>
      </c>
      <c r="J97" s="100">
        <f t="shared" ref="J97:J98" si="55">F97*I97</f>
        <v>0</v>
      </c>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row>
    <row r="98" spans="1:111" s="146" customFormat="1" ht="45" customHeight="1">
      <c r="A98" s="109" t="s">
        <v>1039</v>
      </c>
      <c r="B98" s="109" t="s">
        <v>11</v>
      </c>
      <c r="C98" s="109">
        <v>73838</v>
      </c>
      <c r="D98" s="110" t="s">
        <v>830</v>
      </c>
      <c r="E98" s="109" t="s">
        <v>130</v>
      </c>
      <c r="F98" s="274">
        <v>1</v>
      </c>
      <c r="G98" s="123">
        <f t="shared" si="53"/>
        <v>0.2487</v>
      </c>
      <c r="H98" s="100"/>
      <c r="I98" s="144">
        <f t="shared" si="54"/>
        <v>0</v>
      </c>
      <c r="J98" s="100">
        <f t="shared" si="55"/>
        <v>0</v>
      </c>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row>
    <row r="99" spans="1:111" s="146" customFormat="1" ht="45" customHeight="1">
      <c r="A99" s="109" t="s">
        <v>567</v>
      </c>
      <c r="B99" s="109" t="s">
        <v>1019</v>
      </c>
      <c r="C99" s="109" t="str">
        <f>'COMPOSIÇÕES ATUALIZADAS'!A35</f>
        <v>PS-005/19</v>
      </c>
      <c r="D99" s="110" t="str">
        <f>'COMPOSIÇÕES ATUALIZADAS'!C35</f>
        <v xml:space="preserve">PORTA DE ALUMÍNIO DE ABRIR (GIRO) COM LAMBRI BRANCO, COM GUARNIÇÃO - FORNECIMENTO E INSTALAÇÃO. </v>
      </c>
      <c r="E99" s="109" t="str">
        <f>'COMPOSIÇÕES ATUALIZADAS'!B35</f>
        <v>M2</v>
      </c>
      <c r="F99" s="274">
        <v>3.78</v>
      </c>
      <c r="G99" s="123">
        <f t="shared" si="53"/>
        <v>0.2487</v>
      </c>
      <c r="H99" s="100"/>
      <c r="I99" s="144">
        <f t="shared" ref="I99:I100" si="56">H99*(1+G99)</f>
        <v>0</v>
      </c>
      <c r="J99" s="100">
        <f t="shared" ref="J99:J100" si="57">F99*I99</f>
        <v>0</v>
      </c>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row>
    <row r="100" spans="1:111" s="146" customFormat="1" ht="45" customHeight="1">
      <c r="A100" s="109" t="s">
        <v>568</v>
      </c>
      <c r="B100" s="109" t="s">
        <v>1019</v>
      </c>
      <c r="C100" s="109" t="str">
        <f>'COMPOSIÇÕES ATUALIZADAS'!A55</f>
        <v>PS-008/19</v>
      </c>
      <c r="D100" s="110" t="str">
        <f>'COMPOSIÇÕES ATUALIZADAS'!C55</f>
        <v>PORTA DE CORRER 2 FOLHAS - 2,50 X 2,10M, SENDO UMA FOLHA FIXA E UMA DE CORRER, PARA VIDRO TEMPERADO 10MM EM ALUMINIO ANODIZADO, INCLUINDO COMPONENTES PARA INSTALAÇÃO E FECHADURA - FORNECIMENTO E INSTALAÇÃO.</v>
      </c>
      <c r="E100" s="109" t="s">
        <v>501</v>
      </c>
      <c r="F100" s="274">
        <v>1</v>
      </c>
      <c r="G100" s="123">
        <f t="shared" si="53"/>
        <v>0.2487</v>
      </c>
      <c r="H100" s="100"/>
      <c r="I100" s="144">
        <f t="shared" si="56"/>
        <v>0</v>
      </c>
      <c r="J100" s="100">
        <f t="shared" si="57"/>
        <v>0</v>
      </c>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row>
    <row r="101" spans="1:111" s="146" customFormat="1" ht="45" customHeight="1">
      <c r="A101" s="109" t="s">
        <v>825</v>
      </c>
      <c r="B101" s="109" t="s">
        <v>11</v>
      </c>
      <c r="C101" s="109">
        <v>72120</v>
      </c>
      <c r="D101" s="110" t="s">
        <v>844</v>
      </c>
      <c r="E101" s="109" t="s">
        <v>128</v>
      </c>
      <c r="F101" s="274">
        <v>3.03</v>
      </c>
      <c r="G101" s="123">
        <f t="shared" si="53"/>
        <v>0.2487</v>
      </c>
      <c r="H101" s="100"/>
      <c r="I101" s="144">
        <f t="shared" ref="I101" si="58">H101*(1+G101)</f>
        <v>0</v>
      </c>
      <c r="J101" s="100">
        <f t="shared" ref="J101" si="59">F101*I101</f>
        <v>0</v>
      </c>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row>
    <row r="102" spans="1:111" s="146" customFormat="1" ht="45" customHeight="1">
      <c r="A102" s="290" t="s">
        <v>351</v>
      </c>
      <c r="B102" s="147"/>
      <c r="C102" s="147"/>
      <c r="D102" s="99" t="s">
        <v>97</v>
      </c>
      <c r="E102" s="147"/>
      <c r="F102" s="100"/>
      <c r="G102" s="149"/>
      <c r="H102" s="149"/>
      <c r="I102" s="150"/>
      <c r="J102" s="149"/>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row>
    <row r="103" spans="1:111" s="146" customFormat="1" ht="45" customHeight="1">
      <c r="A103" s="97" t="s">
        <v>484</v>
      </c>
      <c r="B103" s="97" t="s">
        <v>11</v>
      </c>
      <c r="C103" s="97">
        <v>94569</v>
      </c>
      <c r="D103" s="111" t="s">
        <v>840</v>
      </c>
      <c r="E103" s="97" t="s">
        <v>130</v>
      </c>
      <c r="F103" s="274">
        <v>2</v>
      </c>
      <c r="G103" s="101">
        <f>$J$4</f>
        <v>0.2487</v>
      </c>
      <c r="H103" s="102"/>
      <c r="I103" s="144">
        <f t="shared" ref="I103:I105" si="60">H103*(1+G103)</f>
        <v>0</v>
      </c>
      <c r="J103" s="102">
        <f t="shared" ref="J103:J105" si="61">F103*I103</f>
        <v>0</v>
      </c>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145"/>
      <c r="BQ103" s="145"/>
      <c r="BR103" s="145"/>
      <c r="BS103" s="145"/>
      <c r="BT103" s="145"/>
      <c r="BU103" s="145"/>
      <c r="BV103" s="145"/>
      <c r="BW103" s="145"/>
      <c r="BX103" s="145"/>
      <c r="BY103" s="145"/>
      <c r="BZ103" s="145"/>
      <c r="CA103" s="145"/>
      <c r="CB103" s="145"/>
      <c r="CC103" s="145"/>
      <c r="CD103" s="145"/>
      <c r="CE103" s="145"/>
      <c r="CF103" s="145"/>
      <c r="CG103" s="145"/>
      <c r="CH103" s="145"/>
      <c r="CI103" s="145"/>
      <c r="CJ103" s="145"/>
      <c r="CK103" s="145"/>
      <c r="CL103" s="145"/>
      <c r="CM103" s="145"/>
      <c r="CN103" s="145"/>
      <c r="CO103" s="145"/>
      <c r="CP103" s="145"/>
      <c r="CQ103" s="145"/>
      <c r="CR103" s="145"/>
      <c r="CS103" s="145"/>
      <c r="CT103" s="145"/>
      <c r="CU103" s="145"/>
      <c r="CV103" s="145"/>
      <c r="CW103" s="145"/>
      <c r="CX103" s="145"/>
      <c r="CY103" s="145"/>
      <c r="CZ103" s="145"/>
      <c r="DA103" s="145"/>
      <c r="DB103" s="145"/>
      <c r="DC103" s="145"/>
      <c r="DD103" s="145"/>
      <c r="DE103" s="145"/>
      <c r="DF103" s="145"/>
      <c r="DG103" s="145"/>
    </row>
    <row r="104" spans="1:111" s="146" customFormat="1" ht="45" customHeight="1">
      <c r="A104" s="97" t="s">
        <v>512</v>
      </c>
      <c r="B104" s="97" t="s">
        <v>11</v>
      </c>
      <c r="C104" s="97">
        <v>94573</v>
      </c>
      <c r="D104" s="111" t="s">
        <v>841</v>
      </c>
      <c r="E104" s="97" t="s">
        <v>130</v>
      </c>
      <c r="F104" s="274">
        <v>3.19</v>
      </c>
      <c r="G104" s="101">
        <f>$J$4</f>
        <v>0.2487</v>
      </c>
      <c r="H104" s="102"/>
      <c r="I104" s="144">
        <f t="shared" si="60"/>
        <v>0</v>
      </c>
      <c r="J104" s="102">
        <f t="shared" si="61"/>
        <v>0</v>
      </c>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145"/>
      <c r="BQ104" s="145"/>
      <c r="BR104" s="145"/>
      <c r="BS104" s="145"/>
      <c r="BT104" s="145"/>
      <c r="BU104" s="145"/>
      <c r="BV104" s="145"/>
      <c r="BW104" s="145"/>
      <c r="BX104" s="145"/>
      <c r="BY104" s="145"/>
      <c r="BZ104" s="145"/>
      <c r="CA104" s="145"/>
      <c r="CB104" s="145"/>
      <c r="CC104" s="145"/>
      <c r="CD104" s="145"/>
      <c r="CE104" s="145"/>
      <c r="CF104" s="145"/>
      <c r="CG104" s="145"/>
      <c r="CH104" s="145"/>
      <c r="CI104" s="145"/>
      <c r="CJ104" s="145"/>
      <c r="CK104" s="145"/>
      <c r="CL104" s="145"/>
      <c r="CM104" s="145"/>
      <c r="CN104" s="145"/>
      <c r="CO104" s="145"/>
      <c r="CP104" s="145"/>
      <c r="CQ104" s="145"/>
      <c r="CR104" s="145"/>
      <c r="CS104" s="145"/>
      <c r="CT104" s="145"/>
      <c r="CU104" s="145"/>
      <c r="CV104" s="145"/>
      <c r="CW104" s="145"/>
      <c r="CX104" s="145"/>
      <c r="CY104" s="145"/>
      <c r="CZ104" s="145"/>
      <c r="DA104" s="145"/>
      <c r="DB104" s="145"/>
      <c r="DC104" s="145"/>
      <c r="DD104" s="145"/>
      <c r="DE104" s="145"/>
      <c r="DF104" s="145"/>
      <c r="DG104" s="145"/>
    </row>
    <row r="105" spans="1:111" s="146" customFormat="1" ht="45" customHeight="1">
      <c r="A105" s="97" t="s">
        <v>1040</v>
      </c>
      <c r="B105" s="97" t="s">
        <v>11</v>
      </c>
      <c r="C105" s="97">
        <v>84089</v>
      </c>
      <c r="D105" s="111" t="s">
        <v>492</v>
      </c>
      <c r="E105" s="97" t="s">
        <v>125</v>
      </c>
      <c r="F105" s="274">
        <v>10.3</v>
      </c>
      <c r="G105" s="101">
        <f>$J$4</f>
        <v>0.2487</v>
      </c>
      <c r="H105" s="102"/>
      <c r="I105" s="144">
        <f t="shared" si="60"/>
        <v>0</v>
      </c>
      <c r="J105" s="102">
        <f t="shared" si="61"/>
        <v>0</v>
      </c>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145"/>
      <c r="BQ105" s="145"/>
      <c r="BR105" s="145"/>
      <c r="BS105" s="145"/>
      <c r="BT105" s="145"/>
      <c r="BU105" s="145"/>
      <c r="BV105" s="145"/>
      <c r="BW105" s="145"/>
      <c r="BX105" s="145"/>
      <c r="BY105" s="145"/>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row>
    <row r="106" spans="1:111" s="146" customFormat="1" ht="45" customHeight="1">
      <c r="A106" s="290" t="s">
        <v>842</v>
      </c>
      <c r="B106" s="147"/>
      <c r="C106" s="147"/>
      <c r="D106" s="99" t="s">
        <v>835</v>
      </c>
      <c r="E106" s="147"/>
      <c r="F106" s="100"/>
      <c r="G106" s="149"/>
      <c r="H106" s="149"/>
      <c r="I106" s="150"/>
      <c r="J106" s="149"/>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145"/>
      <c r="BQ106" s="145"/>
      <c r="BR106" s="145"/>
      <c r="BS106" s="145"/>
      <c r="BT106" s="145"/>
      <c r="BU106" s="145"/>
      <c r="BV106" s="145"/>
      <c r="BW106" s="145"/>
      <c r="BX106" s="145"/>
      <c r="BY106" s="145"/>
      <c r="BZ106" s="145"/>
      <c r="CA106" s="145"/>
      <c r="CB106" s="145"/>
      <c r="CC106" s="145"/>
      <c r="CD106" s="145"/>
      <c r="CE106" s="145"/>
      <c r="CF106" s="145"/>
      <c r="CG106" s="145"/>
      <c r="CH106" s="145"/>
      <c r="CI106" s="145"/>
      <c r="CJ106" s="145"/>
      <c r="CK106" s="145"/>
      <c r="CL106" s="145"/>
      <c r="CM106" s="145"/>
      <c r="CN106" s="145"/>
      <c r="CO106" s="145"/>
      <c r="CP106" s="145"/>
      <c r="CQ106" s="145"/>
      <c r="CR106" s="145"/>
      <c r="CS106" s="145"/>
      <c r="CT106" s="145"/>
      <c r="CU106" s="145"/>
      <c r="CV106" s="145"/>
      <c r="CW106" s="145"/>
      <c r="CX106" s="145"/>
      <c r="CY106" s="145"/>
      <c r="CZ106" s="145"/>
      <c r="DA106" s="145"/>
      <c r="DB106" s="145"/>
      <c r="DC106" s="145"/>
      <c r="DD106" s="145"/>
      <c r="DE106" s="145"/>
      <c r="DF106" s="145"/>
      <c r="DG106" s="145"/>
    </row>
    <row r="107" spans="1:111" s="146" customFormat="1" ht="45" customHeight="1">
      <c r="A107" s="97" t="s">
        <v>843</v>
      </c>
      <c r="B107" s="97" t="s">
        <v>11</v>
      </c>
      <c r="C107" s="97" t="str">
        <f>'COMPOSIÇÕES ATUALIZADAS'!A49</f>
        <v>PS-007/19</v>
      </c>
      <c r="D107" s="111" t="str">
        <f>'COMPOSIÇÕES ATUALIZADAS'!C49</f>
        <v>PELE DE VIDRO LAMINADO ESPELHADO 4+4 - FIXADOS COM FITA DUPLA FACE EM ESTRUTURA DE ALUMINIO ANODIZADO PRETO - FORNECIMENTO E INSTALAÇÃO.</v>
      </c>
      <c r="E107" s="97" t="s">
        <v>130</v>
      </c>
      <c r="F107" s="274">
        <v>37.06</v>
      </c>
      <c r="G107" s="101">
        <f>$J$4</f>
        <v>0.2487</v>
      </c>
      <c r="H107" s="102"/>
      <c r="I107" s="144">
        <f t="shared" ref="I107" si="62">H107*(1+G107)</f>
        <v>0</v>
      </c>
      <c r="J107" s="102">
        <f t="shared" ref="J107" si="63">F107*I107</f>
        <v>0</v>
      </c>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145"/>
      <c r="CP107" s="145"/>
      <c r="CQ107" s="145"/>
      <c r="CR107" s="145"/>
      <c r="CS107" s="145"/>
      <c r="CT107" s="145"/>
      <c r="CU107" s="145"/>
      <c r="CV107" s="145"/>
      <c r="CW107" s="145"/>
      <c r="CX107" s="145"/>
      <c r="CY107" s="145"/>
      <c r="CZ107" s="145"/>
      <c r="DA107" s="145"/>
      <c r="DB107" s="145"/>
      <c r="DC107" s="145"/>
      <c r="DD107" s="145"/>
      <c r="DE107" s="145"/>
      <c r="DF107" s="145"/>
      <c r="DG107" s="145"/>
    </row>
    <row r="108" spans="1:111" ht="35.1" customHeight="1">
      <c r="A108" s="113"/>
      <c r="B108" s="113"/>
      <c r="C108" s="289"/>
      <c r="D108" s="125"/>
      <c r="E108" s="113"/>
      <c r="F108" s="115"/>
      <c r="G108" s="115"/>
      <c r="H108" s="365" t="s">
        <v>14</v>
      </c>
      <c r="I108" s="365"/>
      <c r="J108" s="116">
        <f>SUM(J97:J107)</f>
        <v>0</v>
      </c>
    </row>
    <row r="109" spans="1:111" ht="35.1" customHeight="1">
      <c r="A109" s="287" t="s">
        <v>74</v>
      </c>
      <c r="B109" s="117"/>
      <c r="C109" s="287"/>
      <c r="D109" s="94" t="s">
        <v>518</v>
      </c>
      <c r="E109" s="117"/>
      <c r="F109" s="119"/>
      <c r="G109" s="119"/>
      <c r="H109" s="119"/>
      <c r="I109" s="120"/>
      <c r="J109" s="119"/>
    </row>
    <row r="110" spans="1:111" s="146" customFormat="1" ht="45" customHeight="1">
      <c r="A110" s="288" t="s">
        <v>75</v>
      </c>
      <c r="B110" s="147"/>
      <c r="C110" s="288"/>
      <c r="D110" s="99" t="s">
        <v>513</v>
      </c>
      <c r="E110" s="147"/>
      <c r="F110" s="148"/>
      <c r="G110" s="149"/>
      <c r="H110" s="149"/>
      <c r="I110" s="150"/>
      <c r="J110" s="149"/>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145"/>
      <c r="BQ110" s="145"/>
      <c r="BR110" s="145"/>
      <c r="BS110" s="145"/>
      <c r="BT110" s="145"/>
      <c r="BU110" s="145"/>
      <c r="BV110" s="145"/>
      <c r="BW110" s="145"/>
      <c r="BX110" s="145"/>
      <c r="BY110" s="145"/>
      <c r="BZ110" s="145"/>
      <c r="CA110" s="145"/>
      <c r="CB110" s="145"/>
      <c r="CC110" s="145"/>
      <c r="CD110" s="145"/>
      <c r="CE110" s="145"/>
      <c r="CF110" s="145"/>
      <c r="CG110" s="145"/>
      <c r="CH110" s="145"/>
      <c r="CI110" s="145"/>
      <c r="CJ110" s="145"/>
      <c r="CK110" s="145"/>
      <c r="CL110" s="145"/>
      <c r="CM110" s="145"/>
      <c r="CN110" s="145"/>
      <c r="CO110" s="145"/>
      <c r="CP110" s="145"/>
      <c r="CQ110" s="145"/>
      <c r="CR110" s="145"/>
      <c r="CS110" s="145"/>
      <c r="CT110" s="145"/>
      <c r="CU110" s="145"/>
      <c r="CV110" s="145"/>
      <c r="CW110" s="145"/>
      <c r="CX110" s="145"/>
      <c r="CY110" s="145"/>
      <c r="CZ110" s="145"/>
      <c r="DA110" s="145"/>
      <c r="DB110" s="145"/>
      <c r="DC110" s="145"/>
      <c r="DD110" s="145"/>
      <c r="DE110" s="145"/>
      <c r="DF110" s="145"/>
      <c r="DG110" s="145"/>
    </row>
    <row r="111" spans="1:111" s="146" customFormat="1" ht="45" customHeight="1">
      <c r="A111" s="97" t="s">
        <v>514</v>
      </c>
      <c r="B111" s="104" t="s">
        <v>11</v>
      </c>
      <c r="C111" s="97">
        <v>68053</v>
      </c>
      <c r="D111" s="111" t="s">
        <v>570</v>
      </c>
      <c r="E111" s="97" t="s">
        <v>130</v>
      </c>
      <c r="F111" s="274">
        <f>'Memória de Cálculo '!E91</f>
        <v>109.88</v>
      </c>
      <c r="G111" s="106">
        <f t="shared" ref="G111:G117" si="64">$J$4</f>
        <v>0.2487</v>
      </c>
      <c r="H111" s="102"/>
      <c r="I111" s="103">
        <f t="shared" ref="I111:I112" si="65">H111*(1+G111)</f>
        <v>0</v>
      </c>
      <c r="J111" s="102">
        <f t="shared" ref="J111:J112" si="66">F111*I111</f>
        <v>0</v>
      </c>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145"/>
      <c r="BQ111" s="145"/>
      <c r="BR111" s="145"/>
      <c r="BS111" s="145"/>
      <c r="BT111" s="145"/>
      <c r="BU111" s="145"/>
      <c r="BV111" s="145"/>
      <c r="BW111" s="145"/>
      <c r="BX111" s="145"/>
      <c r="BY111" s="145"/>
      <c r="BZ111" s="145"/>
      <c r="CA111" s="145"/>
      <c r="CB111" s="145"/>
      <c r="CC111" s="145"/>
      <c r="CD111" s="145"/>
      <c r="CE111" s="145"/>
      <c r="CF111" s="145"/>
      <c r="CG111" s="145"/>
      <c r="CH111" s="145"/>
      <c r="CI111" s="145"/>
      <c r="CJ111" s="145"/>
      <c r="CK111" s="145"/>
      <c r="CL111" s="145"/>
      <c r="CM111" s="145"/>
      <c r="CN111" s="145"/>
      <c r="CO111" s="145"/>
      <c r="CP111" s="145"/>
      <c r="CQ111" s="145"/>
      <c r="CR111" s="145"/>
      <c r="CS111" s="145"/>
      <c r="CT111" s="145"/>
      <c r="CU111" s="145"/>
      <c r="CV111" s="145"/>
      <c r="CW111" s="145"/>
      <c r="CX111" s="145"/>
      <c r="CY111" s="145"/>
      <c r="CZ111" s="145"/>
      <c r="DA111" s="145"/>
      <c r="DB111" s="145"/>
      <c r="DC111" s="145"/>
      <c r="DD111" s="145"/>
      <c r="DE111" s="145"/>
      <c r="DF111" s="145"/>
      <c r="DG111" s="145"/>
    </row>
    <row r="112" spans="1:111" ht="45" customHeight="1">
      <c r="A112" s="97" t="s">
        <v>515</v>
      </c>
      <c r="B112" s="104" t="s">
        <v>11</v>
      </c>
      <c r="C112" s="97">
        <v>370</v>
      </c>
      <c r="D112" s="111" t="s">
        <v>571</v>
      </c>
      <c r="E112" s="97" t="s">
        <v>128</v>
      </c>
      <c r="F112" s="274">
        <f>F111*0.1</f>
        <v>10.99</v>
      </c>
      <c r="G112" s="106">
        <f t="shared" si="64"/>
        <v>0.2487</v>
      </c>
      <c r="H112" s="102"/>
      <c r="I112" s="103">
        <f t="shared" si="65"/>
        <v>0</v>
      </c>
      <c r="J112" s="102">
        <f t="shared" si="66"/>
        <v>0</v>
      </c>
    </row>
    <row r="113" spans="1:111" ht="45" customHeight="1">
      <c r="A113" s="97" t="s">
        <v>847</v>
      </c>
      <c r="B113" s="104" t="s">
        <v>11</v>
      </c>
      <c r="C113" s="97">
        <v>95241</v>
      </c>
      <c r="D113" s="111" t="s">
        <v>1025</v>
      </c>
      <c r="E113" s="97" t="s">
        <v>130</v>
      </c>
      <c r="F113" s="274">
        <f>F111</f>
        <v>109.88</v>
      </c>
      <c r="G113" s="106">
        <f t="shared" si="64"/>
        <v>0.2487</v>
      </c>
      <c r="H113" s="102"/>
      <c r="I113" s="103">
        <f t="shared" ref="I113" si="67">H113*(1+G113)</f>
        <v>0</v>
      </c>
      <c r="J113" s="102">
        <f t="shared" ref="J113" si="68">F113*I113</f>
        <v>0</v>
      </c>
    </row>
    <row r="114" spans="1:111" s="146" customFormat="1" ht="45" customHeight="1">
      <c r="A114" s="288" t="s">
        <v>76</v>
      </c>
      <c r="B114" s="147"/>
      <c r="C114" s="288"/>
      <c r="D114" s="99" t="s">
        <v>516</v>
      </c>
      <c r="E114" s="147"/>
      <c r="F114" s="100"/>
      <c r="G114" s="149"/>
      <c r="H114" s="149"/>
      <c r="I114" s="150"/>
      <c r="J114" s="149"/>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145"/>
      <c r="BQ114" s="145"/>
      <c r="BR114" s="145"/>
      <c r="BS114" s="145"/>
      <c r="BT114" s="145"/>
      <c r="BU114" s="145"/>
      <c r="BV114" s="145"/>
      <c r="BW114" s="145"/>
      <c r="BX114" s="145"/>
      <c r="BY114" s="145"/>
      <c r="BZ114" s="145"/>
      <c r="CA114" s="145"/>
      <c r="CB114" s="145"/>
      <c r="CC114" s="145"/>
      <c r="CD114" s="145"/>
      <c r="CE114" s="145"/>
      <c r="CF114" s="145"/>
      <c r="CG114" s="145"/>
      <c r="CH114" s="145"/>
      <c r="CI114" s="145"/>
      <c r="CJ114" s="145"/>
      <c r="CK114" s="145"/>
      <c r="CL114" s="145"/>
      <c r="CM114" s="145"/>
      <c r="CN114" s="145"/>
      <c r="CO114" s="145"/>
      <c r="CP114" s="145"/>
      <c r="CQ114" s="145"/>
      <c r="CR114" s="145"/>
      <c r="CS114" s="145"/>
      <c r="CT114" s="145"/>
      <c r="CU114" s="145"/>
      <c r="CV114" s="145"/>
      <c r="CW114" s="145"/>
      <c r="CX114" s="145"/>
      <c r="CY114" s="145"/>
      <c r="CZ114" s="145"/>
      <c r="DA114" s="145"/>
      <c r="DB114" s="145"/>
      <c r="DC114" s="145"/>
      <c r="DD114" s="145"/>
      <c r="DE114" s="145"/>
      <c r="DF114" s="145"/>
      <c r="DG114" s="145"/>
    </row>
    <row r="115" spans="1:111" ht="45" customHeight="1">
      <c r="A115" s="104" t="s">
        <v>519</v>
      </c>
      <c r="B115" s="104" t="s">
        <v>11</v>
      </c>
      <c r="C115" s="104">
        <v>84191</v>
      </c>
      <c r="D115" s="130" t="s">
        <v>408</v>
      </c>
      <c r="E115" s="104" t="s">
        <v>130</v>
      </c>
      <c r="F115" s="274">
        <f>F113</f>
        <v>109.88</v>
      </c>
      <c r="G115" s="106">
        <f t="shared" si="64"/>
        <v>0.2487</v>
      </c>
      <c r="H115" s="107"/>
      <c r="I115" s="103">
        <f t="shared" ref="I115" si="69">H115*(1+G115)</f>
        <v>0</v>
      </c>
      <c r="J115" s="102">
        <f t="shared" ref="J115" si="70">F115*I115</f>
        <v>0</v>
      </c>
    </row>
    <row r="116" spans="1:111" s="146" customFormat="1" ht="45" customHeight="1">
      <c r="A116" s="288" t="s">
        <v>77</v>
      </c>
      <c r="B116" s="147"/>
      <c r="C116" s="288"/>
      <c r="D116" s="99" t="s">
        <v>517</v>
      </c>
      <c r="E116" s="147"/>
      <c r="F116" s="100"/>
      <c r="G116" s="149"/>
      <c r="H116" s="149"/>
      <c r="I116" s="150"/>
      <c r="J116" s="149"/>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145"/>
      <c r="BQ116" s="145"/>
      <c r="BR116" s="145"/>
      <c r="BS116" s="145"/>
      <c r="BT116" s="145"/>
      <c r="BU116" s="145"/>
      <c r="BV116" s="145"/>
      <c r="BW116" s="145"/>
      <c r="BX116" s="145"/>
      <c r="BY116" s="145"/>
      <c r="BZ116" s="145"/>
      <c r="CA116" s="145"/>
      <c r="CB116" s="145"/>
      <c r="CC116" s="145"/>
      <c r="CD116" s="145"/>
      <c r="CE116" s="145"/>
      <c r="CF116" s="145"/>
      <c r="CG116" s="145"/>
      <c r="CH116" s="145"/>
      <c r="CI116" s="145"/>
      <c r="CJ116" s="145"/>
      <c r="CK116" s="145"/>
      <c r="CL116" s="145"/>
      <c r="CM116" s="145"/>
      <c r="CN116" s="145"/>
      <c r="CO116" s="145"/>
      <c r="CP116" s="145"/>
      <c r="CQ116" s="145"/>
      <c r="CR116" s="145"/>
      <c r="CS116" s="145"/>
      <c r="CT116" s="145"/>
      <c r="CU116" s="145"/>
      <c r="CV116" s="145"/>
      <c r="CW116" s="145"/>
      <c r="CX116" s="145"/>
      <c r="CY116" s="145"/>
      <c r="CZ116" s="145"/>
      <c r="DA116" s="145"/>
      <c r="DB116" s="145"/>
      <c r="DC116" s="145"/>
      <c r="DD116" s="145"/>
      <c r="DE116" s="145"/>
      <c r="DF116" s="145"/>
      <c r="DG116" s="145"/>
    </row>
    <row r="117" spans="1:111" ht="45" customHeight="1">
      <c r="A117" s="104" t="s">
        <v>520</v>
      </c>
      <c r="B117" s="104" t="s">
        <v>11</v>
      </c>
      <c r="C117" s="104" t="s">
        <v>208</v>
      </c>
      <c r="D117" s="131" t="s">
        <v>409</v>
      </c>
      <c r="E117" s="104" t="s">
        <v>125</v>
      </c>
      <c r="F117" s="274">
        <f>'Memória de Cálculo '!F91</f>
        <v>138.38999999999999</v>
      </c>
      <c r="G117" s="106">
        <f t="shared" si="64"/>
        <v>0.2487</v>
      </c>
      <c r="H117" s="107"/>
      <c r="I117" s="103">
        <f>H117*(1+G117)</f>
        <v>0</v>
      </c>
      <c r="J117" s="102">
        <f>F117*I117</f>
        <v>0</v>
      </c>
    </row>
    <row r="118" spans="1:111" ht="35.1" customHeight="1">
      <c r="A118" s="113"/>
      <c r="B118" s="113"/>
      <c r="C118" s="289"/>
      <c r="D118" s="125"/>
      <c r="E118" s="113"/>
      <c r="F118" s="115"/>
      <c r="G118" s="115"/>
      <c r="H118" s="365" t="s">
        <v>14</v>
      </c>
      <c r="I118" s="365"/>
      <c r="J118" s="116">
        <f>SUM(J111:J117)</f>
        <v>0</v>
      </c>
    </row>
    <row r="119" spans="1:111" ht="35.1" customHeight="1">
      <c r="A119" s="287" t="s">
        <v>294</v>
      </c>
      <c r="B119" s="117"/>
      <c r="C119" s="287"/>
      <c r="D119" s="94" t="s">
        <v>20</v>
      </c>
      <c r="E119" s="117"/>
      <c r="F119" s="119"/>
      <c r="G119" s="119"/>
      <c r="H119" s="119"/>
      <c r="I119" s="120"/>
      <c r="J119" s="119"/>
    </row>
    <row r="120" spans="1:111" ht="45" customHeight="1">
      <c r="A120" s="286" t="s">
        <v>352</v>
      </c>
      <c r="C120" s="104"/>
      <c r="D120" s="114" t="s">
        <v>209</v>
      </c>
      <c r="E120" s="104"/>
      <c r="F120" s="107"/>
      <c r="G120" s="106"/>
      <c r="H120" s="107"/>
      <c r="I120" s="144"/>
      <c r="J120" s="102"/>
    </row>
    <row r="121" spans="1:111" ht="45" customHeight="1">
      <c r="A121" s="277" t="s">
        <v>384</v>
      </c>
      <c r="B121" s="97" t="s">
        <v>11</v>
      </c>
      <c r="C121" s="104">
        <v>88496</v>
      </c>
      <c r="D121" s="131" t="s">
        <v>400</v>
      </c>
      <c r="E121" s="104" t="s">
        <v>12</v>
      </c>
      <c r="F121" s="274">
        <f>F81</f>
        <v>107.8</v>
      </c>
      <c r="G121" s="106">
        <f t="shared" ref="G121:G128" si="71">$J$4</f>
        <v>0.2487</v>
      </c>
      <c r="H121" s="107"/>
      <c r="I121" s="103">
        <f>H121*(1+G121)</f>
        <v>0</v>
      </c>
      <c r="J121" s="102">
        <f>F121*I121</f>
        <v>0</v>
      </c>
    </row>
    <row r="122" spans="1:111" ht="45" customHeight="1">
      <c r="A122" s="277" t="s">
        <v>385</v>
      </c>
      <c r="B122" s="97" t="s">
        <v>11</v>
      </c>
      <c r="C122" s="104">
        <v>88488</v>
      </c>
      <c r="D122" s="131" t="s">
        <v>401</v>
      </c>
      <c r="E122" s="104" t="s">
        <v>12</v>
      </c>
      <c r="F122" s="274">
        <f>F121</f>
        <v>107.8</v>
      </c>
      <c r="G122" s="106">
        <f t="shared" si="71"/>
        <v>0.2487</v>
      </c>
      <c r="H122" s="107"/>
      <c r="I122" s="103">
        <f>H122*(1+G122)</f>
        <v>0</v>
      </c>
      <c r="J122" s="102">
        <f>F122*I122</f>
        <v>0</v>
      </c>
    </row>
    <row r="123" spans="1:111" ht="45" customHeight="1">
      <c r="A123" s="286" t="s">
        <v>386</v>
      </c>
      <c r="C123" s="104"/>
      <c r="D123" s="114" t="s">
        <v>25</v>
      </c>
      <c r="E123" s="104"/>
      <c r="F123" s="100"/>
      <c r="G123" s="106"/>
      <c r="H123" s="107"/>
      <c r="I123" s="103"/>
      <c r="J123" s="102"/>
    </row>
    <row r="124" spans="1:111" ht="45" customHeight="1">
      <c r="A124" s="277" t="s">
        <v>387</v>
      </c>
      <c r="B124" s="97" t="s">
        <v>11</v>
      </c>
      <c r="C124" s="104">
        <v>88497</v>
      </c>
      <c r="D124" s="131" t="s">
        <v>410</v>
      </c>
      <c r="E124" s="104" t="s">
        <v>12</v>
      </c>
      <c r="F124" s="274">
        <f>F72</f>
        <v>126.83</v>
      </c>
      <c r="G124" s="106">
        <f t="shared" si="71"/>
        <v>0.2487</v>
      </c>
      <c r="H124" s="107"/>
      <c r="I124" s="103">
        <f>H124*(1+G124)</f>
        <v>0</v>
      </c>
      <c r="J124" s="102">
        <f>F124*I124</f>
        <v>0</v>
      </c>
    </row>
    <row r="125" spans="1:111" ht="45" customHeight="1">
      <c r="A125" s="277" t="s">
        <v>388</v>
      </c>
      <c r="B125" s="97" t="s">
        <v>11</v>
      </c>
      <c r="C125" s="104">
        <v>88489</v>
      </c>
      <c r="D125" s="131" t="s">
        <v>411</v>
      </c>
      <c r="E125" s="104" t="s">
        <v>12</v>
      </c>
      <c r="F125" s="274">
        <f>F124</f>
        <v>126.83</v>
      </c>
      <c r="G125" s="106">
        <f t="shared" si="71"/>
        <v>0.2487</v>
      </c>
      <c r="H125" s="107"/>
      <c r="I125" s="103">
        <f>H125*(1+G125)</f>
        <v>0</v>
      </c>
      <c r="J125" s="102">
        <f>F125*I125</f>
        <v>0</v>
      </c>
    </row>
    <row r="126" spans="1:111" ht="45" customHeight="1">
      <c r="A126" s="286" t="s">
        <v>389</v>
      </c>
      <c r="C126" s="104"/>
      <c r="D126" s="114" t="s">
        <v>26</v>
      </c>
      <c r="E126" s="104"/>
      <c r="F126" s="100"/>
      <c r="G126" s="106"/>
      <c r="H126" s="107"/>
      <c r="I126" s="144"/>
      <c r="J126" s="102"/>
    </row>
    <row r="127" spans="1:111" ht="45" customHeight="1">
      <c r="A127" s="277" t="s">
        <v>390</v>
      </c>
      <c r="B127" s="97" t="s">
        <v>11</v>
      </c>
      <c r="C127" s="97">
        <v>88417</v>
      </c>
      <c r="D127" s="151" t="s">
        <v>412</v>
      </c>
      <c r="E127" s="104" t="s">
        <v>12</v>
      </c>
      <c r="F127" s="274">
        <f>F78</f>
        <v>213.55</v>
      </c>
      <c r="G127" s="106">
        <f t="shared" si="71"/>
        <v>0.2487</v>
      </c>
      <c r="H127" s="102"/>
      <c r="I127" s="103">
        <f>H127*(1+G127)</f>
        <v>0</v>
      </c>
      <c r="J127" s="102">
        <f>F127*I127</f>
        <v>0</v>
      </c>
    </row>
    <row r="128" spans="1:111" ht="45" customHeight="1">
      <c r="A128" s="277" t="s">
        <v>391</v>
      </c>
      <c r="B128" s="97" t="s">
        <v>11</v>
      </c>
      <c r="C128" s="104">
        <v>88411</v>
      </c>
      <c r="D128" s="131" t="s">
        <v>413</v>
      </c>
      <c r="E128" s="104" t="s">
        <v>12</v>
      </c>
      <c r="F128" s="274">
        <f>F127</f>
        <v>213.55</v>
      </c>
      <c r="G128" s="106">
        <f t="shared" si="71"/>
        <v>0.2487</v>
      </c>
      <c r="H128" s="107"/>
      <c r="I128" s="103">
        <f>H128*(1+G128)</f>
        <v>0</v>
      </c>
      <c r="J128" s="102">
        <f>F128*I128</f>
        <v>0</v>
      </c>
    </row>
    <row r="129" spans="1:10" ht="35.1" customHeight="1">
      <c r="A129" s="289"/>
      <c r="C129" s="113"/>
      <c r="D129" s="131"/>
      <c r="E129" s="113"/>
      <c r="F129" s="115"/>
      <c r="G129" s="115"/>
      <c r="H129" s="365" t="s">
        <v>14</v>
      </c>
      <c r="I129" s="365"/>
      <c r="J129" s="116">
        <f>SUM(J121:J128)</f>
        <v>0</v>
      </c>
    </row>
    <row r="130" spans="1:10" s="52" customFormat="1" ht="35.1" customHeight="1">
      <c r="A130" s="287" t="s">
        <v>793</v>
      </c>
      <c r="B130" s="117"/>
      <c r="C130" s="287"/>
      <c r="D130" s="94" t="s">
        <v>21</v>
      </c>
      <c r="E130" s="117"/>
      <c r="F130" s="119"/>
      <c r="G130" s="119"/>
      <c r="H130" s="119"/>
      <c r="I130" s="120"/>
      <c r="J130" s="119"/>
    </row>
    <row r="131" spans="1:10" s="52" customFormat="1" ht="35.1" customHeight="1">
      <c r="A131" s="286" t="s">
        <v>353</v>
      </c>
      <c r="B131" s="113"/>
      <c r="C131" s="113"/>
      <c r="D131" s="114" t="s">
        <v>23</v>
      </c>
      <c r="E131" s="104"/>
      <c r="F131" s="107"/>
      <c r="G131" s="107"/>
      <c r="H131" s="107"/>
      <c r="I131" s="103"/>
      <c r="J131" s="115"/>
    </row>
    <row r="132" spans="1:10" s="52" customFormat="1" ht="57.95" customHeight="1">
      <c r="A132" s="275" t="s">
        <v>392</v>
      </c>
      <c r="B132" s="97" t="s">
        <v>11</v>
      </c>
      <c r="C132" s="97">
        <v>94783</v>
      </c>
      <c r="D132" s="151" t="s">
        <v>922</v>
      </c>
      <c r="E132" s="97" t="s">
        <v>13</v>
      </c>
      <c r="F132" s="274">
        <v>2</v>
      </c>
      <c r="G132" s="101">
        <f t="shared" ref="G132:G177" si="72">$J$4</f>
        <v>0.2487</v>
      </c>
      <c r="H132" s="102"/>
      <c r="I132" s="144">
        <f t="shared" ref="I132:I151" si="73">H132*(1+G132)</f>
        <v>0</v>
      </c>
      <c r="J132" s="102">
        <f t="shared" ref="J132:J151" si="74">F132*I132</f>
        <v>0</v>
      </c>
    </row>
    <row r="133" spans="1:10" s="52" customFormat="1" ht="57.95" customHeight="1">
      <c r="A133" s="275" t="s">
        <v>393</v>
      </c>
      <c r="B133" s="97" t="s">
        <v>11</v>
      </c>
      <c r="C133" s="97">
        <v>94708</v>
      </c>
      <c r="D133" s="151" t="s">
        <v>923</v>
      </c>
      <c r="E133" s="97" t="s">
        <v>13</v>
      </c>
      <c r="F133" s="274">
        <v>2</v>
      </c>
      <c r="G133" s="101">
        <f t="shared" si="72"/>
        <v>0.2487</v>
      </c>
      <c r="H133" s="102"/>
      <c r="I133" s="144">
        <f t="shared" si="73"/>
        <v>0</v>
      </c>
      <c r="J133" s="102">
        <f t="shared" si="74"/>
        <v>0</v>
      </c>
    </row>
    <row r="134" spans="1:10" s="52" customFormat="1" ht="57.95" customHeight="1">
      <c r="A134" s="275" t="s">
        <v>485</v>
      </c>
      <c r="B134" s="97" t="s">
        <v>11</v>
      </c>
      <c r="C134" s="104">
        <v>94709</v>
      </c>
      <c r="D134" s="130" t="s">
        <v>924</v>
      </c>
      <c r="E134" s="97" t="s">
        <v>13</v>
      </c>
      <c r="F134" s="274">
        <v>1</v>
      </c>
      <c r="G134" s="101">
        <f t="shared" si="72"/>
        <v>0.2487</v>
      </c>
      <c r="H134" s="102"/>
      <c r="I134" s="144">
        <f t="shared" si="73"/>
        <v>0</v>
      </c>
      <c r="J134" s="102">
        <f t="shared" si="74"/>
        <v>0</v>
      </c>
    </row>
    <row r="135" spans="1:10" s="52" customFormat="1" ht="57.95" customHeight="1">
      <c r="A135" s="275" t="s">
        <v>394</v>
      </c>
      <c r="B135" s="97" t="s">
        <v>11</v>
      </c>
      <c r="C135" s="104">
        <v>89383</v>
      </c>
      <c r="D135" s="130" t="s">
        <v>925</v>
      </c>
      <c r="E135" s="97" t="s">
        <v>13</v>
      </c>
      <c r="F135" s="274">
        <v>16</v>
      </c>
      <c r="G135" s="101">
        <f t="shared" si="72"/>
        <v>0.2487</v>
      </c>
      <c r="H135" s="102"/>
      <c r="I135" s="144">
        <f t="shared" si="73"/>
        <v>0</v>
      </c>
      <c r="J135" s="102">
        <f t="shared" si="74"/>
        <v>0</v>
      </c>
    </row>
    <row r="136" spans="1:10" s="52" customFormat="1" ht="57.95" customHeight="1">
      <c r="A136" s="275" t="s">
        <v>507</v>
      </c>
      <c r="B136" s="97" t="s">
        <v>11</v>
      </c>
      <c r="C136" s="104">
        <v>89426</v>
      </c>
      <c r="D136" s="130" t="s">
        <v>926</v>
      </c>
      <c r="E136" s="97" t="s">
        <v>13</v>
      </c>
      <c r="F136" s="274">
        <v>1</v>
      </c>
      <c r="G136" s="101">
        <f t="shared" si="72"/>
        <v>0.2487</v>
      </c>
      <c r="H136" s="102"/>
      <c r="I136" s="144">
        <f t="shared" si="73"/>
        <v>0</v>
      </c>
      <c r="J136" s="102">
        <f t="shared" si="74"/>
        <v>0</v>
      </c>
    </row>
    <row r="137" spans="1:10" s="52" customFormat="1" ht="57.95" customHeight="1">
      <c r="A137" s="275" t="s">
        <v>508</v>
      </c>
      <c r="B137" s="97" t="s">
        <v>11</v>
      </c>
      <c r="C137" s="97">
        <v>89363</v>
      </c>
      <c r="D137" s="130" t="s">
        <v>927</v>
      </c>
      <c r="E137" s="97" t="s">
        <v>13</v>
      </c>
      <c r="F137" s="274">
        <v>6</v>
      </c>
      <c r="G137" s="101">
        <f t="shared" si="72"/>
        <v>0.2487</v>
      </c>
      <c r="H137" s="102"/>
      <c r="I137" s="144">
        <f t="shared" si="73"/>
        <v>0</v>
      </c>
      <c r="J137" s="102">
        <f t="shared" si="74"/>
        <v>0</v>
      </c>
    </row>
    <row r="138" spans="1:10" s="52" customFormat="1" ht="57.95" customHeight="1">
      <c r="A138" s="275" t="s">
        <v>521</v>
      </c>
      <c r="B138" s="97" t="s">
        <v>11</v>
      </c>
      <c r="C138" s="97">
        <v>89368</v>
      </c>
      <c r="D138" s="130" t="s">
        <v>928</v>
      </c>
      <c r="E138" s="97" t="s">
        <v>13</v>
      </c>
      <c r="F138" s="274">
        <v>2</v>
      </c>
      <c r="G138" s="101">
        <f t="shared" si="72"/>
        <v>0.2487</v>
      </c>
      <c r="H138" s="102"/>
      <c r="I138" s="144">
        <f t="shared" si="73"/>
        <v>0</v>
      </c>
      <c r="J138" s="102">
        <f t="shared" si="74"/>
        <v>0</v>
      </c>
    </row>
    <row r="139" spans="1:10" s="52" customFormat="1" ht="57.95" customHeight="1">
      <c r="A139" s="275" t="s">
        <v>522</v>
      </c>
      <c r="B139" s="97" t="s">
        <v>11</v>
      </c>
      <c r="C139" s="97">
        <v>89404</v>
      </c>
      <c r="D139" s="130" t="s">
        <v>929</v>
      </c>
      <c r="E139" s="97" t="s">
        <v>13</v>
      </c>
      <c r="F139" s="274">
        <v>5</v>
      </c>
      <c r="G139" s="101">
        <f t="shared" si="72"/>
        <v>0.2487</v>
      </c>
      <c r="H139" s="102"/>
      <c r="I139" s="144">
        <f t="shared" si="73"/>
        <v>0</v>
      </c>
      <c r="J139" s="102">
        <f t="shared" si="74"/>
        <v>0</v>
      </c>
    </row>
    <row r="140" spans="1:10" s="52" customFormat="1" ht="57.95" customHeight="1">
      <c r="A140" s="275" t="s">
        <v>523</v>
      </c>
      <c r="B140" s="97" t="s">
        <v>11</v>
      </c>
      <c r="C140" s="104">
        <v>89408</v>
      </c>
      <c r="D140" s="130" t="s">
        <v>930</v>
      </c>
      <c r="E140" s="97" t="s">
        <v>13</v>
      </c>
      <c r="F140" s="274">
        <v>20</v>
      </c>
      <c r="G140" s="101">
        <f t="shared" si="72"/>
        <v>0.2487</v>
      </c>
      <c r="H140" s="102"/>
      <c r="I140" s="144">
        <f t="shared" si="73"/>
        <v>0</v>
      </c>
      <c r="J140" s="102">
        <f t="shared" si="74"/>
        <v>0</v>
      </c>
    </row>
    <row r="141" spans="1:10" s="52" customFormat="1" ht="57.95" customHeight="1">
      <c r="A141" s="275" t="s">
        <v>524</v>
      </c>
      <c r="B141" s="97" t="s">
        <v>11</v>
      </c>
      <c r="C141" s="104">
        <v>89413</v>
      </c>
      <c r="D141" s="130" t="s">
        <v>931</v>
      </c>
      <c r="E141" s="97" t="s">
        <v>13</v>
      </c>
      <c r="F141" s="274">
        <v>2</v>
      </c>
      <c r="G141" s="101">
        <f t="shared" si="72"/>
        <v>0.2487</v>
      </c>
      <c r="H141" s="102"/>
      <c r="I141" s="144">
        <f t="shared" si="73"/>
        <v>0</v>
      </c>
      <c r="J141" s="102">
        <f t="shared" si="74"/>
        <v>0</v>
      </c>
    </row>
    <row r="142" spans="1:10" s="52" customFormat="1" ht="57.95" customHeight="1">
      <c r="A142" s="275" t="s">
        <v>525</v>
      </c>
      <c r="B142" s="97" t="s">
        <v>11</v>
      </c>
      <c r="C142" s="104">
        <v>89424</v>
      </c>
      <c r="D142" s="130" t="s">
        <v>932</v>
      </c>
      <c r="E142" s="97" t="s">
        <v>13</v>
      </c>
      <c r="F142" s="274">
        <v>8</v>
      </c>
      <c r="G142" s="101">
        <f t="shared" si="72"/>
        <v>0.2487</v>
      </c>
      <c r="H142" s="102"/>
      <c r="I142" s="144">
        <f t="shared" si="73"/>
        <v>0</v>
      </c>
      <c r="J142" s="102">
        <f t="shared" si="74"/>
        <v>0</v>
      </c>
    </row>
    <row r="143" spans="1:10" s="52" customFormat="1" ht="57.95" customHeight="1">
      <c r="A143" s="275" t="s">
        <v>526</v>
      </c>
      <c r="B143" s="97" t="s">
        <v>11</v>
      </c>
      <c r="C143" s="104">
        <v>89440</v>
      </c>
      <c r="D143" s="130" t="s">
        <v>933</v>
      </c>
      <c r="E143" s="97" t="s">
        <v>13</v>
      </c>
      <c r="F143" s="274">
        <v>5</v>
      </c>
      <c r="G143" s="101">
        <f t="shared" si="72"/>
        <v>0.2487</v>
      </c>
      <c r="H143" s="102"/>
      <c r="I143" s="144">
        <f t="shared" si="73"/>
        <v>0</v>
      </c>
      <c r="J143" s="102">
        <f t="shared" si="74"/>
        <v>0</v>
      </c>
    </row>
    <row r="144" spans="1:10" s="52" customFormat="1" ht="57.95" customHeight="1">
      <c r="A144" s="275" t="s">
        <v>527</v>
      </c>
      <c r="B144" s="97" t="s">
        <v>11</v>
      </c>
      <c r="C144" s="104">
        <v>89445</v>
      </c>
      <c r="D144" s="130" t="s">
        <v>934</v>
      </c>
      <c r="E144" s="97" t="s">
        <v>13</v>
      </c>
      <c r="F144" s="274">
        <v>3</v>
      </c>
      <c r="G144" s="101">
        <f t="shared" si="72"/>
        <v>0.2487</v>
      </c>
      <c r="H144" s="102"/>
      <c r="I144" s="144">
        <f t="shared" si="73"/>
        <v>0</v>
      </c>
      <c r="J144" s="102">
        <f t="shared" si="74"/>
        <v>0</v>
      </c>
    </row>
    <row r="145" spans="1:10" s="52" customFormat="1" ht="57.95" customHeight="1">
      <c r="A145" s="275" t="s">
        <v>528</v>
      </c>
      <c r="B145" s="97" t="s">
        <v>11</v>
      </c>
      <c r="C145" s="104">
        <v>89355</v>
      </c>
      <c r="D145" s="130" t="s">
        <v>935</v>
      </c>
      <c r="E145" s="97" t="s">
        <v>22</v>
      </c>
      <c r="F145" s="274">
        <v>15.92</v>
      </c>
      <c r="G145" s="101">
        <f t="shared" si="72"/>
        <v>0.2487</v>
      </c>
      <c r="H145" s="102"/>
      <c r="I145" s="144">
        <f t="shared" si="73"/>
        <v>0</v>
      </c>
      <c r="J145" s="102">
        <f t="shared" si="74"/>
        <v>0</v>
      </c>
    </row>
    <row r="146" spans="1:10" s="52" customFormat="1" ht="57.95" customHeight="1">
      <c r="A146" s="275" t="s">
        <v>529</v>
      </c>
      <c r="B146" s="97" t="s">
        <v>11</v>
      </c>
      <c r="C146" s="97">
        <v>89402</v>
      </c>
      <c r="D146" s="151" t="s">
        <v>936</v>
      </c>
      <c r="E146" s="97" t="s">
        <v>22</v>
      </c>
      <c r="F146" s="274">
        <v>79.5</v>
      </c>
      <c r="G146" s="101">
        <f t="shared" si="72"/>
        <v>0.2487</v>
      </c>
      <c r="H146" s="102"/>
      <c r="I146" s="144">
        <f t="shared" si="73"/>
        <v>0</v>
      </c>
      <c r="J146" s="102">
        <f t="shared" si="74"/>
        <v>0</v>
      </c>
    </row>
    <row r="147" spans="1:10" s="52" customFormat="1" ht="57.95" customHeight="1">
      <c r="A147" s="275" t="s">
        <v>530</v>
      </c>
      <c r="B147" s="97" t="s">
        <v>11</v>
      </c>
      <c r="C147" s="97">
        <v>89447</v>
      </c>
      <c r="D147" s="151" t="s">
        <v>937</v>
      </c>
      <c r="E147" s="97" t="s">
        <v>22</v>
      </c>
      <c r="F147" s="274">
        <v>10.18</v>
      </c>
      <c r="G147" s="101">
        <f t="shared" si="72"/>
        <v>0.2487</v>
      </c>
      <c r="H147" s="102"/>
      <c r="I147" s="144">
        <f t="shared" si="73"/>
        <v>0</v>
      </c>
      <c r="J147" s="102">
        <f t="shared" si="74"/>
        <v>0</v>
      </c>
    </row>
    <row r="148" spans="1:10" s="52" customFormat="1" ht="57.95" customHeight="1">
      <c r="A148" s="275" t="s">
        <v>531</v>
      </c>
      <c r="B148" s="97" t="s">
        <v>11</v>
      </c>
      <c r="C148" s="104">
        <v>89366</v>
      </c>
      <c r="D148" s="130" t="s">
        <v>938</v>
      </c>
      <c r="E148" s="104" t="s">
        <v>13</v>
      </c>
      <c r="F148" s="274">
        <v>2</v>
      </c>
      <c r="G148" s="101">
        <f t="shared" si="72"/>
        <v>0.2487</v>
      </c>
      <c r="H148" s="102"/>
      <c r="I148" s="144">
        <f t="shared" si="73"/>
        <v>0</v>
      </c>
      <c r="J148" s="102">
        <f t="shared" si="74"/>
        <v>0</v>
      </c>
    </row>
    <row r="149" spans="1:10" s="52" customFormat="1" ht="57.95" customHeight="1">
      <c r="A149" s="275" t="s">
        <v>532</v>
      </c>
      <c r="B149" s="97" t="s">
        <v>11</v>
      </c>
      <c r="C149" s="104">
        <v>90373</v>
      </c>
      <c r="D149" s="130" t="s">
        <v>939</v>
      </c>
      <c r="E149" s="104" t="s">
        <v>13</v>
      </c>
      <c r="F149" s="274">
        <v>5</v>
      </c>
      <c r="G149" s="101">
        <f t="shared" si="72"/>
        <v>0.2487</v>
      </c>
      <c r="H149" s="102"/>
      <c r="I149" s="144">
        <f t="shared" si="73"/>
        <v>0</v>
      </c>
      <c r="J149" s="102">
        <f t="shared" si="74"/>
        <v>0</v>
      </c>
    </row>
    <row r="150" spans="1:10" s="52" customFormat="1" ht="57.95" customHeight="1">
      <c r="A150" s="275" t="s">
        <v>533</v>
      </c>
      <c r="B150" s="104" t="s">
        <v>11</v>
      </c>
      <c r="C150" s="104">
        <v>88503</v>
      </c>
      <c r="D150" s="130" t="s">
        <v>940</v>
      </c>
      <c r="E150" s="104" t="s">
        <v>13</v>
      </c>
      <c r="F150" s="274">
        <v>1</v>
      </c>
      <c r="G150" s="106">
        <f t="shared" si="72"/>
        <v>0.2487</v>
      </c>
      <c r="H150" s="107"/>
      <c r="I150" s="144">
        <f t="shared" si="73"/>
        <v>0</v>
      </c>
      <c r="J150" s="102">
        <f t="shared" si="74"/>
        <v>0</v>
      </c>
    </row>
    <row r="151" spans="1:10" s="52" customFormat="1" ht="57.95" customHeight="1">
      <c r="A151" s="275" t="s">
        <v>534</v>
      </c>
      <c r="B151" s="104" t="s">
        <v>11</v>
      </c>
      <c r="C151" s="104">
        <v>95674</v>
      </c>
      <c r="D151" s="130" t="s">
        <v>941</v>
      </c>
      <c r="E151" s="104" t="s">
        <v>13</v>
      </c>
      <c r="F151" s="274">
        <v>1</v>
      </c>
      <c r="G151" s="106">
        <f t="shared" si="72"/>
        <v>0.2487</v>
      </c>
      <c r="H151" s="107"/>
      <c r="I151" s="144">
        <f t="shared" si="73"/>
        <v>0</v>
      </c>
      <c r="J151" s="102">
        <f t="shared" si="74"/>
        <v>0</v>
      </c>
    </row>
    <row r="152" spans="1:10" s="52" customFormat="1" ht="57.95" customHeight="1">
      <c r="A152" s="286" t="s">
        <v>354</v>
      </c>
      <c r="B152" s="104"/>
      <c r="C152" s="104"/>
      <c r="D152" s="99" t="s">
        <v>573</v>
      </c>
      <c r="E152" s="104"/>
      <c r="F152" s="100"/>
      <c r="G152" s="107"/>
      <c r="H152" s="107"/>
      <c r="I152" s="103"/>
      <c r="J152" s="107"/>
    </row>
    <row r="153" spans="1:10" s="52" customFormat="1" ht="57.95" customHeight="1">
      <c r="A153" s="275" t="s">
        <v>1041</v>
      </c>
      <c r="B153" s="104" t="s">
        <v>11</v>
      </c>
      <c r="C153" s="104">
        <v>83446</v>
      </c>
      <c r="D153" s="130" t="s">
        <v>942</v>
      </c>
      <c r="E153" s="104" t="s">
        <v>13</v>
      </c>
      <c r="F153" s="274">
        <v>10</v>
      </c>
      <c r="G153" s="106">
        <f>$J$4</f>
        <v>0.2487</v>
      </c>
      <c r="H153" s="107"/>
      <c r="I153" s="144">
        <f>H153*(1+G153)</f>
        <v>0</v>
      </c>
      <c r="J153" s="102">
        <f>F153*I153</f>
        <v>0</v>
      </c>
    </row>
    <row r="154" spans="1:10" s="52" customFormat="1" ht="57.95" customHeight="1">
      <c r="A154" s="275" t="s">
        <v>1042</v>
      </c>
      <c r="B154" s="104" t="s">
        <v>11</v>
      </c>
      <c r="C154" s="104" t="s">
        <v>943</v>
      </c>
      <c r="D154" s="130" t="s">
        <v>944</v>
      </c>
      <c r="E154" s="104" t="s">
        <v>13</v>
      </c>
      <c r="F154" s="274">
        <v>1</v>
      </c>
      <c r="G154" s="106">
        <f t="shared" si="72"/>
        <v>0.2487</v>
      </c>
      <c r="H154" s="107"/>
      <c r="I154" s="144">
        <f t="shared" ref="I154" si="75">H154*(1+G154)</f>
        <v>0</v>
      </c>
      <c r="J154" s="102">
        <f t="shared" ref="J154" si="76">F154*I154</f>
        <v>0</v>
      </c>
    </row>
    <row r="155" spans="1:10" s="52" customFormat="1" ht="57.95" customHeight="1">
      <c r="A155" s="275" t="s">
        <v>1043</v>
      </c>
      <c r="B155" s="104" t="s">
        <v>11</v>
      </c>
      <c r="C155" s="104">
        <v>98102</v>
      </c>
      <c r="D155" s="130" t="s">
        <v>945</v>
      </c>
      <c r="E155" s="104" t="s">
        <v>13</v>
      </c>
      <c r="F155" s="274">
        <v>1</v>
      </c>
      <c r="G155" s="106">
        <f t="shared" si="72"/>
        <v>0.2487</v>
      </c>
      <c r="H155" s="107"/>
      <c r="I155" s="144">
        <f>H155*(1+G155)</f>
        <v>0</v>
      </c>
      <c r="J155" s="102">
        <f>F155*I155</f>
        <v>0</v>
      </c>
    </row>
    <row r="156" spans="1:10" s="52" customFormat="1" ht="57.95" customHeight="1">
      <c r="A156" s="275" t="s">
        <v>1044</v>
      </c>
      <c r="B156" s="104" t="s">
        <v>11</v>
      </c>
      <c r="C156" s="104">
        <v>72285</v>
      </c>
      <c r="D156" s="130" t="s">
        <v>946</v>
      </c>
      <c r="E156" s="104" t="s">
        <v>13</v>
      </c>
      <c r="F156" s="274">
        <v>3</v>
      </c>
      <c r="G156" s="106">
        <f t="shared" si="72"/>
        <v>0.2487</v>
      </c>
      <c r="H156" s="107"/>
      <c r="I156" s="144">
        <f t="shared" ref="I156:I168" si="77">H156*(1+G156)</f>
        <v>0</v>
      </c>
      <c r="J156" s="102">
        <f t="shared" ref="J156" si="78">F156*I156</f>
        <v>0</v>
      </c>
    </row>
    <row r="157" spans="1:10" s="52" customFormat="1" ht="35.1" customHeight="1">
      <c r="A157" s="275" t="s">
        <v>1045</v>
      </c>
      <c r="B157" s="104" t="s">
        <v>11</v>
      </c>
      <c r="C157" s="104">
        <v>83623</v>
      </c>
      <c r="D157" s="130" t="s">
        <v>947</v>
      </c>
      <c r="E157" s="104" t="s">
        <v>22</v>
      </c>
      <c r="F157" s="274">
        <v>0.9</v>
      </c>
      <c r="G157" s="106">
        <f t="shared" si="72"/>
        <v>0.2487</v>
      </c>
      <c r="H157" s="144"/>
      <c r="I157" s="144">
        <f t="shared" si="77"/>
        <v>0</v>
      </c>
      <c r="J157" s="102">
        <f>F157*I157</f>
        <v>0</v>
      </c>
    </row>
    <row r="158" spans="1:10" s="52" customFormat="1" ht="60" customHeight="1">
      <c r="A158" s="275" t="s">
        <v>1046</v>
      </c>
      <c r="B158" s="104" t="s">
        <v>11</v>
      </c>
      <c r="C158" s="104">
        <v>94227</v>
      </c>
      <c r="D158" s="130" t="s">
        <v>948</v>
      </c>
      <c r="E158" s="104" t="s">
        <v>22</v>
      </c>
      <c r="F158" s="274">
        <v>48.74</v>
      </c>
      <c r="G158" s="106">
        <f t="shared" si="72"/>
        <v>0.2487</v>
      </c>
      <c r="H158" s="144"/>
      <c r="I158" s="144">
        <f t="shared" si="77"/>
        <v>0</v>
      </c>
      <c r="J158" s="102">
        <f t="shared" ref="J158" si="79">F158*I158</f>
        <v>0</v>
      </c>
    </row>
    <row r="159" spans="1:10" s="52" customFormat="1" ht="60" customHeight="1">
      <c r="A159" s="275" t="s">
        <v>1047</v>
      </c>
      <c r="B159" s="104" t="s">
        <v>11</v>
      </c>
      <c r="C159" s="104">
        <v>89728</v>
      </c>
      <c r="D159" s="130" t="s">
        <v>949</v>
      </c>
      <c r="E159" s="104" t="s">
        <v>13</v>
      </c>
      <c r="F159" s="274">
        <v>3</v>
      </c>
      <c r="G159" s="106">
        <f t="shared" si="72"/>
        <v>0.2487</v>
      </c>
      <c r="H159" s="144"/>
      <c r="I159" s="144">
        <f t="shared" si="77"/>
        <v>0</v>
      </c>
      <c r="J159" s="102">
        <f>F159*I159</f>
        <v>0</v>
      </c>
    </row>
    <row r="160" spans="1:10" s="52" customFormat="1" ht="60" customHeight="1">
      <c r="A160" s="275" t="s">
        <v>1048</v>
      </c>
      <c r="B160" s="104" t="s">
        <v>11</v>
      </c>
      <c r="C160" s="104">
        <v>89746</v>
      </c>
      <c r="D160" s="130" t="s">
        <v>950</v>
      </c>
      <c r="E160" s="104" t="s">
        <v>13</v>
      </c>
      <c r="F160" s="274">
        <v>4</v>
      </c>
      <c r="G160" s="106">
        <f t="shared" si="72"/>
        <v>0.2487</v>
      </c>
      <c r="H160" s="144"/>
      <c r="I160" s="144">
        <f t="shared" si="77"/>
        <v>0</v>
      </c>
      <c r="J160" s="102">
        <f t="shared" ref="J160" si="80">F160*I160</f>
        <v>0</v>
      </c>
    </row>
    <row r="161" spans="1:10" s="52" customFormat="1" ht="60" customHeight="1">
      <c r="A161" s="275" t="s">
        <v>1049</v>
      </c>
      <c r="B161" s="104" t="s">
        <v>11</v>
      </c>
      <c r="C161" s="104">
        <v>89726</v>
      </c>
      <c r="D161" s="130" t="s">
        <v>575</v>
      </c>
      <c r="E161" s="104" t="s">
        <v>13</v>
      </c>
      <c r="F161" s="274">
        <v>3</v>
      </c>
      <c r="G161" s="106">
        <f t="shared" si="72"/>
        <v>0.2487</v>
      </c>
      <c r="H161" s="144"/>
      <c r="I161" s="144">
        <f t="shared" si="77"/>
        <v>0</v>
      </c>
      <c r="J161" s="102">
        <f>F161*I161</f>
        <v>0</v>
      </c>
    </row>
    <row r="162" spans="1:10" s="52" customFormat="1" ht="60" customHeight="1">
      <c r="A162" s="275" t="s">
        <v>1050</v>
      </c>
      <c r="B162" s="104" t="s">
        <v>11</v>
      </c>
      <c r="C162" s="104">
        <v>89732</v>
      </c>
      <c r="D162" s="130" t="s">
        <v>951</v>
      </c>
      <c r="E162" s="104" t="s">
        <v>13</v>
      </c>
      <c r="F162" s="274">
        <v>5</v>
      </c>
      <c r="G162" s="106">
        <f t="shared" si="72"/>
        <v>0.2487</v>
      </c>
      <c r="H162" s="144"/>
      <c r="I162" s="144">
        <f t="shared" si="77"/>
        <v>0</v>
      </c>
      <c r="J162" s="102">
        <f t="shared" ref="J162" si="81">F162*I162</f>
        <v>0</v>
      </c>
    </row>
    <row r="163" spans="1:10" s="52" customFormat="1" ht="60" customHeight="1">
      <c r="A163" s="275" t="s">
        <v>1051</v>
      </c>
      <c r="B163" s="104" t="s">
        <v>11</v>
      </c>
      <c r="C163" s="104">
        <v>89744</v>
      </c>
      <c r="D163" s="130" t="s">
        <v>952</v>
      </c>
      <c r="E163" s="104" t="s">
        <v>13</v>
      </c>
      <c r="F163" s="274">
        <v>9</v>
      </c>
      <c r="G163" s="106">
        <f t="shared" si="72"/>
        <v>0.2487</v>
      </c>
      <c r="H163" s="144"/>
      <c r="I163" s="144">
        <f t="shared" si="77"/>
        <v>0</v>
      </c>
      <c r="J163" s="102">
        <f>F163*I163</f>
        <v>0</v>
      </c>
    </row>
    <row r="164" spans="1:10" s="52" customFormat="1" ht="60" customHeight="1">
      <c r="A164" s="275" t="s">
        <v>1052</v>
      </c>
      <c r="B164" s="104" t="s">
        <v>11</v>
      </c>
      <c r="C164" s="104">
        <v>89731</v>
      </c>
      <c r="D164" s="130" t="s">
        <v>953</v>
      </c>
      <c r="E164" s="104" t="s">
        <v>13</v>
      </c>
      <c r="F164" s="274">
        <v>11</v>
      </c>
      <c r="G164" s="106">
        <f t="shared" si="72"/>
        <v>0.2487</v>
      </c>
      <c r="H164" s="144"/>
      <c r="I164" s="144">
        <f t="shared" si="77"/>
        <v>0</v>
      </c>
      <c r="J164" s="102">
        <f>F164*I164</f>
        <v>0</v>
      </c>
    </row>
    <row r="165" spans="1:10" s="52" customFormat="1" ht="60" customHeight="1">
      <c r="A165" s="275" t="s">
        <v>1053</v>
      </c>
      <c r="B165" s="104" t="s">
        <v>11</v>
      </c>
      <c r="C165" s="104">
        <v>89724</v>
      </c>
      <c r="D165" s="130" t="s">
        <v>576</v>
      </c>
      <c r="E165" s="104" t="s">
        <v>13</v>
      </c>
      <c r="F165" s="274">
        <v>3</v>
      </c>
      <c r="G165" s="106">
        <f t="shared" si="72"/>
        <v>0.2487</v>
      </c>
      <c r="H165" s="144"/>
      <c r="I165" s="144">
        <f t="shared" si="77"/>
        <v>0</v>
      </c>
      <c r="J165" s="102">
        <f t="shared" ref="J165" si="82">F165*I165</f>
        <v>0</v>
      </c>
    </row>
    <row r="166" spans="1:10" s="52" customFormat="1" ht="60" customHeight="1">
      <c r="A166" s="275" t="s">
        <v>1054</v>
      </c>
      <c r="B166" s="104" t="s">
        <v>11</v>
      </c>
      <c r="C166" s="104">
        <v>89797</v>
      </c>
      <c r="D166" s="130" t="s">
        <v>577</v>
      </c>
      <c r="E166" s="104" t="s">
        <v>13</v>
      </c>
      <c r="F166" s="274">
        <v>2</v>
      </c>
      <c r="G166" s="106">
        <f t="shared" si="72"/>
        <v>0.2487</v>
      </c>
      <c r="H166" s="144"/>
      <c r="I166" s="144">
        <f t="shared" si="77"/>
        <v>0</v>
      </c>
      <c r="J166" s="102">
        <f>F166*I166</f>
        <v>0</v>
      </c>
    </row>
    <row r="167" spans="1:10" s="52" customFormat="1" ht="60" customHeight="1">
      <c r="A167" s="275" t="s">
        <v>1055</v>
      </c>
      <c r="B167" s="104" t="s">
        <v>11</v>
      </c>
      <c r="C167" s="104">
        <v>3659</v>
      </c>
      <c r="D167" s="130" t="s">
        <v>954</v>
      </c>
      <c r="E167" s="104" t="s">
        <v>13</v>
      </c>
      <c r="F167" s="274">
        <v>2</v>
      </c>
      <c r="G167" s="106">
        <f t="shared" si="72"/>
        <v>0.2487</v>
      </c>
      <c r="H167" s="107"/>
      <c r="I167" s="144">
        <f t="shared" si="77"/>
        <v>0</v>
      </c>
      <c r="J167" s="102">
        <f>F167*I167</f>
        <v>0</v>
      </c>
    </row>
    <row r="168" spans="1:10" s="52" customFormat="1" ht="60" customHeight="1">
      <c r="A168" s="275" t="s">
        <v>1056</v>
      </c>
      <c r="B168" s="104" t="s">
        <v>11</v>
      </c>
      <c r="C168" s="104">
        <v>89752</v>
      </c>
      <c r="D168" s="130" t="s">
        <v>955</v>
      </c>
      <c r="E168" s="104" t="s">
        <v>13</v>
      </c>
      <c r="F168" s="274">
        <v>6</v>
      </c>
      <c r="G168" s="106">
        <f t="shared" si="72"/>
        <v>0.2487</v>
      </c>
      <c r="H168" s="107"/>
      <c r="I168" s="144">
        <f t="shared" si="77"/>
        <v>0</v>
      </c>
      <c r="J168" s="102">
        <f t="shared" ref="J168" si="83">F168*I168</f>
        <v>0</v>
      </c>
    </row>
    <row r="169" spans="1:10" s="52" customFormat="1" ht="60" customHeight="1">
      <c r="A169" s="275" t="s">
        <v>1057</v>
      </c>
      <c r="B169" s="104" t="s">
        <v>11</v>
      </c>
      <c r="C169" s="104">
        <v>89805</v>
      </c>
      <c r="D169" s="130" t="s">
        <v>956</v>
      </c>
      <c r="E169" s="104" t="s">
        <v>13</v>
      </c>
      <c r="F169" s="274">
        <v>6</v>
      </c>
      <c r="G169" s="106">
        <f t="shared" si="72"/>
        <v>0.2487</v>
      </c>
      <c r="H169" s="107"/>
      <c r="I169" s="144">
        <f>H169*(1+G169)</f>
        <v>0</v>
      </c>
      <c r="J169" s="102">
        <f>F169*I169</f>
        <v>0</v>
      </c>
    </row>
    <row r="170" spans="1:10" s="52" customFormat="1" ht="60" customHeight="1">
      <c r="A170" s="275" t="s">
        <v>1058</v>
      </c>
      <c r="B170" s="104" t="s">
        <v>11</v>
      </c>
      <c r="C170" s="104">
        <v>89778</v>
      </c>
      <c r="D170" s="130" t="s">
        <v>957</v>
      </c>
      <c r="E170" s="104" t="s">
        <v>13</v>
      </c>
      <c r="F170" s="274">
        <v>26</v>
      </c>
      <c r="G170" s="106">
        <f t="shared" si="72"/>
        <v>0.2487</v>
      </c>
      <c r="H170" s="107"/>
      <c r="I170" s="144">
        <f t="shared" ref="I170" si="84">H170*(1+G170)</f>
        <v>0</v>
      </c>
      <c r="J170" s="102">
        <f t="shared" ref="J170" si="85">F170*I170</f>
        <v>0</v>
      </c>
    </row>
    <row r="171" spans="1:10" s="52" customFormat="1" ht="60" customHeight="1">
      <c r="A171" s="275" t="s">
        <v>1059</v>
      </c>
      <c r="B171" s="104" t="s">
        <v>11</v>
      </c>
      <c r="C171" s="104">
        <v>89753</v>
      </c>
      <c r="D171" s="130" t="s">
        <v>958</v>
      </c>
      <c r="E171" s="104" t="s">
        <v>13</v>
      </c>
      <c r="F171" s="274">
        <v>16</v>
      </c>
      <c r="G171" s="106">
        <f t="shared" si="72"/>
        <v>0.2487</v>
      </c>
      <c r="H171" s="107"/>
      <c r="I171" s="144">
        <f>H171*(1+G171)</f>
        <v>0</v>
      </c>
      <c r="J171" s="102">
        <f>F171*I171</f>
        <v>0</v>
      </c>
    </row>
    <row r="172" spans="1:10" s="52" customFormat="1" ht="60" customHeight="1">
      <c r="A172" s="275" t="s">
        <v>1060</v>
      </c>
      <c r="B172" s="104" t="s">
        <v>11</v>
      </c>
      <c r="C172" s="104">
        <v>89825</v>
      </c>
      <c r="D172" s="130" t="s">
        <v>959</v>
      </c>
      <c r="E172" s="104" t="s">
        <v>13</v>
      </c>
      <c r="F172" s="274">
        <v>10</v>
      </c>
      <c r="G172" s="106">
        <f t="shared" si="72"/>
        <v>0.2487</v>
      </c>
      <c r="H172" s="107"/>
      <c r="I172" s="144">
        <f t="shared" ref="I172" si="86">H172*(1+G172)</f>
        <v>0</v>
      </c>
      <c r="J172" s="102">
        <f t="shared" ref="J172" si="87">F172*I172</f>
        <v>0</v>
      </c>
    </row>
    <row r="173" spans="1:10" s="52" customFormat="1" ht="60" customHeight="1">
      <c r="A173" s="275" t="s">
        <v>1061</v>
      </c>
      <c r="B173" s="104" t="s">
        <v>11</v>
      </c>
      <c r="C173" s="104">
        <v>89801</v>
      </c>
      <c r="D173" s="130" t="s">
        <v>960</v>
      </c>
      <c r="E173" s="104" t="s">
        <v>13</v>
      </c>
      <c r="F173" s="274">
        <v>5</v>
      </c>
      <c r="G173" s="106">
        <f t="shared" si="72"/>
        <v>0.2487</v>
      </c>
      <c r="H173" s="107"/>
      <c r="I173" s="144">
        <f>H173*(1+G173)</f>
        <v>0</v>
      </c>
      <c r="J173" s="102">
        <f>F173*I173</f>
        <v>0</v>
      </c>
    </row>
    <row r="174" spans="1:10" s="52" customFormat="1" ht="60" customHeight="1">
      <c r="A174" s="275" t="s">
        <v>1062</v>
      </c>
      <c r="B174" s="104" t="s">
        <v>11</v>
      </c>
      <c r="C174" s="104">
        <v>89712</v>
      </c>
      <c r="D174" s="130" t="s">
        <v>578</v>
      </c>
      <c r="E174" s="104" t="s">
        <v>22</v>
      </c>
      <c r="F174" s="274">
        <v>25.25</v>
      </c>
      <c r="G174" s="106">
        <f t="shared" si="72"/>
        <v>0.2487</v>
      </c>
      <c r="H174" s="107"/>
      <c r="I174" s="144">
        <f t="shared" ref="I174" si="88">H174*(1+G174)</f>
        <v>0</v>
      </c>
      <c r="J174" s="102">
        <f t="shared" ref="J174" si="89">F174*I174</f>
        <v>0</v>
      </c>
    </row>
    <row r="175" spans="1:10" s="52" customFormat="1" ht="60" customHeight="1">
      <c r="A175" s="275" t="s">
        <v>1063</v>
      </c>
      <c r="B175" s="104" t="s">
        <v>11</v>
      </c>
      <c r="C175" s="104">
        <v>89711</v>
      </c>
      <c r="D175" s="130" t="s">
        <v>961</v>
      </c>
      <c r="E175" s="104" t="s">
        <v>22</v>
      </c>
      <c r="F175" s="274">
        <v>5.71</v>
      </c>
      <c r="G175" s="106">
        <f t="shared" si="72"/>
        <v>0.2487</v>
      </c>
      <c r="H175" s="107"/>
      <c r="I175" s="144">
        <f>H175*(1+G175)</f>
        <v>0</v>
      </c>
      <c r="J175" s="102">
        <f>F175*I175</f>
        <v>0</v>
      </c>
    </row>
    <row r="176" spans="1:10" s="52" customFormat="1" ht="60" customHeight="1">
      <c r="A176" s="275" t="s">
        <v>1064</v>
      </c>
      <c r="B176" s="104" t="s">
        <v>11</v>
      </c>
      <c r="C176" s="104">
        <v>89714</v>
      </c>
      <c r="D176" s="130" t="s">
        <v>962</v>
      </c>
      <c r="E176" s="104" t="s">
        <v>22</v>
      </c>
      <c r="F176" s="274">
        <v>1</v>
      </c>
      <c r="G176" s="106">
        <f t="shared" si="72"/>
        <v>0.2487</v>
      </c>
      <c r="H176" s="107"/>
      <c r="I176" s="144">
        <f t="shared" ref="I176" si="90">H176*(1+G176)</f>
        <v>0</v>
      </c>
      <c r="J176" s="102">
        <f t="shared" ref="J176" si="91">F176*I176</f>
        <v>0</v>
      </c>
    </row>
    <row r="177" spans="1:10" s="52" customFormat="1" ht="60" customHeight="1">
      <c r="A177" s="275" t="s">
        <v>1065</v>
      </c>
      <c r="B177" s="104" t="s">
        <v>11</v>
      </c>
      <c r="C177" s="104">
        <v>89707</v>
      </c>
      <c r="D177" s="130" t="s">
        <v>574</v>
      </c>
      <c r="E177" s="104" t="s">
        <v>13</v>
      </c>
      <c r="F177" s="274">
        <v>3</v>
      </c>
      <c r="G177" s="106">
        <f t="shared" si="72"/>
        <v>0.2487</v>
      </c>
      <c r="H177" s="107"/>
      <c r="I177" s="144">
        <f>H177*(1+G177)</f>
        <v>0</v>
      </c>
      <c r="J177" s="102">
        <f>F177*I177</f>
        <v>0</v>
      </c>
    </row>
    <row r="178" spans="1:10" s="52" customFormat="1" ht="35.1" customHeight="1">
      <c r="B178" s="113"/>
      <c r="C178" s="113"/>
      <c r="D178" s="125"/>
      <c r="E178" s="113"/>
      <c r="F178" s="113"/>
      <c r="G178" s="115"/>
      <c r="H178" s="365" t="s">
        <v>14</v>
      </c>
      <c r="I178" s="365"/>
      <c r="J178" s="116">
        <f>SUM(J132:J177)</f>
        <v>0</v>
      </c>
    </row>
    <row r="179" spans="1:10" ht="35.1" customHeight="1">
      <c r="A179" s="287" t="s">
        <v>78</v>
      </c>
      <c r="B179" s="117"/>
      <c r="C179" s="117"/>
      <c r="D179" s="94" t="s">
        <v>289</v>
      </c>
      <c r="E179" s="117"/>
      <c r="F179" s="119"/>
      <c r="G179" s="119"/>
      <c r="H179" s="119"/>
      <c r="I179" s="120"/>
      <c r="J179" s="119"/>
    </row>
    <row r="180" spans="1:10" ht="45" customHeight="1">
      <c r="A180" s="286" t="s">
        <v>79</v>
      </c>
      <c r="B180" s="104"/>
      <c r="C180" s="104"/>
      <c r="D180" s="99" t="s">
        <v>288</v>
      </c>
      <c r="E180" s="104"/>
      <c r="F180" s="107"/>
      <c r="G180" s="107"/>
      <c r="H180" s="107"/>
      <c r="I180" s="103"/>
      <c r="J180" s="107"/>
    </row>
    <row r="181" spans="1:10" ht="45" customHeight="1">
      <c r="A181" s="277" t="s">
        <v>280</v>
      </c>
      <c r="B181" s="104" t="s">
        <v>11</v>
      </c>
      <c r="C181" s="104">
        <v>89987</v>
      </c>
      <c r="D181" s="130" t="s">
        <v>414</v>
      </c>
      <c r="E181" s="104" t="s">
        <v>121</v>
      </c>
      <c r="F181" s="274">
        <v>7</v>
      </c>
      <c r="G181" s="106">
        <f t="shared" ref="G181:G184" si="92">$J$4</f>
        <v>0.2487</v>
      </c>
      <c r="H181" s="107"/>
      <c r="I181" s="103">
        <f t="shared" ref="I181:I184" si="93">H181*(1+G181)</f>
        <v>0</v>
      </c>
      <c r="J181" s="107">
        <f t="shared" ref="J181:J184" si="94">F181*I181</f>
        <v>0</v>
      </c>
    </row>
    <row r="182" spans="1:10" ht="45" customHeight="1">
      <c r="A182" s="277" t="s">
        <v>395</v>
      </c>
      <c r="B182" s="104" t="s">
        <v>11</v>
      </c>
      <c r="C182" s="104">
        <v>94489</v>
      </c>
      <c r="D182" s="130" t="s">
        <v>963</v>
      </c>
      <c r="E182" s="104" t="s">
        <v>121</v>
      </c>
      <c r="F182" s="274">
        <v>3</v>
      </c>
      <c r="G182" s="106">
        <f t="shared" si="92"/>
        <v>0.2487</v>
      </c>
      <c r="H182" s="107"/>
      <c r="I182" s="103">
        <f t="shared" si="93"/>
        <v>0</v>
      </c>
      <c r="J182" s="107">
        <f t="shared" si="94"/>
        <v>0</v>
      </c>
    </row>
    <row r="183" spans="1:10" ht="45" customHeight="1">
      <c r="A183" s="277" t="s">
        <v>486</v>
      </c>
      <c r="B183" s="104" t="s">
        <v>11</v>
      </c>
      <c r="C183" s="104">
        <v>94490</v>
      </c>
      <c r="D183" s="130" t="s">
        <v>964</v>
      </c>
      <c r="E183" s="104" t="s">
        <v>121</v>
      </c>
      <c r="F183" s="274">
        <v>1</v>
      </c>
      <c r="G183" s="106">
        <f t="shared" si="92"/>
        <v>0.2487</v>
      </c>
      <c r="H183" s="107"/>
      <c r="I183" s="103">
        <f t="shared" si="93"/>
        <v>0</v>
      </c>
      <c r="J183" s="107">
        <f t="shared" si="94"/>
        <v>0</v>
      </c>
    </row>
    <row r="184" spans="1:10" ht="45" customHeight="1">
      <c r="A184" s="277" t="s">
        <v>535</v>
      </c>
      <c r="B184" s="104" t="s">
        <v>11</v>
      </c>
      <c r="C184" s="104">
        <v>94492</v>
      </c>
      <c r="D184" s="130" t="s">
        <v>965</v>
      </c>
      <c r="E184" s="104" t="s">
        <v>121</v>
      </c>
      <c r="F184" s="274">
        <v>1</v>
      </c>
      <c r="G184" s="106">
        <f t="shared" si="92"/>
        <v>0.2487</v>
      </c>
      <c r="H184" s="107"/>
      <c r="I184" s="103">
        <f t="shared" si="93"/>
        <v>0</v>
      </c>
      <c r="J184" s="107">
        <f t="shared" si="94"/>
        <v>0</v>
      </c>
    </row>
    <row r="185" spans="1:10" ht="45" customHeight="1">
      <c r="A185" s="286" t="s">
        <v>80</v>
      </c>
      <c r="B185" s="104"/>
      <c r="C185" s="104"/>
      <c r="D185" s="99" t="s">
        <v>289</v>
      </c>
      <c r="E185" s="104"/>
      <c r="F185" s="129"/>
      <c r="G185" s="107"/>
      <c r="H185" s="107"/>
      <c r="I185" s="103"/>
      <c r="J185" s="107"/>
    </row>
    <row r="186" spans="1:10" ht="45" customHeight="1">
      <c r="A186" s="277" t="s">
        <v>396</v>
      </c>
      <c r="B186" s="104" t="s">
        <v>11</v>
      </c>
      <c r="C186" s="277">
        <v>86895</v>
      </c>
      <c r="D186" s="130" t="s">
        <v>1032</v>
      </c>
      <c r="E186" s="104" t="s">
        <v>121</v>
      </c>
      <c r="F186" s="274">
        <v>1</v>
      </c>
      <c r="G186" s="106">
        <f t="shared" ref="G186:G191" si="95">$J$4</f>
        <v>0.2487</v>
      </c>
      <c r="H186" s="107"/>
      <c r="I186" s="103">
        <f t="shared" ref="I186:I191" si="96">H186*(1+G186)</f>
        <v>0</v>
      </c>
      <c r="J186" s="107">
        <f t="shared" ref="J186:J191" si="97">F186*I186</f>
        <v>0</v>
      </c>
    </row>
    <row r="187" spans="1:10" ht="45" customHeight="1">
      <c r="A187" s="277" t="s">
        <v>397</v>
      </c>
      <c r="B187" s="104" t="s">
        <v>11</v>
      </c>
      <c r="C187" s="277">
        <v>86941</v>
      </c>
      <c r="D187" s="130" t="s">
        <v>966</v>
      </c>
      <c r="E187" s="104" t="s">
        <v>121</v>
      </c>
      <c r="F187" s="274">
        <v>2</v>
      </c>
      <c r="G187" s="106">
        <f t="shared" si="95"/>
        <v>0.2487</v>
      </c>
      <c r="H187" s="107"/>
      <c r="I187" s="103">
        <f t="shared" si="96"/>
        <v>0</v>
      </c>
      <c r="J187" s="107">
        <f t="shared" si="97"/>
        <v>0</v>
      </c>
    </row>
    <row r="188" spans="1:10" ht="45" customHeight="1">
      <c r="A188" s="277" t="s">
        <v>356</v>
      </c>
      <c r="B188" s="104" t="s">
        <v>11</v>
      </c>
      <c r="C188" s="277">
        <v>86932</v>
      </c>
      <c r="D188" s="130" t="s">
        <v>967</v>
      </c>
      <c r="E188" s="104" t="s">
        <v>13</v>
      </c>
      <c r="F188" s="274">
        <v>3</v>
      </c>
      <c r="G188" s="106">
        <f t="shared" si="95"/>
        <v>0.2487</v>
      </c>
      <c r="H188" s="107"/>
      <c r="I188" s="103">
        <f t="shared" si="96"/>
        <v>0</v>
      </c>
      <c r="J188" s="107">
        <f t="shared" si="97"/>
        <v>0</v>
      </c>
    </row>
    <row r="189" spans="1:10" ht="45" customHeight="1">
      <c r="A189" s="277" t="s">
        <v>487</v>
      </c>
      <c r="B189" s="104" t="s">
        <v>11</v>
      </c>
      <c r="C189" s="277">
        <v>86922</v>
      </c>
      <c r="D189" s="130" t="s">
        <v>968</v>
      </c>
      <c r="E189" s="104" t="s">
        <v>121</v>
      </c>
      <c r="F189" s="274">
        <v>1</v>
      </c>
      <c r="G189" s="106">
        <f t="shared" si="95"/>
        <v>0.2487</v>
      </c>
      <c r="H189" s="107"/>
      <c r="I189" s="103">
        <f t="shared" si="96"/>
        <v>0</v>
      </c>
      <c r="J189" s="107">
        <f t="shared" si="97"/>
        <v>0</v>
      </c>
    </row>
    <row r="190" spans="1:10" ht="45" customHeight="1">
      <c r="A190" s="277" t="s">
        <v>969</v>
      </c>
      <c r="B190" s="104" t="s">
        <v>11</v>
      </c>
      <c r="C190" s="104">
        <v>86909</v>
      </c>
      <c r="D190" s="130" t="s">
        <v>1033</v>
      </c>
      <c r="E190" s="104" t="s">
        <v>98</v>
      </c>
      <c r="F190" s="274">
        <v>1</v>
      </c>
      <c r="G190" s="106">
        <f t="shared" si="95"/>
        <v>0.2487</v>
      </c>
      <c r="H190" s="107"/>
      <c r="I190" s="103">
        <f t="shared" si="96"/>
        <v>0</v>
      </c>
      <c r="J190" s="107">
        <f t="shared" si="97"/>
        <v>0</v>
      </c>
    </row>
    <row r="191" spans="1:10" ht="45" customHeight="1">
      <c r="A191" s="277" t="s">
        <v>970</v>
      </c>
      <c r="B191" s="104" t="s">
        <v>11</v>
      </c>
      <c r="C191" s="104">
        <v>11762</v>
      </c>
      <c r="D191" s="130" t="s">
        <v>971</v>
      </c>
      <c r="E191" s="104" t="s">
        <v>98</v>
      </c>
      <c r="F191" s="274">
        <v>1</v>
      </c>
      <c r="G191" s="106">
        <f t="shared" si="95"/>
        <v>0.2487</v>
      </c>
      <c r="H191" s="107"/>
      <c r="I191" s="103">
        <f t="shared" si="96"/>
        <v>0</v>
      </c>
      <c r="J191" s="107">
        <f t="shared" si="97"/>
        <v>0</v>
      </c>
    </row>
    <row r="192" spans="1:10" ht="35.1" customHeight="1">
      <c r="A192" s="289"/>
      <c r="B192" s="113"/>
      <c r="C192" s="113"/>
      <c r="D192" s="125"/>
      <c r="E192" s="113"/>
      <c r="F192" s="115"/>
      <c r="G192" s="115"/>
      <c r="H192" s="365" t="s">
        <v>14</v>
      </c>
      <c r="I192" s="365"/>
      <c r="J192" s="116">
        <f>SUM(J180:J191)</f>
        <v>0</v>
      </c>
    </row>
    <row r="193" spans="1:111" ht="35.1" customHeight="1">
      <c r="A193" s="287" t="s">
        <v>488</v>
      </c>
      <c r="B193" s="314"/>
      <c r="C193" s="314"/>
      <c r="D193" s="94" t="s">
        <v>1015</v>
      </c>
      <c r="E193" s="117"/>
      <c r="F193" s="119"/>
      <c r="G193" s="315"/>
      <c r="H193" s="315"/>
      <c r="I193" s="329"/>
      <c r="J193" s="315"/>
      <c r="BP193" s="103"/>
      <c r="BQ193" s="103"/>
      <c r="BR193" s="107"/>
      <c r="BS193" s="104"/>
      <c r="BT193" s="104"/>
      <c r="BU193" s="132"/>
      <c r="BV193" s="99"/>
      <c r="BW193" s="104"/>
      <c r="BX193" s="107"/>
      <c r="BY193" s="107"/>
      <c r="BZ193" s="103"/>
      <c r="CA193" s="103"/>
      <c r="CB193" s="107"/>
      <c r="CC193" s="104"/>
      <c r="CD193" s="104"/>
      <c r="CE193" s="132"/>
      <c r="CF193" s="99"/>
      <c r="CG193" s="104"/>
      <c r="CH193" s="107"/>
      <c r="CI193" s="107"/>
      <c r="CJ193" s="103"/>
      <c r="CK193" s="103"/>
      <c r="CL193" s="107"/>
      <c r="CM193" s="104"/>
      <c r="CN193" s="104"/>
      <c r="CO193" s="132"/>
      <c r="CP193" s="99"/>
      <c r="CQ193" s="104"/>
      <c r="CR193" s="107"/>
      <c r="CS193" s="107"/>
      <c r="CT193" s="103"/>
      <c r="CU193" s="103"/>
      <c r="CV193" s="107"/>
      <c r="CW193" s="104"/>
      <c r="CX193" s="104"/>
      <c r="CY193" s="132"/>
      <c r="CZ193" s="99"/>
      <c r="DA193" s="104"/>
      <c r="DB193" s="107"/>
      <c r="DC193" s="107"/>
      <c r="DD193" s="103"/>
      <c r="DE193" s="103"/>
      <c r="DF193" s="107"/>
      <c r="DG193" s="153"/>
    </row>
    <row r="194" spans="1:111" s="52" customFormat="1" ht="28.5" customHeight="1">
      <c r="A194" s="300" t="s">
        <v>489</v>
      </c>
      <c r="B194" s="326"/>
      <c r="C194" s="326"/>
      <c r="D194" s="301" t="s">
        <v>258</v>
      </c>
      <c r="E194" s="302"/>
      <c r="F194" s="303"/>
      <c r="G194" s="303"/>
      <c r="H194" s="330"/>
      <c r="I194" s="331"/>
      <c r="J194" s="303"/>
    </row>
    <row r="195" spans="1:111" s="52" customFormat="1" ht="49.5" customHeight="1">
      <c r="A195" s="304" t="s">
        <v>536</v>
      </c>
      <c r="B195" s="306" t="s">
        <v>11</v>
      </c>
      <c r="C195" s="306" t="s">
        <v>466</v>
      </c>
      <c r="D195" s="305" t="s">
        <v>607</v>
      </c>
      <c r="E195" s="306" t="s">
        <v>121</v>
      </c>
      <c r="F195" s="307">
        <v>1</v>
      </c>
      <c r="G195" s="332">
        <f>$J$4</f>
        <v>0.2487</v>
      </c>
      <c r="H195" s="333"/>
      <c r="I195" s="334">
        <f t="shared" ref="I195:I223" si="98">H195*(1+G195)</f>
        <v>0</v>
      </c>
      <c r="J195" s="335">
        <f t="shared" ref="J195" si="99">F195*I195</f>
        <v>0</v>
      </c>
    </row>
    <row r="196" spans="1:111" s="156" customFormat="1" ht="45" customHeight="1">
      <c r="A196" s="308" t="s">
        <v>537</v>
      </c>
      <c r="B196" s="327"/>
      <c r="C196" s="327"/>
      <c r="D196" s="309" t="s">
        <v>103</v>
      </c>
      <c r="E196" s="310"/>
      <c r="F196" s="311"/>
      <c r="G196" s="311"/>
      <c r="H196" s="336"/>
      <c r="I196" s="337"/>
      <c r="J196" s="311"/>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155"/>
      <c r="BQ196" s="155"/>
      <c r="BR196" s="155"/>
      <c r="BS196" s="155"/>
      <c r="BT196" s="155"/>
      <c r="BU196" s="155"/>
      <c r="BV196" s="155"/>
      <c r="BW196" s="155"/>
      <c r="BX196" s="155"/>
      <c r="BY196" s="155"/>
      <c r="BZ196" s="155"/>
      <c r="CA196" s="155"/>
      <c r="CB196" s="155"/>
      <c r="CC196" s="155"/>
      <c r="CD196" s="155"/>
      <c r="CE196" s="155"/>
      <c r="CF196" s="155"/>
      <c r="CG196" s="155"/>
      <c r="CH196" s="155"/>
      <c r="CI196" s="155"/>
      <c r="CJ196" s="155"/>
      <c r="CK196" s="155"/>
      <c r="CL196" s="155"/>
      <c r="CM196" s="155"/>
      <c r="CN196" s="155"/>
      <c r="CO196" s="155"/>
      <c r="CP196" s="155"/>
      <c r="CQ196" s="155"/>
      <c r="CR196" s="155"/>
      <c r="CS196" s="155"/>
      <c r="CT196" s="155"/>
      <c r="CU196" s="155"/>
      <c r="CV196" s="155"/>
      <c r="CW196" s="155"/>
      <c r="CX196" s="155"/>
      <c r="CY196" s="155"/>
      <c r="CZ196" s="155"/>
      <c r="DA196" s="155"/>
      <c r="DB196" s="155"/>
      <c r="DC196" s="155"/>
      <c r="DD196" s="155"/>
      <c r="DE196" s="155"/>
      <c r="DF196" s="155"/>
      <c r="DG196" s="155"/>
    </row>
    <row r="197" spans="1:111" s="156" customFormat="1" ht="45" customHeight="1">
      <c r="A197" s="304" t="s">
        <v>538</v>
      </c>
      <c r="B197" s="306" t="s">
        <v>11</v>
      </c>
      <c r="C197" s="306">
        <v>91926</v>
      </c>
      <c r="D197" s="305" t="s">
        <v>972</v>
      </c>
      <c r="E197" s="306" t="s">
        <v>125</v>
      </c>
      <c r="F197" s="307">
        <v>702.55</v>
      </c>
      <c r="G197" s="332">
        <f t="shared" ref="G197:G200" si="100">$J$4</f>
        <v>0.2487</v>
      </c>
      <c r="H197" s="333"/>
      <c r="I197" s="334">
        <f t="shared" si="98"/>
        <v>0</v>
      </c>
      <c r="J197" s="335">
        <f t="shared" ref="J197:J200" si="101">F197*I197</f>
        <v>0</v>
      </c>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155"/>
      <c r="BQ197" s="155"/>
      <c r="BR197" s="155"/>
      <c r="BS197" s="155"/>
      <c r="BT197" s="155"/>
      <c r="BU197" s="155"/>
      <c r="BV197" s="155"/>
      <c r="BW197" s="155"/>
      <c r="BX197" s="155"/>
      <c r="BY197" s="155"/>
      <c r="BZ197" s="155"/>
      <c r="CA197" s="155"/>
      <c r="CB197" s="155"/>
      <c r="CC197" s="155"/>
      <c r="CD197" s="155"/>
      <c r="CE197" s="155"/>
      <c r="CF197" s="155"/>
      <c r="CG197" s="155"/>
      <c r="CH197" s="155"/>
      <c r="CI197" s="155"/>
      <c r="CJ197" s="155"/>
      <c r="CK197" s="155"/>
      <c r="CL197" s="155"/>
      <c r="CM197" s="155"/>
      <c r="CN197" s="155"/>
      <c r="CO197" s="155"/>
      <c r="CP197" s="155"/>
      <c r="CQ197" s="155"/>
      <c r="CR197" s="155"/>
      <c r="CS197" s="155"/>
      <c r="CT197" s="155"/>
      <c r="CU197" s="155"/>
      <c r="CV197" s="155"/>
      <c r="CW197" s="155"/>
      <c r="CX197" s="155"/>
      <c r="CY197" s="155"/>
      <c r="CZ197" s="155"/>
      <c r="DA197" s="155"/>
      <c r="DB197" s="155"/>
      <c r="DC197" s="155"/>
      <c r="DD197" s="155"/>
      <c r="DE197" s="155"/>
      <c r="DF197" s="155"/>
      <c r="DG197" s="155"/>
    </row>
    <row r="198" spans="1:111" s="156" customFormat="1" ht="27.75" customHeight="1">
      <c r="A198" s="304" t="s">
        <v>539</v>
      </c>
      <c r="B198" s="306" t="s">
        <v>11</v>
      </c>
      <c r="C198" s="306">
        <v>91928</v>
      </c>
      <c r="D198" s="305" t="s">
        <v>973</v>
      </c>
      <c r="E198" s="306" t="s">
        <v>125</v>
      </c>
      <c r="F198" s="307">
        <v>119.34</v>
      </c>
      <c r="G198" s="332">
        <f t="shared" si="100"/>
        <v>0.2487</v>
      </c>
      <c r="H198" s="333"/>
      <c r="I198" s="334">
        <f t="shared" si="98"/>
        <v>0</v>
      </c>
      <c r="J198" s="335">
        <f t="shared" si="101"/>
        <v>0</v>
      </c>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155"/>
      <c r="BQ198" s="155"/>
      <c r="BR198" s="155"/>
      <c r="BS198" s="155"/>
      <c r="BT198" s="155"/>
      <c r="BU198" s="155"/>
      <c r="BV198" s="155"/>
      <c r="BW198" s="155"/>
      <c r="BX198" s="155"/>
      <c r="BY198" s="155"/>
      <c r="BZ198" s="155"/>
      <c r="CA198" s="155"/>
      <c r="CB198" s="155"/>
      <c r="CC198" s="155"/>
      <c r="CD198" s="155"/>
      <c r="CE198" s="155"/>
      <c r="CF198" s="155"/>
      <c r="CG198" s="155"/>
      <c r="CH198" s="155"/>
      <c r="CI198" s="155"/>
      <c r="CJ198" s="155"/>
      <c r="CK198" s="155"/>
      <c r="CL198" s="155"/>
      <c r="CM198" s="155"/>
      <c r="CN198" s="155"/>
      <c r="CO198" s="155"/>
      <c r="CP198" s="155"/>
      <c r="CQ198" s="155"/>
      <c r="CR198" s="155"/>
      <c r="CS198" s="155"/>
      <c r="CT198" s="155"/>
      <c r="CU198" s="155"/>
      <c r="CV198" s="155"/>
      <c r="CW198" s="155"/>
      <c r="CX198" s="155"/>
      <c r="CY198" s="155"/>
      <c r="CZ198" s="155"/>
      <c r="DA198" s="155"/>
      <c r="DB198" s="155"/>
      <c r="DC198" s="155"/>
      <c r="DD198" s="155"/>
      <c r="DE198" s="155"/>
      <c r="DF198" s="155"/>
      <c r="DG198" s="155"/>
    </row>
    <row r="199" spans="1:111" s="156" customFormat="1" ht="45" customHeight="1">
      <c r="A199" s="304" t="s">
        <v>1004</v>
      </c>
      <c r="B199" s="306" t="s">
        <v>11</v>
      </c>
      <c r="C199" s="306">
        <v>91930</v>
      </c>
      <c r="D199" s="305" t="s">
        <v>974</v>
      </c>
      <c r="E199" s="306" t="s">
        <v>125</v>
      </c>
      <c r="F199" s="307">
        <v>174.69</v>
      </c>
      <c r="G199" s="332">
        <f t="shared" si="100"/>
        <v>0.2487</v>
      </c>
      <c r="H199" s="333"/>
      <c r="I199" s="334">
        <f t="shared" si="98"/>
        <v>0</v>
      </c>
      <c r="J199" s="335">
        <f t="shared" si="101"/>
        <v>0</v>
      </c>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155"/>
      <c r="BQ199" s="155"/>
      <c r="BR199" s="155"/>
      <c r="BS199" s="155"/>
      <c r="BT199" s="155"/>
      <c r="BU199" s="155"/>
      <c r="BV199" s="155"/>
      <c r="BW199" s="155"/>
      <c r="BX199" s="155"/>
      <c r="BY199" s="155"/>
      <c r="BZ199" s="155"/>
      <c r="CA199" s="155"/>
      <c r="CB199" s="155"/>
      <c r="CC199" s="155"/>
      <c r="CD199" s="155"/>
      <c r="CE199" s="155"/>
      <c r="CF199" s="155"/>
      <c r="CG199" s="155"/>
      <c r="CH199" s="155"/>
      <c r="CI199" s="155"/>
      <c r="CJ199" s="155"/>
      <c r="CK199" s="155"/>
      <c r="CL199" s="155"/>
      <c r="CM199" s="155"/>
      <c r="CN199" s="155"/>
      <c r="CO199" s="155"/>
      <c r="CP199" s="155"/>
      <c r="CQ199" s="155"/>
      <c r="CR199" s="155"/>
      <c r="CS199" s="155"/>
      <c r="CT199" s="155"/>
      <c r="CU199" s="155"/>
      <c r="CV199" s="155"/>
      <c r="CW199" s="155"/>
      <c r="CX199" s="155"/>
      <c r="CY199" s="155"/>
      <c r="CZ199" s="155"/>
      <c r="DA199" s="155"/>
      <c r="DB199" s="155"/>
      <c r="DC199" s="155"/>
      <c r="DD199" s="155"/>
      <c r="DE199" s="155"/>
      <c r="DF199" s="155"/>
      <c r="DG199" s="155"/>
    </row>
    <row r="200" spans="1:111" s="156" customFormat="1" ht="35.25" customHeight="1">
      <c r="A200" s="304" t="s">
        <v>1005</v>
      </c>
      <c r="B200" s="306" t="s">
        <v>11</v>
      </c>
      <c r="C200" s="306">
        <v>92984</v>
      </c>
      <c r="D200" s="305" t="s">
        <v>975</v>
      </c>
      <c r="E200" s="306" t="s">
        <v>125</v>
      </c>
      <c r="F200" s="307">
        <v>125</v>
      </c>
      <c r="G200" s="332">
        <f t="shared" si="100"/>
        <v>0.2487</v>
      </c>
      <c r="H200" s="333"/>
      <c r="I200" s="334">
        <f t="shared" si="98"/>
        <v>0</v>
      </c>
      <c r="J200" s="335">
        <f t="shared" si="101"/>
        <v>0</v>
      </c>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155"/>
      <c r="BQ200" s="155"/>
      <c r="BR200" s="155"/>
      <c r="BS200" s="155"/>
      <c r="BT200" s="155"/>
      <c r="BU200" s="155"/>
      <c r="BV200" s="155"/>
      <c r="BW200" s="155"/>
      <c r="BX200" s="155"/>
      <c r="BY200" s="155"/>
      <c r="BZ200" s="155"/>
      <c r="CA200" s="155"/>
      <c r="CB200" s="155"/>
      <c r="CC200" s="155"/>
      <c r="CD200" s="155"/>
      <c r="CE200" s="155"/>
      <c r="CF200" s="155"/>
      <c r="CG200" s="155"/>
      <c r="CH200" s="155"/>
      <c r="CI200" s="155"/>
      <c r="CJ200" s="155"/>
      <c r="CK200" s="155"/>
      <c r="CL200" s="155"/>
      <c r="CM200" s="155"/>
      <c r="CN200" s="155"/>
      <c r="CO200" s="155"/>
      <c r="CP200" s="155"/>
      <c r="CQ200" s="155"/>
      <c r="CR200" s="155"/>
      <c r="CS200" s="155"/>
      <c r="CT200" s="155"/>
      <c r="CU200" s="155"/>
      <c r="CV200" s="155"/>
      <c r="CW200" s="155"/>
      <c r="CX200" s="155"/>
      <c r="CY200" s="155"/>
      <c r="CZ200" s="155"/>
      <c r="DA200" s="155"/>
      <c r="DB200" s="155"/>
      <c r="DC200" s="155"/>
      <c r="DD200" s="155"/>
      <c r="DE200" s="155"/>
      <c r="DF200" s="155"/>
      <c r="DG200" s="155"/>
    </row>
    <row r="201" spans="1:111" s="156" customFormat="1" ht="34.5" customHeight="1">
      <c r="A201" s="308" t="s">
        <v>540</v>
      </c>
      <c r="B201" s="327"/>
      <c r="C201" s="327"/>
      <c r="D201" s="309" t="s">
        <v>350</v>
      </c>
      <c r="E201" s="310"/>
      <c r="F201" s="311"/>
      <c r="G201" s="311"/>
      <c r="H201" s="336"/>
      <c r="I201" s="337"/>
      <c r="J201" s="311"/>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155"/>
      <c r="BQ201" s="155"/>
      <c r="BR201" s="155"/>
      <c r="BS201" s="155"/>
      <c r="BT201" s="155"/>
      <c r="BU201" s="155"/>
      <c r="BV201" s="155"/>
      <c r="BW201" s="155"/>
      <c r="BX201" s="155"/>
      <c r="BY201" s="155"/>
      <c r="BZ201" s="155"/>
      <c r="CA201" s="155"/>
      <c r="CB201" s="155"/>
      <c r="CC201" s="155"/>
      <c r="CD201" s="155"/>
      <c r="CE201" s="155"/>
      <c r="CF201" s="155"/>
      <c r="CG201" s="155"/>
      <c r="CH201" s="155"/>
      <c r="CI201" s="155"/>
      <c r="CJ201" s="155"/>
      <c r="CK201" s="155"/>
      <c r="CL201" s="155"/>
      <c r="CM201" s="155"/>
      <c r="CN201" s="155"/>
      <c r="CO201" s="155"/>
      <c r="CP201" s="155"/>
      <c r="CQ201" s="155"/>
      <c r="CR201" s="155"/>
      <c r="CS201" s="155"/>
      <c r="CT201" s="155"/>
      <c r="CU201" s="155"/>
      <c r="CV201" s="155"/>
      <c r="CW201" s="155"/>
      <c r="CX201" s="155"/>
      <c r="CY201" s="155"/>
      <c r="CZ201" s="155"/>
      <c r="DA201" s="155"/>
      <c r="DB201" s="155"/>
      <c r="DC201" s="155"/>
      <c r="DD201" s="155"/>
      <c r="DE201" s="155"/>
      <c r="DF201" s="155"/>
      <c r="DG201" s="155"/>
    </row>
    <row r="202" spans="1:111" s="156" customFormat="1" ht="35.25" customHeight="1">
      <c r="A202" s="304" t="s">
        <v>541</v>
      </c>
      <c r="B202" s="306" t="s">
        <v>11</v>
      </c>
      <c r="C202" s="306">
        <v>93653</v>
      </c>
      <c r="D202" s="305" t="s">
        <v>976</v>
      </c>
      <c r="E202" s="306" t="s">
        <v>121</v>
      </c>
      <c r="F202" s="307">
        <v>9</v>
      </c>
      <c r="G202" s="332">
        <f t="shared" ref="G202:G205" si="102">$J$4</f>
        <v>0.2487</v>
      </c>
      <c r="H202" s="333"/>
      <c r="I202" s="334">
        <f t="shared" si="98"/>
        <v>0</v>
      </c>
      <c r="J202" s="335">
        <f t="shared" ref="J202:J205" si="103">F202*I202</f>
        <v>0</v>
      </c>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155"/>
      <c r="BQ202" s="155"/>
      <c r="BR202" s="155"/>
      <c r="BS202" s="155"/>
      <c r="BT202" s="155"/>
      <c r="BU202" s="155"/>
      <c r="BV202" s="155"/>
      <c r="BW202" s="155"/>
      <c r="BX202" s="155"/>
      <c r="BY202" s="155"/>
      <c r="BZ202" s="155"/>
      <c r="CA202" s="155"/>
      <c r="CB202" s="155"/>
      <c r="CC202" s="155"/>
      <c r="CD202" s="155"/>
      <c r="CE202" s="155"/>
      <c r="CF202" s="155"/>
      <c r="CG202" s="155"/>
      <c r="CH202" s="155"/>
      <c r="CI202" s="155"/>
      <c r="CJ202" s="155"/>
      <c r="CK202" s="155"/>
      <c r="CL202" s="155"/>
      <c r="CM202" s="155"/>
      <c r="CN202" s="155"/>
      <c r="CO202" s="155"/>
      <c r="CP202" s="155"/>
      <c r="CQ202" s="155"/>
      <c r="CR202" s="155"/>
      <c r="CS202" s="155"/>
      <c r="CT202" s="155"/>
      <c r="CU202" s="155"/>
      <c r="CV202" s="155"/>
      <c r="CW202" s="155"/>
      <c r="CX202" s="155"/>
      <c r="CY202" s="155"/>
      <c r="CZ202" s="155"/>
      <c r="DA202" s="155"/>
      <c r="DB202" s="155"/>
      <c r="DC202" s="155"/>
      <c r="DD202" s="155"/>
      <c r="DE202" s="155"/>
      <c r="DF202" s="155"/>
      <c r="DG202" s="155"/>
    </row>
    <row r="203" spans="1:111" s="156" customFormat="1" ht="36.75" customHeight="1">
      <c r="A203" s="304" t="s">
        <v>542</v>
      </c>
      <c r="B203" s="306" t="s">
        <v>11</v>
      </c>
      <c r="C203" s="306">
        <v>93656</v>
      </c>
      <c r="D203" s="305" t="s">
        <v>977</v>
      </c>
      <c r="E203" s="306" t="s">
        <v>121</v>
      </c>
      <c r="F203" s="307">
        <v>2</v>
      </c>
      <c r="G203" s="332">
        <f t="shared" si="102"/>
        <v>0.2487</v>
      </c>
      <c r="H203" s="333"/>
      <c r="I203" s="334">
        <f t="shared" si="98"/>
        <v>0</v>
      </c>
      <c r="J203" s="335">
        <f t="shared" si="103"/>
        <v>0</v>
      </c>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c r="AK203" s="158"/>
      <c r="AL203" s="158"/>
      <c r="AM203" s="158"/>
      <c r="AN203" s="158"/>
      <c r="AO203" s="158"/>
      <c r="AP203" s="158"/>
      <c r="AQ203" s="158"/>
      <c r="AR203" s="158"/>
      <c r="AS203" s="158"/>
      <c r="AT203" s="158"/>
      <c r="AU203" s="158"/>
      <c r="AV203" s="158"/>
      <c r="AW203" s="158"/>
      <c r="AX203" s="158"/>
      <c r="AY203" s="158"/>
      <c r="AZ203" s="158"/>
      <c r="BA203" s="158"/>
      <c r="BB203" s="158"/>
      <c r="BC203" s="158"/>
      <c r="BD203" s="158"/>
      <c r="BE203" s="158"/>
      <c r="BF203" s="158"/>
      <c r="BG203" s="158"/>
      <c r="BH203" s="158"/>
      <c r="BI203" s="158"/>
      <c r="BJ203" s="158"/>
      <c r="BK203" s="158"/>
      <c r="BL203" s="158"/>
      <c r="BM203" s="158"/>
      <c r="BN203" s="158"/>
      <c r="BO203" s="158"/>
      <c r="BP203" s="155"/>
      <c r="BQ203" s="155"/>
      <c r="BR203" s="155"/>
      <c r="BS203" s="155"/>
      <c r="BT203" s="155"/>
      <c r="BU203" s="155"/>
      <c r="BV203" s="155"/>
      <c r="BW203" s="155"/>
      <c r="BX203" s="155"/>
      <c r="BY203" s="155"/>
      <c r="BZ203" s="155"/>
      <c r="CA203" s="155"/>
      <c r="CB203" s="155"/>
      <c r="CC203" s="155"/>
      <c r="CD203" s="155"/>
      <c r="CE203" s="155"/>
      <c r="CF203" s="155"/>
      <c r="CG203" s="155"/>
      <c r="CH203" s="155"/>
      <c r="CI203" s="155"/>
      <c r="CJ203" s="155"/>
      <c r="CK203" s="155"/>
      <c r="CL203" s="155"/>
      <c r="CM203" s="155"/>
      <c r="CN203" s="155"/>
      <c r="CO203" s="155"/>
      <c r="CP203" s="155"/>
      <c r="CQ203" s="155"/>
      <c r="CR203" s="155"/>
      <c r="CS203" s="155"/>
      <c r="CT203" s="155"/>
      <c r="CU203" s="155"/>
      <c r="CV203" s="155"/>
      <c r="CW203" s="155"/>
      <c r="CX203" s="155"/>
      <c r="CY203" s="155"/>
      <c r="CZ203" s="155"/>
      <c r="DA203" s="155"/>
      <c r="DB203" s="155"/>
      <c r="DC203" s="155"/>
      <c r="DD203" s="155"/>
      <c r="DE203" s="155"/>
      <c r="DF203" s="155"/>
      <c r="DG203" s="155"/>
    </row>
    <row r="204" spans="1:111" s="156" customFormat="1" ht="30.75" customHeight="1">
      <c r="A204" s="304" t="s">
        <v>543</v>
      </c>
      <c r="B204" s="306" t="s">
        <v>11</v>
      </c>
      <c r="C204" s="306">
        <v>93664</v>
      </c>
      <c r="D204" s="305" t="s">
        <v>978</v>
      </c>
      <c r="E204" s="306" t="s">
        <v>121</v>
      </c>
      <c r="F204" s="307">
        <v>2</v>
      </c>
      <c r="G204" s="332">
        <f t="shared" si="102"/>
        <v>0.2487</v>
      </c>
      <c r="H204" s="333"/>
      <c r="I204" s="334">
        <f t="shared" si="98"/>
        <v>0</v>
      </c>
      <c r="J204" s="335">
        <f t="shared" si="103"/>
        <v>0</v>
      </c>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58"/>
      <c r="BG204" s="158"/>
      <c r="BH204" s="158"/>
      <c r="BI204" s="158"/>
      <c r="BJ204" s="158"/>
      <c r="BK204" s="158"/>
      <c r="BL204" s="158"/>
      <c r="BM204" s="158"/>
      <c r="BN204" s="158"/>
      <c r="BO204" s="158"/>
      <c r="BP204" s="155"/>
      <c r="BQ204" s="155"/>
      <c r="BR204" s="155"/>
      <c r="BS204" s="155"/>
      <c r="BT204" s="155"/>
      <c r="BU204" s="155"/>
      <c r="BV204" s="155"/>
      <c r="BW204" s="155"/>
      <c r="BX204" s="155"/>
      <c r="BY204" s="155"/>
      <c r="BZ204" s="155"/>
      <c r="CA204" s="155"/>
      <c r="CB204" s="155"/>
      <c r="CC204" s="155"/>
      <c r="CD204" s="155"/>
      <c r="CE204" s="155"/>
      <c r="CF204" s="155"/>
      <c r="CG204" s="155"/>
      <c r="CH204" s="155"/>
      <c r="CI204" s="155"/>
      <c r="CJ204" s="155"/>
      <c r="CK204" s="155"/>
      <c r="CL204" s="155"/>
      <c r="CM204" s="155"/>
      <c r="CN204" s="155"/>
      <c r="CO204" s="155"/>
      <c r="CP204" s="155"/>
      <c r="CQ204" s="155"/>
      <c r="CR204" s="155"/>
      <c r="CS204" s="155"/>
      <c r="CT204" s="155"/>
      <c r="CU204" s="155"/>
      <c r="CV204" s="155"/>
      <c r="CW204" s="155"/>
      <c r="CX204" s="155"/>
      <c r="CY204" s="155"/>
      <c r="CZ204" s="155"/>
      <c r="DA204" s="155"/>
      <c r="DB204" s="155"/>
      <c r="DC204" s="155"/>
      <c r="DD204" s="155"/>
      <c r="DE204" s="155"/>
      <c r="DF204" s="155"/>
      <c r="DG204" s="155"/>
    </row>
    <row r="205" spans="1:111" s="156" customFormat="1" ht="36.75" customHeight="1">
      <c r="A205" s="304" t="s">
        <v>1006</v>
      </c>
      <c r="B205" s="306" t="s">
        <v>11</v>
      </c>
      <c r="C205" s="306">
        <v>93673</v>
      </c>
      <c r="D205" s="305" t="s">
        <v>980</v>
      </c>
      <c r="E205" s="306" t="s">
        <v>121</v>
      </c>
      <c r="F205" s="307">
        <v>1</v>
      </c>
      <c r="G205" s="332">
        <f t="shared" si="102"/>
        <v>0.2487</v>
      </c>
      <c r="H205" s="333"/>
      <c r="I205" s="334">
        <f t="shared" si="98"/>
        <v>0</v>
      </c>
      <c r="J205" s="335">
        <f t="shared" si="103"/>
        <v>0</v>
      </c>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158"/>
      <c r="BB205" s="158"/>
      <c r="BC205" s="158"/>
      <c r="BD205" s="158"/>
      <c r="BE205" s="158"/>
      <c r="BF205" s="158"/>
      <c r="BG205" s="158"/>
      <c r="BH205" s="158"/>
      <c r="BI205" s="158"/>
      <c r="BJ205" s="158"/>
      <c r="BK205" s="158"/>
      <c r="BL205" s="158"/>
      <c r="BM205" s="158"/>
      <c r="BN205" s="158"/>
      <c r="BO205" s="158"/>
      <c r="BP205" s="155"/>
      <c r="BQ205" s="155"/>
      <c r="BR205" s="155"/>
      <c r="BS205" s="155"/>
      <c r="BT205" s="155"/>
      <c r="BU205" s="155"/>
      <c r="BV205" s="155"/>
      <c r="BW205" s="155"/>
      <c r="BX205" s="155"/>
      <c r="BY205" s="155"/>
      <c r="BZ205" s="155"/>
      <c r="CA205" s="155"/>
      <c r="CB205" s="155"/>
      <c r="CC205" s="155"/>
      <c r="CD205" s="155"/>
      <c r="CE205" s="155"/>
      <c r="CF205" s="155"/>
      <c r="CG205" s="155"/>
      <c r="CH205" s="155"/>
      <c r="CI205" s="155"/>
      <c r="CJ205" s="155"/>
      <c r="CK205" s="155"/>
      <c r="CL205" s="155"/>
      <c r="CM205" s="155"/>
      <c r="CN205" s="155"/>
      <c r="CO205" s="155"/>
      <c r="CP205" s="155"/>
      <c r="CQ205" s="155"/>
      <c r="CR205" s="155"/>
      <c r="CS205" s="155"/>
      <c r="CT205" s="155"/>
      <c r="CU205" s="155"/>
      <c r="CV205" s="155"/>
      <c r="CW205" s="155"/>
      <c r="CX205" s="155"/>
      <c r="CY205" s="155"/>
      <c r="CZ205" s="155"/>
      <c r="DA205" s="155"/>
      <c r="DB205" s="155"/>
      <c r="DC205" s="155"/>
      <c r="DD205" s="155"/>
      <c r="DE205" s="155"/>
      <c r="DF205" s="155"/>
      <c r="DG205" s="155"/>
    </row>
    <row r="206" spans="1:111" s="156" customFormat="1" ht="30.75" customHeight="1">
      <c r="A206" s="308" t="s">
        <v>544</v>
      </c>
      <c r="B206" s="327"/>
      <c r="C206" s="327"/>
      <c r="D206" s="309" t="s">
        <v>467</v>
      </c>
      <c r="E206" s="310"/>
      <c r="F206" s="311"/>
      <c r="G206" s="311"/>
      <c r="H206" s="336"/>
      <c r="I206" s="337"/>
      <c r="J206" s="311"/>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158"/>
      <c r="BB206" s="158"/>
      <c r="BC206" s="158"/>
      <c r="BD206" s="158"/>
      <c r="BE206" s="158"/>
      <c r="BF206" s="158"/>
      <c r="BG206" s="158"/>
      <c r="BH206" s="158"/>
      <c r="BI206" s="158"/>
      <c r="BJ206" s="158"/>
      <c r="BK206" s="158"/>
      <c r="BL206" s="158"/>
      <c r="BM206" s="158"/>
      <c r="BN206" s="158"/>
      <c r="BO206" s="158"/>
      <c r="BP206" s="155"/>
      <c r="BQ206" s="155"/>
      <c r="BR206" s="155"/>
      <c r="BS206" s="155"/>
      <c r="BT206" s="155"/>
      <c r="BU206" s="155"/>
      <c r="BV206" s="155"/>
      <c r="BW206" s="155"/>
      <c r="BX206" s="155"/>
      <c r="BY206" s="155"/>
      <c r="BZ206" s="155"/>
      <c r="CA206" s="155"/>
      <c r="CB206" s="155"/>
      <c r="CC206" s="155"/>
      <c r="CD206" s="155"/>
      <c r="CE206" s="155"/>
      <c r="CF206" s="155"/>
      <c r="CG206" s="155"/>
      <c r="CH206" s="155"/>
      <c r="CI206" s="155"/>
      <c r="CJ206" s="155"/>
      <c r="CK206" s="155"/>
      <c r="CL206" s="155"/>
      <c r="CM206" s="155"/>
      <c r="CN206" s="155"/>
      <c r="CO206" s="155"/>
      <c r="CP206" s="155"/>
      <c r="CQ206" s="155"/>
      <c r="CR206" s="155"/>
      <c r="CS206" s="155"/>
      <c r="CT206" s="155"/>
      <c r="CU206" s="155"/>
      <c r="CV206" s="155"/>
      <c r="CW206" s="155"/>
      <c r="CX206" s="155"/>
      <c r="CY206" s="155"/>
      <c r="CZ206" s="155"/>
      <c r="DA206" s="155"/>
      <c r="DB206" s="155"/>
      <c r="DC206" s="155"/>
      <c r="DD206" s="155"/>
      <c r="DE206" s="155"/>
      <c r="DF206" s="155"/>
      <c r="DG206" s="155"/>
    </row>
    <row r="207" spans="1:111" s="156" customFormat="1" ht="35.25" customHeight="1">
      <c r="A207" s="306" t="s">
        <v>545</v>
      </c>
      <c r="B207" s="306" t="s">
        <v>11</v>
      </c>
      <c r="C207" s="306">
        <v>91836</v>
      </c>
      <c r="D207" s="305" t="s">
        <v>468</v>
      </c>
      <c r="E207" s="306" t="s">
        <v>125</v>
      </c>
      <c r="F207" s="307">
        <v>54.87</v>
      </c>
      <c r="G207" s="332">
        <f>$J$4</f>
        <v>0.2487</v>
      </c>
      <c r="H207" s="333"/>
      <c r="I207" s="334">
        <f t="shared" si="98"/>
        <v>0</v>
      </c>
      <c r="J207" s="335">
        <f t="shared" ref="J207:J212" si="104">F207*I207</f>
        <v>0</v>
      </c>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155"/>
      <c r="BQ207" s="155"/>
      <c r="BR207" s="155"/>
      <c r="BS207" s="155"/>
      <c r="BT207" s="155"/>
      <c r="BU207" s="155"/>
      <c r="BV207" s="155"/>
      <c r="BW207" s="155"/>
      <c r="BX207" s="155"/>
      <c r="BY207" s="155"/>
      <c r="BZ207" s="155"/>
      <c r="CA207" s="155"/>
      <c r="CB207" s="155"/>
      <c r="CC207" s="155"/>
      <c r="CD207" s="155"/>
      <c r="CE207" s="155"/>
      <c r="CF207" s="155"/>
      <c r="CG207" s="155"/>
      <c r="CH207" s="155"/>
      <c r="CI207" s="155"/>
      <c r="CJ207" s="155"/>
      <c r="CK207" s="155"/>
      <c r="CL207" s="155"/>
      <c r="CM207" s="155"/>
      <c r="CN207" s="155"/>
      <c r="CO207" s="155"/>
      <c r="CP207" s="155"/>
      <c r="CQ207" s="155"/>
      <c r="CR207" s="155"/>
      <c r="CS207" s="155"/>
      <c r="CT207" s="155"/>
      <c r="CU207" s="155"/>
      <c r="CV207" s="155"/>
      <c r="CW207" s="155"/>
      <c r="CX207" s="155"/>
      <c r="CY207" s="155"/>
      <c r="CZ207" s="155"/>
      <c r="DA207" s="155"/>
      <c r="DB207" s="155"/>
      <c r="DC207" s="155"/>
      <c r="DD207" s="155"/>
      <c r="DE207" s="155"/>
      <c r="DF207" s="155"/>
      <c r="DG207" s="155"/>
    </row>
    <row r="208" spans="1:111" s="156" customFormat="1" ht="45" customHeight="1">
      <c r="A208" s="306" t="s">
        <v>546</v>
      </c>
      <c r="B208" s="306" t="s">
        <v>11</v>
      </c>
      <c r="C208" s="306">
        <v>91834</v>
      </c>
      <c r="D208" s="305" t="s">
        <v>469</v>
      </c>
      <c r="E208" s="306" t="s">
        <v>125</v>
      </c>
      <c r="F208" s="307">
        <v>368.08</v>
      </c>
      <c r="G208" s="332">
        <f t="shared" ref="G208:G212" si="105">$J$4</f>
        <v>0.2487</v>
      </c>
      <c r="H208" s="333"/>
      <c r="I208" s="334">
        <f t="shared" si="98"/>
        <v>0</v>
      </c>
      <c r="J208" s="335">
        <f t="shared" si="104"/>
        <v>0</v>
      </c>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155"/>
      <c r="BQ208" s="155"/>
      <c r="BR208" s="155"/>
      <c r="BS208" s="155"/>
      <c r="BT208" s="155"/>
      <c r="BU208" s="155"/>
      <c r="BV208" s="155"/>
      <c r="BW208" s="155"/>
      <c r="BX208" s="155"/>
      <c r="BY208" s="155"/>
      <c r="BZ208" s="155"/>
      <c r="CA208" s="155"/>
      <c r="CB208" s="155"/>
      <c r="CC208" s="155"/>
      <c r="CD208" s="155"/>
      <c r="CE208" s="155"/>
      <c r="CF208" s="155"/>
      <c r="CG208" s="155"/>
      <c r="CH208" s="155"/>
      <c r="CI208" s="155"/>
      <c r="CJ208" s="155"/>
      <c r="CK208" s="155"/>
      <c r="CL208" s="155"/>
      <c r="CM208" s="155"/>
      <c r="CN208" s="155"/>
      <c r="CO208" s="155"/>
      <c r="CP208" s="155"/>
      <c r="CQ208" s="155"/>
      <c r="CR208" s="155"/>
      <c r="CS208" s="155"/>
      <c r="CT208" s="155"/>
      <c r="CU208" s="155"/>
      <c r="CV208" s="155"/>
      <c r="CW208" s="155"/>
      <c r="CX208" s="155"/>
      <c r="CY208" s="155"/>
      <c r="CZ208" s="155"/>
      <c r="DA208" s="155"/>
      <c r="DB208" s="155"/>
      <c r="DC208" s="155"/>
      <c r="DD208" s="155"/>
      <c r="DE208" s="155"/>
      <c r="DF208" s="155"/>
      <c r="DG208" s="155"/>
    </row>
    <row r="209" spans="1:111" s="156" customFormat="1" ht="45" customHeight="1">
      <c r="A209" s="306" t="s">
        <v>547</v>
      </c>
      <c r="B209" s="306" t="s">
        <v>11</v>
      </c>
      <c r="C209" s="306" t="s">
        <v>470</v>
      </c>
      <c r="D209" s="305" t="s">
        <v>981</v>
      </c>
      <c r="E209" s="306" t="s">
        <v>125</v>
      </c>
      <c r="F209" s="307">
        <v>30</v>
      </c>
      <c r="G209" s="332">
        <f t="shared" si="105"/>
        <v>0.2487</v>
      </c>
      <c r="H209" s="333"/>
      <c r="I209" s="334">
        <f t="shared" si="98"/>
        <v>0</v>
      </c>
      <c r="J209" s="335">
        <f t="shared" si="104"/>
        <v>0</v>
      </c>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155"/>
      <c r="BQ209" s="155"/>
      <c r="BR209" s="155"/>
      <c r="BS209" s="155"/>
      <c r="BT209" s="155"/>
      <c r="BU209" s="155"/>
      <c r="BV209" s="155"/>
      <c r="BW209" s="155"/>
      <c r="BX209" s="155"/>
      <c r="BY209" s="155"/>
      <c r="BZ209" s="155"/>
      <c r="CA209" s="155"/>
      <c r="CB209" s="155"/>
      <c r="CC209" s="155"/>
      <c r="CD209" s="155"/>
      <c r="CE209" s="155"/>
      <c r="CF209" s="155"/>
      <c r="CG209" s="155"/>
      <c r="CH209" s="155"/>
      <c r="CI209" s="155"/>
      <c r="CJ209" s="155"/>
      <c r="CK209" s="155"/>
      <c r="CL209" s="155"/>
      <c r="CM209" s="155"/>
      <c r="CN209" s="155"/>
      <c r="CO209" s="155"/>
      <c r="CP209" s="155"/>
      <c r="CQ209" s="155"/>
      <c r="CR209" s="155"/>
      <c r="CS209" s="155"/>
      <c r="CT209" s="155"/>
      <c r="CU209" s="155"/>
      <c r="CV209" s="155"/>
      <c r="CW209" s="155"/>
      <c r="CX209" s="155"/>
      <c r="CY209" s="155"/>
      <c r="CZ209" s="155"/>
      <c r="DA209" s="155"/>
      <c r="DB209" s="155"/>
      <c r="DC209" s="155"/>
      <c r="DD209" s="155"/>
      <c r="DE209" s="155"/>
      <c r="DF209" s="155"/>
      <c r="DG209" s="155"/>
    </row>
    <row r="210" spans="1:111" s="156" customFormat="1" ht="50.25" customHeight="1">
      <c r="A210" s="306" t="s">
        <v>979</v>
      </c>
      <c r="B210" s="306" t="s">
        <v>11</v>
      </c>
      <c r="C210" s="306">
        <v>91940</v>
      </c>
      <c r="D210" s="305" t="s">
        <v>982</v>
      </c>
      <c r="E210" s="306" t="s">
        <v>121</v>
      </c>
      <c r="F210" s="307">
        <v>70</v>
      </c>
      <c r="G210" s="332">
        <f t="shared" si="105"/>
        <v>0.2487</v>
      </c>
      <c r="H210" s="333"/>
      <c r="I210" s="334">
        <f t="shared" si="98"/>
        <v>0</v>
      </c>
      <c r="J210" s="335">
        <f t="shared" si="104"/>
        <v>0</v>
      </c>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155"/>
      <c r="BQ210" s="155"/>
      <c r="BR210" s="155"/>
      <c r="BS210" s="155"/>
      <c r="BT210" s="155"/>
      <c r="BU210" s="155"/>
      <c r="BV210" s="155"/>
      <c r="BW210" s="155"/>
      <c r="BX210" s="155"/>
      <c r="BY210" s="155"/>
      <c r="BZ210" s="155"/>
      <c r="CA210" s="155"/>
      <c r="CB210" s="155"/>
      <c r="CC210" s="155"/>
      <c r="CD210" s="155"/>
      <c r="CE210" s="155"/>
      <c r="CF210" s="155"/>
      <c r="CG210" s="155"/>
      <c r="CH210" s="155"/>
      <c r="CI210" s="155"/>
      <c r="CJ210" s="155"/>
      <c r="CK210" s="155"/>
      <c r="CL210" s="155"/>
      <c r="CM210" s="155"/>
      <c r="CN210" s="155"/>
      <c r="CO210" s="155"/>
      <c r="CP210" s="155"/>
      <c r="CQ210" s="155"/>
      <c r="CR210" s="155"/>
      <c r="CS210" s="155"/>
      <c r="CT210" s="155"/>
      <c r="CU210" s="155"/>
      <c r="CV210" s="155"/>
      <c r="CW210" s="155"/>
      <c r="CX210" s="155"/>
      <c r="CY210" s="155"/>
      <c r="CZ210" s="155"/>
      <c r="DA210" s="155"/>
      <c r="DB210" s="155"/>
      <c r="DC210" s="155"/>
      <c r="DD210" s="155"/>
      <c r="DE210" s="155"/>
      <c r="DF210" s="155"/>
      <c r="DG210" s="155"/>
    </row>
    <row r="211" spans="1:111" s="156" customFormat="1" ht="25.5" customHeight="1">
      <c r="A211" s="306" t="s">
        <v>1007</v>
      </c>
      <c r="B211" s="306" t="s">
        <v>11</v>
      </c>
      <c r="C211" s="306">
        <v>91937</v>
      </c>
      <c r="D211" s="305" t="s">
        <v>471</v>
      </c>
      <c r="E211" s="306" t="s">
        <v>121</v>
      </c>
      <c r="F211" s="307">
        <v>32</v>
      </c>
      <c r="G211" s="332">
        <f t="shared" si="105"/>
        <v>0.2487</v>
      </c>
      <c r="H211" s="333"/>
      <c r="I211" s="334">
        <f t="shared" si="98"/>
        <v>0</v>
      </c>
      <c r="J211" s="335">
        <f t="shared" si="104"/>
        <v>0</v>
      </c>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155"/>
      <c r="BQ211" s="155"/>
      <c r="BR211" s="155"/>
      <c r="BS211" s="155"/>
      <c r="BT211" s="155"/>
      <c r="BU211" s="155"/>
      <c r="BV211" s="155"/>
      <c r="BW211" s="155"/>
      <c r="BX211" s="155"/>
      <c r="BY211" s="155"/>
      <c r="BZ211" s="155"/>
      <c r="CA211" s="155"/>
      <c r="CB211" s="155"/>
      <c r="CC211" s="155"/>
      <c r="CD211" s="155"/>
      <c r="CE211" s="155"/>
      <c r="CF211" s="155"/>
      <c r="CG211" s="155"/>
      <c r="CH211" s="155"/>
      <c r="CI211" s="155"/>
      <c r="CJ211" s="155"/>
      <c r="CK211" s="155"/>
      <c r="CL211" s="155"/>
      <c r="CM211" s="155"/>
      <c r="CN211" s="155"/>
      <c r="CO211" s="155"/>
      <c r="CP211" s="155"/>
      <c r="CQ211" s="155"/>
      <c r="CR211" s="155"/>
      <c r="CS211" s="155"/>
      <c r="CT211" s="155"/>
      <c r="CU211" s="155"/>
      <c r="CV211" s="155"/>
      <c r="CW211" s="155"/>
      <c r="CX211" s="155"/>
      <c r="CY211" s="155"/>
      <c r="CZ211" s="155"/>
      <c r="DA211" s="155"/>
      <c r="DB211" s="155"/>
      <c r="DC211" s="155"/>
      <c r="DD211" s="155"/>
      <c r="DE211" s="155"/>
      <c r="DF211" s="155"/>
      <c r="DG211" s="155"/>
    </row>
    <row r="212" spans="1:111" s="156" customFormat="1" ht="25.5" customHeight="1">
      <c r="A212" s="306" t="s">
        <v>1008</v>
      </c>
      <c r="B212" s="306" t="s">
        <v>11</v>
      </c>
      <c r="C212" s="306" t="s">
        <v>1002</v>
      </c>
      <c r="D212" s="305" t="s">
        <v>983</v>
      </c>
      <c r="E212" s="306" t="s">
        <v>121</v>
      </c>
      <c r="F212" s="307">
        <v>10</v>
      </c>
      <c r="G212" s="332">
        <f t="shared" si="105"/>
        <v>0.2487</v>
      </c>
      <c r="H212" s="333"/>
      <c r="I212" s="334">
        <f t="shared" si="98"/>
        <v>0</v>
      </c>
      <c r="J212" s="335">
        <f t="shared" si="104"/>
        <v>0</v>
      </c>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155"/>
      <c r="BQ212" s="155"/>
      <c r="BR212" s="155"/>
      <c r="BS212" s="155"/>
      <c r="BT212" s="155"/>
      <c r="BU212" s="155"/>
      <c r="BV212" s="155"/>
      <c r="BW212" s="155"/>
      <c r="BX212" s="155"/>
      <c r="BY212" s="155"/>
      <c r="BZ212" s="155"/>
      <c r="CA212" s="155"/>
      <c r="CB212" s="155"/>
      <c r="CC212" s="155"/>
      <c r="CD212" s="155"/>
      <c r="CE212" s="155"/>
      <c r="CF212" s="155"/>
      <c r="CG212" s="155"/>
      <c r="CH212" s="155"/>
      <c r="CI212" s="155"/>
      <c r="CJ212" s="155"/>
      <c r="CK212" s="155"/>
      <c r="CL212" s="155"/>
      <c r="CM212" s="155"/>
      <c r="CN212" s="155"/>
      <c r="CO212" s="155"/>
      <c r="CP212" s="155"/>
      <c r="CQ212" s="155"/>
      <c r="CR212" s="155"/>
      <c r="CS212" s="155"/>
      <c r="CT212" s="155"/>
      <c r="CU212" s="155"/>
      <c r="CV212" s="155"/>
      <c r="CW212" s="155"/>
      <c r="CX212" s="155"/>
      <c r="CY212" s="155"/>
      <c r="CZ212" s="155"/>
      <c r="DA212" s="155"/>
      <c r="DB212" s="155"/>
      <c r="DC212" s="155"/>
      <c r="DD212" s="155"/>
      <c r="DE212" s="155"/>
      <c r="DF212" s="155"/>
      <c r="DG212" s="155"/>
    </row>
    <row r="213" spans="1:111" s="156" customFormat="1" ht="27" customHeight="1">
      <c r="A213" s="308" t="s">
        <v>548</v>
      </c>
      <c r="B213" s="327"/>
      <c r="C213" s="327"/>
      <c r="D213" s="309" t="s">
        <v>200</v>
      </c>
      <c r="E213" s="310"/>
      <c r="F213" s="312"/>
      <c r="G213" s="311"/>
      <c r="H213" s="336"/>
      <c r="I213" s="337"/>
      <c r="J213" s="311"/>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155"/>
      <c r="BQ213" s="155"/>
      <c r="BR213" s="155"/>
      <c r="BS213" s="155"/>
      <c r="BT213" s="155"/>
      <c r="BU213" s="155"/>
      <c r="BV213" s="155"/>
      <c r="BW213" s="155"/>
      <c r="BX213" s="155"/>
      <c r="BY213" s="155"/>
      <c r="BZ213" s="155"/>
      <c r="CA213" s="155"/>
      <c r="CB213" s="155"/>
      <c r="CC213" s="155"/>
      <c r="CD213" s="155"/>
      <c r="CE213" s="155"/>
      <c r="CF213" s="155"/>
      <c r="CG213" s="155"/>
      <c r="CH213" s="155"/>
      <c r="CI213" s="155"/>
      <c r="CJ213" s="155"/>
      <c r="CK213" s="155"/>
      <c r="CL213" s="155"/>
      <c r="CM213" s="155"/>
      <c r="CN213" s="155"/>
      <c r="CO213" s="155"/>
      <c r="CP213" s="155"/>
      <c r="CQ213" s="155"/>
      <c r="CR213" s="155"/>
      <c r="CS213" s="155"/>
      <c r="CT213" s="155"/>
      <c r="CU213" s="155"/>
      <c r="CV213" s="155"/>
      <c r="CW213" s="155"/>
      <c r="CX213" s="155"/>
      <c r="CY213" s="155"/>
      <c r="CZ213" s="155"/>
      <c r="DA213" s="155"/>
      <c r="DB213" s="155"/>
      <c r="DC213" s="155"/>
      <c r="DD213" s="155"/>
      <c r="DE213" s="155"/>
      <c r="DF213" s="155"/>
      <c r="DG213" s="155"/>
    </row>
    <row r="214" spans="1:111" s="156" customFormat="1" ht="29.25" customHeight="1">
      <c r="A214" s="304" t="s">
        <v>549</v>
      </c>
      <c r="B214" s="306" t="s">
        <v>11</v>
      </c>
      <c r="C214" s="306">
        <v>97592</v>
      </c>
      <c r="D214" s="305" t="s">
        <v>472</v>
      </c>
      <c r="E214" s="306" t="s">
        <v>121</v>
      </c>
      <c r="F214" s="307">
        <v>19</v>
      </c>
      <c r="G214" s="332">
        <f>$J$4</f>
        <v>0.2487</v>
      </c>
      <c r="H214" s="333"/>
      <c r="I214" s="334">
        <f t="shared" si="98"/>
        <v>0</v>
      </c>
      <c r="J214" s="335">
        <f t="shared" ref="J214:J217" si="106">F214*I214</f>
        <v>0</v>
      </c>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155"/>
      <c r="BQ214" s="155"/>
      <c r="BR214" s="155"/>
      <c r="BS214" s="155"/>
      <c r="BT214" s="155"/>
      <c r="BU214" s="155"/>
      <c r="BV214" s="155"/>
      <c r="BW214" s="155"/>
      <c r="BX214" s="155"/>
      <c r="BY214" s="155"/>
      <c r="BZ214" s="155"/>
      <c r="CA214" s="155"/>
      <c r="CB214" s="155"/>
      <c r="CC214" s="155"/>
      <c r="CD214" s="155"/>
      <c r="CE214" s="155"/>
      <c r="CF214" s="155"/>
      <c r="CG214" s="155"/>
      <c r="CH214" s="155"/>
      <c r="CI214" s="155"/>
      <c r="CJ214" s="155"/>
      <c r="CK214" s="155"/>
      <c r="CL214" s="155"/>
      <c r="CM214" s="155"/>
      <c r="CN214" s="155"/>
      <c r="CO214" s="155"/>
      <c r="CP214" s="155"/>
      <c r="CQ214" s="155"/>
      <c r="CR214" s="155"/>
      <c r="CS214" s="155"/>
      <c r="CT214" s="155"/>
      <c r="CU214" s="155"/>
      <c r="CV214" s="155"/>
      <c r="CW214" s="155"/>
      <c r="CX214" s="155"/>
      <c r="CY214" s="155"/>
      <c r="CZ214" s="155"/>
      <c r="DA214" s="155"/>
      <c r="DB214" s="155"/>
      <c r="DC214" s="155"/>
      <c r="DD214" s="155"/>
      <c r="DE214" s="155"/>
      <c r="DF214" s="155"/>
      <c r="DG214" s="155"/>
    </row>
    <row r="215" spans="1:111" s="156" customFormat="1" ht="26.25" customHeight="1">
      <c r="A215" s="304" t="s">
        <v>550</v>
      </c>
      <c r="B215" s="306" t="s">
        <v>11</v>
      </c>
      <c r="C215" s="306">
        <v>97592</v>
      </c>
      <c r="D215" s="305" t="s">
        <v>984</v>
      </c>
      <c r="E215" s="306" t="s">
        <v>121</v>
      </c>
      <c r="F215" s="307">
        <v>4</v>
      </c>
      <c r="G215" s="332">
        <f>$J$4</f>
        <v>0.2487</v>
      </c>
      <c r="H215" s="333"/>
      <c r="I215" s="334">
        <f t="shared" si="98"/>
        <v>0</v>
      </c>
      <c r="J215" s="335">
        <f t="shared" si="106"/>
        <v>0</v>
      </c>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155"/>
      <c r="BQ215" s="155"/>
      <c r="BR215" s="155"/>
      <c r="BS215" s="155"/>
      <c r="BT215" s="155"/>
      <c r="BU215" s="155"/>
      <c r="BV215" s="155"/>
      <c r="BW215" s="155"/>
      <c r="BX215" s="155"/>
      <c r="BY215" s="155"/>
      <c r="BZ215" s="155"/>
      <c r="CA215" s="155"/>
      <c r="CB215" s="155"/>
      <c r="CC215" s="155"/>
      <c r="CD215" s="155"/>
      <c r="CE215" s="155"/>
      <c r="CF215" s="155"/>
      <c r="CG215" s="155"/>
      <c r="CH215" s="155"/>
      <c r="CI215" s="155"/>
      <c r="CJ215" s="155"/>
      <c r="CK215" s="155"/>
      <c r="CL215" s="155"/>
      <c r="CM215" s="155"/>
      <c r="CN215" s="155"/>
      <c r="CO215" s="155"/>
      <c r="CP215" s="155"/>
      <c r="CQ215" s="155"/>
      <c r="CR215" s="155"/>
      <c r="CS215" s="155"/>
      <c r="CT215" s="155"/>
      <c r="CU215" s="155"/>
      <c r="CV215" s="155"/>
      <c r="CW215" s="155"/>
      <c r="CX215" s="155"/>
      <c r="CY215" s="155"/>
      <c r="CZ215" s="155"/>
      <c r="DA215" s="155"/>
      <c r="DB215" s="155"/>
      <c r="DC215" s="155"/>
      <c r="DD215" s="155"/>
      <c r="DE215" s="155"/>
      <c r="DF215" s="155"/>
      <c r="DG215" s="155"/>
    </row>
    <row r="216" spans="1:111" s="156" customFormat="1" ht="27" customHeight="1">
      <c r="A216" s="304" t="s">
        <v>551</v>
      </c>
      <c r="B216" s="306" t="s">
        <v>11</v>
      </c>
      <c r="C216" s="306">
        <v>97607</v>
      </c>
      <c r="D216" s="305" t="s">
        <v>986</v>
      </c>
      <c r="E216" s="306" t="s">
        <v>121</v>
      </c>
      <c r="F216" s="307">
        <v>1</v>
      </c>
      <c r="G216" s="332">
        <f>$J$4</f>
        <v>0.2487</v>
      </c>
      <c r="H216" s="333"/>
      <c r="I216" s="334">
        <f t="shared" ref="I216" si="107">H216*(1+G216)</f>
        <v>0</v>
      </c>
      <c r="J216" s="335">
        <f t="shared" ref="J216" si="108">F216*I216</f>
        <v>0</v>
      </c>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155"/>
      <c r="BQ216" s="155"/>
      <c r="BR216" s="155"/>
      <c r="BS216" s="155"/>
      <c r="BT216" s="155"/>
      <c r="BU216" s="155"/>
      <c r="BV216" s="155"/>
      <c r="BW216" s="155"/>
      <c r="BX216" s="155"/>
      <c r="BY216" s="155"/>
      <c r="BZ216" s="155"/>
      <c r="CA216" s="155"/>
      <c r="CB216" s="155"/>
      <c r="CC216" s="155"/>
      <c r="CD216" s="155"/>
      <c r="CE216" s="155"/>
      <c r="CF216" s="155"/>
      <c r="CG216" s="155"/>
      <c r="CH216" s="155"/>
      <c r="CI216" s="155"/>
      <c r="CJ216" s="155"/>
      <c r="CK216" s="155"/>
      <c r="CL216" s="155"/>
      <c r="CM216" s="155"/>
      <c r="CN216" s="155"/>
      <c r="CO216" s="155"/>
      <c r="CP216" s="155"/>
      <c r="CQ216" s="155"/>
      <c r="CR216" s="155"/>
      <c r="CS216" s="155"/>
      <c r="CT216" s="155"/>
      <c r="CU216" s="155"/>
      <c r="CV216" s="155"/>
      <c r="CW216" s="155"/>
      <c r="CX216" s="155"/>
      <c r="CY216" s="155"/>
      <c r="CZ216" s="155"/>
      <c r="DA216" s="155"/>
      <c r="DB216" s="155"/>
      <c r="DC216" s="155"/>
      <c r="DD216" s="155"/>
      <c r="DE216" s="155"/>
      <c r="DF216" s="155"/>
      <c r="DG216" s="155"/>
    </row>
    <row r="217" spans="1:111" s="156" customFormat="1" ht="27.75" customHeight="1">
      <c r="A217" s="304" t="s">
        <v>552</v>
      </c>
      <c r="B217" s="306" t="s">
        <v>11</v>
      </c>
      <c r="C217" s="306">
        <v>83399</v>
      </c>
      <c r="D217" s="305" t="s">
        <v>988</v>
      </c>
      <c r="E217" s="306" t="s">
        <v>121</v>
      </c>
      <c r="F217" s="307">
        <v>2</v>
      </c>
      <c r="G217" s="332">
        <f>$J$4</f>
        <v>0.2487</v>
      </c>
      <c r="H217" s="333"/>
      <c r="I217" s="334">
        <f t="shared" si="98"/>
        <v>0</v>
      </c>
      <c r="J217" s="335">
        <f t="shared" si="106"/>
        <v>0</v>
      </c>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155"/>
      <c r="BQ217" s="155"/>
      <c r="BR217" s="155"/>
      <c r="BS217" s="155"/>
      <c r="BT217" s="155"/>
      <c r="BU217" s="155"/>
      <c r="BV217" s="155"/>
      <c r="BW217" s="155"/>
      <c r="BX217" s="155"/>
      <c r="BY217" s="155"/>
      <c r="BZ217" s="155"/>
      <c r="CA217" s="155"/>
      <c r="CB217" s="155"/>
      <c r="CC217" s="155"/>
      <c r="CD217" s="155"/>
      <c r="CE217" s="155"/>
      <c r="CF217" s="155"/>
      <c r="CG217" s="155"/>
      <c r="CH217" s="155"/>
      <c r="CI217" s="155"/>
      <c r="CJ217" s="155"/>
      <c r="CK217" s="155"/>
      <c r="CL217" s="155"/>
      <c r="CM217" s="155"/>
      <c r="CN217" s="155"/>
      <c r="CO217" s="155"/>
      <c r="CP217" s="155"/>
      <c r="CQ217" s="155"/>
      <c r="CR217" s="155"/>
      <c r="CS217" s="155"/>
      <c r="CT217" s="155"/>
      <c r="CU217" s="155"/>
      <c r="CV217" s="155"/>
      <c r="CW217" s="155"/>
      <c r="CX217" s="155"/>
      <c r="CY217" s="155"/>
      <c r="CZ217" s="155"/>
      <c r="DA217" s="155"/>
      <c r="DB217" s="155"/>
      <c r="DC217" s="155"/>
      <c r="DD217" s="155"/>
      <c r="DE217" s="155"/>
      <c r="DF217" s="155"/>
      <c r="DG217" s="155"/>
    </row>
    <row r="218" spans="1:111" s="156" customFormat="1" ht="27" customHeight="1">
      <c r="A218" s="308" t="s">
        <v>553</v>
      </c>
      <c r="B218" s="327"/>
      <c r="C218" s="327"/>
      <c r="D218" s="309" t="s">
        <v>204</v>
      </c>
      <c r="E218" s="310"/>
      <c r="F218" s="312"/>
      <c r="G218" s="311"/>
      <c r="H218" s="336"/>
      <c r="I218" s="337"/>
      <c r="J218" s="311"/>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155"/>
      <c r="BQ218" s="155"/>
      <c r="BR218" s="155"/>
      <c r="BS218" s="155"/>
      <c r="BT218" s="155"/>
      <c r="BU218" s="155"/>
      <c r="BV218" s="155"/>
      <c r="BW218" s="155"/>
      <c r="BX218" s="155"/>
      <c r="BY218" s="155"/>
      <c r="BZ218" s="155"/>
      <c r="CA218" s="155"/>
      <c r="CB218" s="155"/>
      <c r="CC218" s="155"/>
      <c r="CD218" s="155"/>
      <c r="CE218" s="155"/>
      <c r="CF218" s="155"/>
      <c r="CG218" s="155"/>
      <c r="CH218" s="155"/>
      <c r="CI218" s="155"/>
      <c r="CJ218" s="155"/>
      <c r="CK218" s="155"/>
      <c r="CL218" s="155"/>
      <c r="CM218" s="155"/>
      <c r="CN218" s="155"/>
      <c r="CO218" s="155"/>
      <c r="CP218" s="155"/>
      <c r="CQ218" s="155"/>
      <c r="CR218" s="155"/>
      <c r="CS218" s="155"/>
      <c r="CT218" s="155"/>
      <c r="CU218" s="155"/>
      <c r="CV218" s="155"/>
      <c r="CW218" s="155"/>
      <c r="CX218" s="155"/>
      <c r="CY218" s="155"/>
      <c r="CZ218" s="155"/>
      <c r="DA218" s="155"/>
      <c r="DB218" s="155"/>
      <c r="DC218" s="155"/>
      <c r="DD218" s="155"/>
      <c r="DE218" s="155"/>
      <c r="DF218" s="155"/>
      <c r="DG218" s="155"/>
    </row>
    <row r="219" spans="1:111" s="156" customFormat="1" ht="27" customHeight="1">
      <c r="A219" s="304" t="s">
        <v>554</v>
      </c>
      <c r="B219" s="306" t="s">
        <v>11</v>
      </c>
      <c r="C219" s="306">
        <v>91953</v>
      </c>
      <c r="D219" s="305" t="s">
        <v>398</v>
      </c>
      <c r="E219" s="306" t="s">
        <v>121</v>
      </c>
      <c r="F219" s="307">
        <v>8</v>
      </c>
      <c r="G219" s="332">
        <f t="shared" ref="G219:G223" si="109">$J$4</f>
        <v>0.2487</v>
      </c>
      <c r="H219" s="333"/>
      <c r="I219" s="334">
        <f t="shared" si="98"/>
        <v>0</v>
      </c>
      <c r="J219" s="335">
        <f t="shared" ref="J219:J223" si="110">F219*I219</f>
        <v>0</v>
      </c>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155"/>
      <c r="BQ219" s="155"/>
      <c r="BR219" s="155"/>
      <c r="BS219" s="155"/>
      <c r="BT219" s="155"/>
      <c r="BU219" s="155"/>
      <c r="BV219" s="155"/>
      <c r="BW219" s="155"/>
      <c r="BX219" s="155"/>
      <c r="BY219" s="155"/>
      <c r="BZ219" s="155"/>
      <c r="CA219" s="155"/>
      <c r="CB219" s="155"/>
      <c r="CC219" s="155"/>
      <c r="CD219" s="155"/>
      <c r="CE219" s="155"/>
      <c r="CF219" s="155"/>
      <c r="CG219" s="155"/>
      <c r="CH219" s="155"/>
      <c r="CI219" s="155"/>
      <c r="CJ219" s="155"/>
      <c r="CK219" s="155"/>
      <c r="CL219" s="155"/>
      <c r="CM219" s="155"/>
      <c r="CN219" s="155"/>
      <c r="CO219" s="155"/>
      <c r="CP219" s="155"/>
      <c r="CQ219" s="155"/>
      <c r="CR219" s="155"/>
      <c r="CS219" s="155"/>
      <c r="CT219" s="155"/>
      <c r="CU219" s="155"/>
      <c r="CV219" s="155"/>
      <c r="CW219" s="155"/>
      <c r="CX219" s="155"/>
      <c r="CY219" s="155"/>
      <c r="CZ219" s="155"/>
      <c r="DA219" s="155"/>
      <c r="DB219" s="155"/>
      <c r="DC219" s="155"/>
      <c r="DD219" s="155"/>
      <c r="DE219" s="155"/>
      <c r="DF219" s="155"/>
      <c r="DG219" s="155"/>
    </row>
    <row r="220" spans="1:111" s="156" customFormat="1" ht="30" customHeight="1">
      <c r="A220" s="304" t="s">
        <v>555</v>
      </c>
      <c r="B220" s="306" t="s">
        <v>11</v>
      </c>
      <c r="C220" s="306">
        <v>91959</v>
      </c>
      <c r="D220" s="305" t="s">
        <v>399</v>
      </c>
      <c r="E220" s="306" t="s">
        <v>121</v>
      </c>
      <c r="F220" s="307">
        <v>4</v>
      </c>
      <c r="G220" s="332">
        <f t="shared" si="109"/>
        <v>0.2487</v>
      </c>
      <c r="H220" s="333"/>
      <c r="I220" s="334">
        <f t="shared" si="98"/>
        <v>0</v>
      </c>
      <c r="J220" s="335">
        <f t="shared" si="110"/>
        <v>0</v>
      </c>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155"/>
      <c r="BQ220" s="155"/>
      <c r="BR220" s="155"/>
      <c r="BS220" s="155"/>
      <c r="BT220" s="155"/>
      <c r="BU220" s="155"/>
      <c r="BV220" s="155"/>
      <c r="BW220" s="155"/>
      <c r="BX220" s="155"/>
      <c r="BY220" s="155"/>
      <c r="BZ220" s="155"/>
      <c r="CA220" s="155"/>
      <c r="CB220" s="155"/>
      <c r="CC220" s="155"/>
      <c r="CD220" s="155"/>
      <c r="CE220" s="155"/>
      <c r="CF220" s="155"/>
      <c r="CG220" s="155"/>
      <c r="CH220" s="155"/>
      <c r="CI220" s="155"/>
      <c r="CJ220" s="155"/>
      <c r="CK220" s="155"/>
      <c r="CL220" s="155"/>
      <c r="CM220" s="155"/>
      <c r="CN220" s="155"/>
      <c r="CO220" s="155"/>
      <c r="CP220" s="155"/>
      <c r="CQ220" s="155"/>
      <c r="CR220" s="155"/>
      <c r="CS220" s="155"/>
      <c r="CT220" s="155"/>
      <c r="CU220" s="155"/>
      <c r="CV220" s="155"/>
      <c r="CW220" s="155"/>
      <c r="CX220" s="155"/>
      <c r="CY220" s="155"/>
      <c r="CZ220" s="155"/>
      <c r="DA220" s="155"/>
      <c r="DB220" s="155"/>
      <c r="DC220" s="155"/>
      <c r="DD220" s="155"/>
      <c r="DE220" s="155"/>
      <c r="DF220" s="155"/>
      <c r="DG220" s="155"/>
    </row>
    <row r="221" spans="1:111" s="156" customFormat="1" ht="27.75" customHeight="1">
      <c r="A221" s="304" t="s">
        <v>985</v>
      </c>
      <c r="B221" s="306" t="s">
        <v>11</v>
      </c>
      <c r="C221" s="306">
        <v>91967</v>
      </c>
      <c r="D221" s="305" t="s">
        <v>473</v>
      </c>
      <c r="E221" s="306" t="s">
        <v>121</v>
      </c>
      <c r="F221" s="307">
        <v>1</v>
      </c>
      <c r="G221" s="332">
        <f t="shared" si="109"/>
        <v>0.2487</v>
      </c>
      <c r="H221" s="333"/>
      <c r="I221" s="334">
        <f t="shared" si="98"/>
        <v>0</v>
      </c>
      <c r="J221" s="335">
        <f t="shared" si="110"/>
        <v>0</v>
      </c>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155"/>
      <c r="BQ221" s="155"/>
      <c r="BR221" s="155"/>
      <c r="BS221" s="155"/>
      <c r="BT221" s="155"/>
      <c r="BU221" s="155"/>
      <c r="BV221" s="155"/>
      <c r="BW221" s="155"/>
      <c r="BX221" s="155"/>
      <c r="BY221" s="155"/>
      <c r="BZ221" s="155"/>
      <c r="CA221" s="155"/>
      <c r="CB221" s="155"/>
      <c r="CC221" s="155"/>
      <c r="CD221" s="155"/>
      <c r="CE221" s="155"/>
      <c r="CF221" s="155"/>
      <c r="CG221" s="155"/>
      <c r="CH221" s="155"/>
      <c r="CI221" s="155"/>
      <c r="CJ221" s="155"/>
      <c r="CK221" s="155"/>
      <c r="CL221" s="155"/>
      <c r="CM221" s="155"/>
      <c r="CN221" s="155"/>
      <c r="CO221" s="155"/>
      <c r="CP221" s="155"/>
      <c r="CQ221" s="155"/>
      <c r="CR221" s="155"/>
      <c r="CS221" s="155"/>
      <c r="CT221" s="155"/>
      <c r="CU221" s="155"/>
      <c r="CV221" s="155"/>
      <c r="CW221" s="155"/>
      <c r="CX221" s="155"/>
      <c r="CY221" s="155"/>
      <c r="CZ221" s="155"/>
      <c r="DA221" s="155"/>
      <c r="DB221" s="155"/>
      <c r="DC221" s="155"/>
      <c r="DD221" s="155"/>
      <c r="DE221" s="155"/>
      <c r="DF221" s="155"/>
      <c r="DG221" s="155"/>
    </row>
    <row r="222" spans="1:111" s="156" customFormat="1" ht="30" customHeight="1">
      <c r="A222" s="304" t="s">
        <v>987</v>
      </c>
      <c r="B222" s="306" t="s">
        <v>11</v>
      </c>
      <c r="C222" s="306">
        <v>91996</v>
      </c>
      <c r="D222" s="313" t="s">
        <v>406</v>
      </c>
      <c r="E222" s="306" t="s">
        <v>121</v>
      </c>
      <c r="F222" s="307">
        <v>57</v>
      </c>
      <c r="G222" s="332">
        <f t="shared" si="109"/>
        <v>0.2487</v>
      </c>
      <c r="H222" s="333"/>
      <c r="I222" s="334">
        <f t="shared" si="98"/>
        <v>0</v>
      </c>
      <c r="J222" s="335">
        <f t="shared" si="110"/>
        <v>0</v>
      </c>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155"/>
      <c r="BQ222" s="155"/>
      <c r="BR222" s="155"/>
      <c r="BS222" s="155"/>
      <c r="BT222" s="155"/>
      <c r="BU222" s="155"/>
      <c r="BV222" s="155"/>
      <c r="BW222" s="155"/>
      <c r="BX222" s="155"/>
      <c r="BY222" s="155"/>
      <c r="BZ222" s="155"/>
      <c r="CA222" s="155"/>
      <c r="CB222" s="155"/>
      <c r="CC222" s="155"/>
      <c r="CD222" s="155"/>
      <c r="CE222" s="155"/>
      <c r="CF222" s="155"/>
      <c r="CG222" s="155"/>
      <c r="CH222" s="155"/>
      <c r="CI222" s="155"/>
      <c r="CJ222" s="155"/>
      <c r="CK222" s="155"/>
      <c r="CL222" s="155"/>
      <c r="CM222" s="155"/>
      <c r="CN222" s="155"/>
      <c r="CO222" s="155"/>
      <c r="CP222" s="155"/>
      <c r="CQ222" s="155"/>
      <c r="CR222" s="155"/>
      <c r="CS222" s="155"/>
      <c r="CT222" s="155"/>
      <c r="CU222" s="155"/>
      <c r="CV222" s="155"/>
      <c r="CW222" s="155"/>
      <c r="CX222" s="155"/>
      <c r="CY222" s="155"/>
      <c r="CZ222" s="155"/>
      <c r="DA222" s="155"/>
      <c r="DB222" s="155"/>
      <c r="DC222" s="155"/>
      <c r="DD222" s="155"/>
      <c r="DE222" s="155"/>
      <c r="DF222" s="155"/>
      <c r="DG222" s="155"/>
    </row>
    <row r="223" spans="1:111" s="156" customFormat="1" ht="32.25" customHeight="1">
      <c r="A223" s="304" t="s">
        <v>1009</v>
      </c>
      <c r="B223" s="306" t="s">
        <v>11</v>
      </c>
      <c r="C223" s="306">
        <v>92005</v>
      </c>
      <c r="D223" s="313" t="s">
        <v>989</v>
      </c>
      <c r="E223" s="306" t="s">
        <v>121</v>
      </c>
      <c r="F223" s="307">
        <v>4</v>
      </c>
      <c r="G223" s="332">
        <f t="shared" si="109"/>
        <v>0.2487</v>
      </c>
      <c r="H223" s="333"/>
      <c r="I223" s="334">
        <f t="shared" si="98"/>
        <v>0</v>
      </c>
      <c r="J223" s="335">
        <f t="shared" si="110"/>
        <v>0</v>
      </c>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155"/>
      <c r="BQ223" s="155"/>
      <c r="BR223" s="155"/>
      <c r="BS223" s="155"/>
      <c r="BT223" s="155"/>
      <c r="BU223" s="155"/>
      <c r="BV223" s="155"/>
      <c r="BW223" s="155"/>
      <c r="BX223" s="155"/>
      <c r="BY223" s="155"/>
      <c r="BZ223" s="155"/>
      <c r="CA223" s="155"/>
      <c r="CB223" s="155"/>
      <c r="CC223" s="155"/>
      <c r="CD223" s="155"/>
      <c r="CE223" s="155"/>
      <c r="CF223" s="155"/>
      <c r="CG223" s="155"/>
      <c r="CH223" s="155"/>
      <c r="CI223" s="155"/>
      <c r="CJ223" s="155"/>
      <c r="CK223" s="155"/>
      <c r="CL223" s="155"/>
      <c r="CM223" s="155"/>
      <c r="CN223" s="155"/>
      <c r="CO223" s="155"/>
      <c r="CP223" s="155"/>
      <c r="CQ223" s="155"/>
      <c r="CR223" s="155"/>
      <c r="CS223" s="155"/>
      <c r="CT223" s="155"/>
      <c r="CU223" s="155"/>
      <c r="CV223" s="155"/>
      <c r="CW223" s="155"/>
      <c r="CX223" s="155"/>
      <c r="CY223" s="155"/>
      <c r="CZ223" s="155"/>
      <c r="DA223" s="155"/>
      <c r="DB223" s="155"/>
      <c r="DC223" s="155"/>
      <c r="DD223" s="155"/>
      <c r="DE223" s="155"/>
      <c r="DF223" s="155"/>
      <c r="DG223" s="155"/>
    </row>
    <row r="224" spans="1:111" s="156" customFormat="1" ht="23.25" customHeight="1">
      <c r="A224" s="308" t="s">
        <v>556</v>
      </c>
      <c r="B224" s="327"/>
      <c r="C224" s="327"/>
      <c r="D224" s="309" t="s">
        <v>990</v>
      </c>
      <c r="E224" s="310"/>
      <c r="F224" s="312"/>
      <c r="G224" s="311"/>
      <c r="H224" s="336"/>
      <c r="I224" s="337"/>
      <c r="J224" s="311"/>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155"/>
      <c r="BQ224" s="155"/>
      <c r="BR224" s="155"/>
      <c r="BS224" s="155"/>
      <c r="BT224" s="155"/>
      <c r="BU224" s="155"/>
      <c r="BV224" s="155"/>
      <c r="BW224" s="155"/>
      <c r="BX224" s="155"/>
      <c r="BY224" s="155"/>
      <c r="BZ224" s="155"/>
      <c r="CA224" s="155"/>
      <c r="CB224" s="155"/>
      <c r="CC224" s="155"/>
      <c r="CD224" s="155"/>
      <c r="CE224" s="155"/>
      <c r="CF224" s="155"/>
      <c r="CG224" s="155"/>
      <c r="CH224" s="155"/>
      <c r="CI224" s="155"/>
      <c r="CJ224" s="155"/>
      <c r="CK224" s="155"/>
      <c r="CL224" s="155"/>
      <c r="CM224" s="155"/>
      <c r="CN224" s="155"/>
      <c r="CO224" s="155"/>
      <c r="CP224" s="155"/>
      <c r="CQ224" s="155"/>
      <c r="CR224" s="155"/>
      <c r="CS224" s="155"/>
      <c r="CT224" s="155"/>
      <c r="CU224" s="155"/>
      <c r="CV224" s="155"/>
      <c r="CW224" s="155"/>
      <c r="CX224" s="155"/>
      <c r="CY224" s="155"/>
      <c r="CZ224" s="155"/>
      <c r="DA224" s="155"/>
      <c r="DB224" s="155"/>
      <c r="DC224" s="155"/>
      <c r="DD224" s="155"/>
      <c r="DE224" s="155"/>
      <c r="DF224" s="155"/>
      <c r="DG224" s="155"/>
    </row>
    <row r="225" spans="1:111" s="156" customFormat="1" ht="35.25" customHeight="1">
      <c r="A225" s="316" t="s">
        <v>557</v>
      </c>
      <c r="B225" s="306" t="s">
        <v>11</v>
      </c>
      <c r="C225" s="306">
        <v>98307</v>
      </c>
      <c r="D225" s="317" t="s">
        <v>991</v>
      </c>
      <c r="E225" s="318" t="s">
        <v>13</v>
      </c>
      <c r="F225" s="307">
        <v>42</v>
      </c>
      <c r="G225" s="332">
        <f t="shared" ref="G225" si="111">$J$4</f>
        <v>0.2487</v>
      </c>
      <c r="H225" s="333"/>
      <c r="I225" s="334">
        <f t="shared" ref="I225:I228" si="112">H225*(1+G225)</f>
        <v>0</v>
      </c>
      <c r="J225" s="312">
        <f t="shared" ref="J225" si="113">F225*I225</f>
        <v>0</v>
      </c>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155"/>
      <c r="BQ225" s="155"/>
      <c r="BR225" s="155"/>
      <c r="BS225" s="155"/>
      <c r="BT225" s="155"/>
      <c r="BU225" s="155"/>
      <c r="BV225" s="155"/>
      <c r="BW225" s="155"/>
      <c r="BX225" s="155"/>
      <c r="BY225" s="155"/>
      <c r="BZ225" s="155"/>
      <c r="CA225" s="155"/>
      <c r="CB225" s="155"/>
      <c r="CC225" s="155"/>
      <c r="CD225" s="155"/>
      <c r="CE225" s="155"/>
      <c r="CF225" s="155"/>
      <c r="CG225" s="155"/>
      <c r="CH225" s="155"/>
      <c r="CI225" s="155"/>
      <c r="CJ225" s="155"/>
      <c r="CK225" s="155"/>
      <c r="CL225" s="155"/>
      <c r="CM225" s="155"/>
      <c r="CN225" s="155"/>
      <c r="CO225" s="155"/>
      <c r="CP225" s="155"/>
      <c r="CQ225" s="155"/>
      <c r="CR225" s="155"/>
      <c r="CS225" s="155"/>
      <c r="CT225" s="155"/>
      <c r="CU225" s="155"/>
      <c r="CV225" s="155"/>
      <c r="CW225" s="155"/>
      <c r="CX225" s="155"/>
      <c r="CY225" s="155"/>
      <c r="CZ225" s="155"/>
      <c r="DA225" s="155"/>
      <c r="DB225" s="155"/>
      <c r="DC225" s="155"/>
      <c r="DD225" s="155"/>
      <c r="DE225" s="155"/>
      <c r="DF225" s="155"/>
      <c r="DG225" s="155"/>
    </row>
    <row r="226" spans="1:111" s="156" customFormat="1" ht="30.75" customHeight="1">
      <c r="A226" s="316" t="s">
        <v>558</v>
      </c>
      <c r="B226" s="306" t="s">
        <v>11</v>
      </c>
      <c r="C226" s="306">
        <v>91940</v>
      </c>
      <c r="D226" s="305" t="s">
        <v>992</v>
      </c>
      <c r="E226" s="306" t="s">
        <v>13</v>
      </c>
      <c r="F226" s="307">
        <v>7</v>
      </c>
      <c r="G226" s="332">
        <f t="shared" ref="G226:G228" si="114">$J$4</f>
        <v>0.2487</v>
      </c>
      <c r="H226" s="338"/>
      <c r="I226" s="334">
        <f t="shared" si="112"/>
        <v>0</v>
      </c>
      <c r="J226" s="312">
        <f t="shared" ref="J226:J228" si="115">F226*I226</f>
        <v>0</v>
      </c>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155"/>
      <c r="BQ226" s="155"/>
      <c r="BR226" s="155"/>
      <c r="BS226" s="155"/>
      <c r="BT226" s="155"/>
      <c r="BU226" s="155"/>
      <c r="BV226" s="155"/>
      <c r="BW226" s="155"/>
      <c r="BX226" s="155"/>
      <c r="BY226" s="155"/>
      <c r="BZ226" s="155"/>
      <c r="CA226" s="155"/>
      <c r="CB226" s="155"/>
      <c r="CC226" s="155"/>
      <c r="CD226" s="155"/>
      <c r="CE226" s="155"/>
      <c r="CF226" s="155"/>
      <c r="CG226" s="155"/>
      <c r="CH226" s="155"/>
      <c r="CI226" s="155"/>
      <c r="CJ226" s="155"/>
      <c r="CK226" s="155"/>
      <c r="CL226" s="155"/>
      <c r="CM226" s="155"/>
      <c r="CN226" s="155"/>
      <c r="CO226" s="155"/>
      <c r="CP226" s="155"/>
      <c r="CQ226" s="155"/>
      <c r="CR226" s="155"/>
      <c r="CS226" s="155"/>
      <c r="CT226" s="155"/>
      <c r="CU226" s="155"/>
      <c r="CV226" s="155"/>
      <c r="CW226" s="155"/>
      <c r="CX226" s="155"/>
      <c r="CY226" s="155"/>
      <c r="CZ226" s="155"/>
      <c r="DA226" s="155"/>
      <c r="DB226" s="155"/>
      <c r="DC226" s="155"/>
      <c r="DD226" s="155"/>
      <c r="DE226" s="155"/>
      <c r="DF226" s="155"/>
      <c r="DG226" s="155"/>
    </row>
    <row r="227" spans="1:111" s="156" customFormat="1" ht="30.75" customHeight="1">
      <c r="A227" s="316" t="s">
        <v>559</v>
      </c>
      <c r="B227" s="306" t="s">
        <v>11</v>
      </c>
      <c r="C227" s="306">
        <v>91836</v>
      </c>
      <c r="D227" s="305" t="s">
        <v>468</v>
      </c>
      <c r="E227" s="306" t="s">
        <v>993</v>
      </c>
      <c r="F227" s="307">
        <v>57.28</v>
      </c>
      <c r="G227" s="332">
        <f t="shared" si="114"/>
        <v>0.2487</v>
      </c>
      <c r="H227" s="333"/>
      <c r="I227" s="334">
        <f t="shared" si="112"/>
        <v>0</v>
      </c>
      <c r="J227" s="312">
        <f t="shared" si="115"/>
        <v>0</v>
      </c>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155"/>
      <c r="BQ227" s="155"/>
      <c r="BR227" s="155"/>
      <c r="BS227" s="155"/>
      <c r="BT227" s="155"/>
      <c r="BU227" s="155"/>
      <c r="BV227" s="155"/>
      <c r="BW227" s="155"/>
      <c r="BX227" s="155"/>
      <c r="BY227" s="155"/>
      <c r="BZ227" s="155"/>
      <c r="CA227" s="155"/>
      <c r="CB227" s="155"/>
      <c r="CC227" s="155"/>
      <c r="CD227" s="155"/>
      <c r="CE227" s="155"/>
      <c r="CF227" s="155"/>
      <c r="CG227" s="155"/>
      <c r="CH227" s="155"/>
      <c r="CI227" s="155"/>
      <c r="CJ227" s="155"/>
      <c r="CK227" s="155"/>
      <c r="CL227" s="155"/>
      <c r="CM227" s="155"/>
      <c r="CN227" s="155"/>
      <c r="CO227" s="155"/>
      <c r="CP227" s="155"/>
      <c r="CQ227" s="155"/>
      <c r="CR227" s="155"/>
      <c r="CS227" s="155"/>
      <c r="CT227" s="155"/>
      <c r="CU227" s="155"/>
      <c r="CV227" s="155"/>
      <c r="CW227" s="155"/>
      <c r="CX227" s="155"/>
      <c r="CY227" s="155"/>
      <c r="CZ227" s="155"/>
      <c r="DA227" s="155"/>
      <c r="DB227" s="155"/>
      <c r="DC227" s="155"/>
      <c r="DD227" s="155"/>
      <c r="DE227" s="155"/>
      <c r="DF227" s="155"/>
      <c r="DG227" s="155"/>
    </row>
    <row r="228" spans="1:111" s="156" customFormat="1" ht="30.75" customHeight="1">
      <c r="A228" s="316" t="s">
        <v>560</v>
      </c>
      <c r="B228" s="306" t="s">
        <v>1001</v>
      </c>
      <c r="C228" s="328">
        <v>98297</v>
      </c>
      <c r="D228" s="313" t="s">
        <v>994</v>
      </c>
      <c r="E228" s="306" t="s">
        <v>993</v>
      </c>
      <c r="F228" s="307">
        <v>101.45</v>
      </c>
      <c r="G228" s="332">
        <f t="shared" si="114"/>
        <v>0.2487</v>
      </c>
      <c r="H228" s="333"/>
      <c r="I228" s="334">
        <f t="shared" si="112"/>
        <v>0</v>
      </c>
      <c r="J228" s="312">
        <f t="shared" si="115"/>
        <v>0</v>
      </c>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155"/>
      <c r="BQ228" s="155"/>
      <c r="BR228" s="155"/>
      <c r="BS228" s="155"/>
      <c r="BT228" s="155"/>
      <c r="BU228" s="155"/>
      <c r="BV228" s="155"/>
      <c r="BW228" s="155"/>
      <c r="BX228" s="155"/>
      <c r="BY228" s="155"/>
      <c r="BZ228" s="155"/>
      <c r="CA228" s="155"/>
      <c r="CB228" s="155"/>
      <c r="CC228" s="155"/>
      <c r="CD228" s="155"/>
      <c r="CE228" s="155"/>
      <c r="CF228" s="155"/>
      <c r="CG228" s="155"/>
      <c r="CH228" s="155"/>
      <c r="CI228" s="155"/>
      <c r="CJ228" s="155"/>
      <c r="CK228" s="155"/>
      <c r="CL228" s="155"/>
      <c r="CM228" s="155"/>
      <c r="CN228" s="155"/>
      <c r="CO228" s="155"/>
      <c r="CP228" s="155"/>
      <c r="CQ228" s="155"/>
      <c r="CR228" s="155"/>
      <c r="CS228" s="155"/>
      <c r="CT228" s="155"/>
      <c r="CU228" s="155"/>
      <c r="CV228" s="155"/>
      <c r="CW228" s="155"/>
      <c r="CX228" s="155"/>
      <c r="CY228" s="155"/>
      <c r="CZ228" s="155"/>
      <c r="DA228" s="155"/>
      <c r="DB228" s="155"/>
      <c r="DC228" s="155"/>
      <c r="DD228" s="155"/>
      <c r="DE228" s="155"/>
      <c r="DF228" s="155"/>
      <c r="DG228" s="155"/>
    </row>
    <row r="229" spans="1:111" s="156" customFormat="1" ht="30.75" customHeight="1">
      <c r="A229" s="316"/>
      <c r="B229" s="306"/>
      <c r="C229" s="328"/>
      <c r="D229" s="313"/>
      <c r="E229" s="306"/>
      <c r="F229" s="307"/>
      <c r="G229" s="332"/>
      <c r="H229" s="380" t="s">
        <v>14</v>
      </c>
      <c r="I229" s="381"/>
      <c r="J229" s="160">
        <f>SUM(J195:J228)</f>
        <v>0</v>
      </c>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155"/>
      <c r="BQ229" s="155"/>
      <c r="BR229" s="155"/>
      <c r="BS229" s="155"/>
      <c r="BT229" s="155"/>
      <c r="BU229" s="155"/>
      <c r="BV229" s="155"/>
      <c r="BW229" s="155"/>
      <c r="BX229" s="155"/>
      <c r="BY229" s="155"/>
      <c r="BZ229" s="155"/>
      <c r="CA229" s="155"/>
      <c r="CB229" s="155"/>
      <c r="CC229" s="155"/>
      <c r="CD229" s="155"/>
      <c r="CE229" s="155"/>
      <c r="CF229" s="155"/>
      <c r="CG229" s="155"/>
      <c r="CH229" s="155"/>
      <c r="CI229" s="155"/>
      <c r="CJ229" s="155"/>
      <c r="CK229" s="155"/>
      <c r="CL229" s="155"/>
      <c r="CM229" s="155"/>
      <c r="CN229" s="155"/>
      <c r="CO229" s="155"/>
      <c r="CP229" s="155"/>
      <c r="CQ229" s="155"/>
      <c r="CR229" s="155"/>
      <c r="CS229" s="155"/>
      <c r="CT229" s="155"/>
      <c r="CU229" s="155"/>
      <c r="CV229" s="155"/>
      <c r="CW229" s="155"/>
      <c r="CX229" s="155"/>
      <c r="CY229" s="155"/>
      <c r="CZ229" s="155"/>
      <c r="DA229" s="155"/>
      <c r="DB229" s="155"/>
      <c r="DC229" s="155"/>
      <c r="DD229" s="155"/>
      <c r="DE229" s="155"/>
      <c r="DF229" s="155"/>
      <c r="DG229" s="155"/>
    </row>
    <row r="230" spans="1:111" s="52" customFormat="1" ht="35.1" customHeight="1">
      <c r="A230" s="287" t="s">
        <v>561</v>
      </c>
      <c r="B230" s="117"/>
      <c r="C230" s="117"/>
      <c r="D230" s="94" t="s">
        <v>995</v>
      </c>
      <c r="E230" s="117"/>
      <c r="F230" s="119"/>
      <c r="G230" s="119"/>
      <c r="H230" s="119"/>
      <c r="I230" s="120"/>
      <c r="J230" s="119"/>
    </row>
    <row r="231" spans="1:111" s="156" customFormat="1" ht="33" customHeight="1">
      <c r="A231" s="319" t="s">
        <v>1010</v>
      </c>
      <c r="B231" s="319" t="s">
        <v>11</v>
      </c>
      <c r="C231" s="325">
        <v>91222</v>
      </c>
      <c r="D231" s="320" t="s">
        <v>996</v>
      </c>
      <c r="E231" s="319" t="s">
        <v>22</v>
      </c>
      <c r="F231" s="321">
        <v>30</v>
      </c>
      <c r="G231" s="339">
        <f t="shared" ref="G231:G233" si="116">$J$4</f>
        <v>0.2487</v>
      </c>
      <c r="H231" s="340"/>
      <c r="I231" s="338">
        <f t="shared" ref="I231:I235" si="117">H231*(1+G231)</f>
        <v>0</v>
      </c>
      <c r="J231" s="335">
        <f t="shared" ref="J231:J235" si="118">F231*I231</f>
        <v>0</v>
      </c>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155"/>
      <c r="BQ231" s="155"/>
      <c r="BR231" s="155"/>
      <c r="BS231" s="155"/>
      <c r="BT231" s="155"/>
      <c r="BU231" s="155"/>
      <c r="BV231" s="155"/>
      <c r="BW231" s="155"/>
      <c r="BX231" s="155"/>
      <c r="BY231" s="155"/>
      <c r="BZ231" s="155"/>
      <c r="CA231" s="155"/>
      <c r="CB231" s="155"/>
      <c r="CC231" s="155"/>
      <c r="CD231" s="155"/>
      <c r="CE231" s="155"/>
      <c r="CF231" s="155"/>
      <c r="CG231" s="155"/>
      <c r="CH231" s="155"/>
      <c r="CI231" s="155"/>
      <c r="CJ231" s="155"/>
      <c r="CK231" s="155"/>
      <c r="CL231" s="155"/>
      <c r="CM231" s="155"/>
      <c r="CN231" s="155"/>
      <c r="CO231" s="155"/>
      <c r="CP231" s="155"/>
      <c r="CQ231" s="155"/>
      <c r="CR231" s="155"/>
      <c r="CS231" s="155"/>
      <c r="CT231" s="155"/>
      <c r="CU231" s="155"/>
      <c r="CV231" s="155"/>
      <c r="CW231" s="155"/>
      <c r="CX231" s="155"/>
      <c r="CY231" s="155"/>
      <c r="CZ231" s="155"/>
      <c r="DA231" s="155"/>
      <c r="DB231" s="155"/>
      <c r="DC231" s="155"/>
      <c r="DD231" s="155"/>
      <c r="DE231" s="155"/>
      <c r="DF231" s="155"/>
      <c r="DG231" s="155"/>
    </row>
    <row r="232" spans="1:111" s="156" customFormat="1" ht="45" customHeight="1">
      <c r="A232" s="319" t="s">
        <v>1011</v>
      </c>
      <c r="B232" s="323" t="s">
        <v>11</v>
      </c>
      <c r="C232" s="325">
        <v>89865</v>
      </c>
      <c r="D232" s="322" t="s">
        <v>997</v>
      </c>
      <c r="E232" s="323" t="s">
        <v>22</v>
      </c>
      <c r="F232" s="321">
        <v>20</v>
      </c>
      <c r="G232" s="341">
        <f t="shared" si="116"/>
        <v>0.2487</v>
      </c>
      <c r="H232" s="342"/>
      <c r="I232" s="338">
        <f t="shared" si="117"/>
        <v>0</v>
      </c>
      <c r="J232" s="335">
        <f t="shared" si="118"/>
        <v>0</v>
      </c>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c r="AX232" s="158"/>
      <c r="AY232" s="158"/>
      <c r="AZ232" s="158"/>
      <c r="BA232" s="158"/>
      <c r="BB232" s="158"/>
      <c r="BC232" s="158"/>
      <c r="BD232" s="158"/>
      <c r="BE232" s="158"/>
      <c r="BF232" s="158"/>
      <c r="BG232" s="158"/>
      <c r="BH232" s="158"/>
      <c r="BI232" s="158"/>
      <c r="BJ232" s="158"/>
      <c r="BK232" s="158"/>
      <c r="BL232" s="158"/>
      <c r="BM232" s="158"/>
      <c r="BN232" s="158"/>
      <c r="BO232" s="158"/>
      <c r="BP232" s="155"/>
      <c r="BQ232" s="155"/>
      <c r="BR232" s="155"/>
      <c r="BS232" s="155"/>
      <c r="BT232" s="155"/>
      <c r="BU232" s="155"/>
      <c r="BV232" s="155"/>
      <c r="BW232" s="155"/>
      <c r="BX232" s="155"/>
      <c r="BY232" s="155"/>
      <c r="BZ232" s="155"/>
      <c r="CA232" s="155"/>
      <c r="CB232" s="155"/>
      <c r="CC232" s="155"/>
      <c r="CD232" s="155"/>
      <c r="CE232" s="155"/>
      <c r="CF232" s="155"/>
      <c r="CG232" s="155"/>
      <c r="CH232" s="155"/>
      <c r="CI232" s="155"/>
      <c r="CJ232" s="155"/>
      <c r="CK232" s="155"/>
      <c r="CL232" s="155"/>
      <c r="CM232" s="155"/>
      <c r="CN232" s="155"/>
      <c r="CO232" s="155"/>
      <c r="CP232" s="155"/>
      <c r="CQ232" s="155"/>
      <c r="CR232" s="155"/>
      <c r="CS232" s="155"/>
      <c r="CT232" s="155"/>
      <c r="CU232" s="155"/>
      <c r="CV232" s="155"/>
      <c r="CW232" s="155"/>
      <c r="CX232" s="155"/>
      <c r="CY232" s="155"/>
      <c r="CZ232" s="155"/>
      <c r="DA232" s="155"/>
      <c r="DB232" s="155"/>
      <c r="DC232" s="155"/>
      <c r="DD232" s="155"/>
      <c r="DE232" s="155"/>
      <c r="DF232" s="155"/>
      <c r="DG232" s="155"/>
    </row>
    <row r="233" spans="1:111" s="156" customFormat="1" ht="45" customHeight="1">
      <c r="A233" s="319" t="s">
        <v>1012</v>
      </c>
      <c r="B233" s="319" t="s">
        <v>120</v>
      </c>
      <c r="C233" s="325" t="s">
        <v>1003</v>
      </c>
      <c r="D233" s="324" t="s">
        <v>998</v>
      </c>
      <c r="E233" s="319" t="s">
        <v>13</v>
      </c>
      <c r="F233" s="321">
        <v>4</v>
      </c>
      <c r="G233" s="339">
        <f t="shared" si="116"/>
        <v>0.2487</v>
      </c>
      <c r="H233" s="340"/>
      <c r="I233" s="338">
        <f t="shared" si="117"/>
        <v>0</v>
      </c>
      <c r="J233" s="335">
        <f t="shared" si="118"/>
        <v>0</v>
      </c>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5"/>
      <c r="BQ233" s="155"/>
      <c r="BR233" s="155"/>
      <c r="BS233" s="155"/>
      <c r="BT233" s="155"/>
      <c r="BU233" s="155"/>
      <c r="BV233" s="155"/>
      <c r="BW233" s="155"/>
      <c r="BX233" s="155"/>
      <c r="BY233" s="155"/>
      <c r="BZ233" s="155"/>
      <c r="CA233" s="155"/>
      <c r="CB233" s="155"/>
      <c r="CC233" s="155"/>
      <c r="CD233" s="155"/>
      <c r="CE233" s="155"/>
      <c r="CF233" s="155"/>
      <c r="CG233" s="155"/>
      <c r="CH233" s="155"/>
      <c r="CI233" s="155"/>
      <c r="CJ233" s="155"/>
      <c r="CK233" s="155"/>
      <c r="CL233" s="155"/>
      <c r="CM233" s="155"/>
      <c r="CN233" s="155"/>
      <c r="CO233" s="155"/>
      <c r="CP233" s="155"/>
      <c r="CQ233" s="155"/>
      <c r="CR233" s="155"/>
      <c r="CS233" s="155"/>
      <c r="CT233" s="155"/>
      <c r="CU233" s="155"/>
      <c r="CV233" s="155"/>
      <c r="CW233" s="155"/>
      <c r="CX233" s="155"/>
      <c r="CY233" s="155"/>
      <c r="CZ233" s="155"/>
      <c r="DA233" s="155"/>
      <c r="DB233" s="155"/>
      <c r="DC233" s="155"/>
      <c r="DD233" s="155"/>
      <c r="DE233" s="155"/>
      <c r="DF233" s="155"/>
      <c r="DG233" s="155"/>
    </row>
    <row r="234" spans="1:111" s="156" customFormat="1" ht="45" customHeight="1">
      <c r="A234" s="319" t="s">
        <v>1013</v>
      </c>
      <c r="B234" s="325" t="s">
        <v>11</v>
      </c>
      <c r="C234" s="325">
        <v>39841</v>
      </c>
      <c r="D234" s="324" t="s">
        <v>999</v>
      </c>
      <c r="E234" s="325" t="s">
        <v>13</v>
      </c>
      <c r="F234" s="321">
        <v>2</v>
      </c>
      <c r="G234" s="343">
        <f>$J$5</f>
        <v>0.1278</v>
      </c>
      <c r="H234" s="340"/>
      <c r="I234" s="338">
        <f t="shared" si="117"/>
        <v>0</v>
      </c>
      <c r="J234" s="340">
        <f t="shared" si="118"/>
        <v>0</v>
      </c>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s="158"/>
      <c r="BE234" s="158"/>
      <c r="BF234" s="158"/>
      <c r="BG234" s="158"/>
      <c r="BH234" s="158"/>
      <c r="BI234" s="158"/>
      <c r="BJ234" s="158"/>
      <c r="BK234" s="158"/>
      <c r="BL234" s="158"/>
      <c r="BM234" s="158"/>
      <c r="BN234" s="158"/>
      <c r="BO234" s="158"/>
      <c r="BP234" s="155"/>
      <c r="BQ234" s="155"/>
      <c r="BR234" s="155"/>
      <c r="BS234" s="155"/>
      <c r="BT234" s="155"/>
      <c r="BU234" s="155"/>
      <c r="BV234" s="155"/>
      <c r="BW234" s="155"/>
      <c r="BX234" s="155"/>
      <c r="BY234" s="155"/>
      <c r="BZ234" s="155"/>
      <c r="CA234" s="155"/>
      <c r="CB234" s="155"/>
      <c r="CC234" s="155"/>
      <c r="CD234" s="155"/>
      <c r="CE234" s="155"/>
      <c r="CF234" s="155"/>
      <c r="CG234" s="155"/>
      <c r="CH234" s="155"/>
      <c r="CI234" s="155"/>
      <c r="CJ234" s="155"/>
      <c r="CK234" s="155"/>
      <c r="CL234" s="155"/>
      <c r="CM234" s="155"/>
      <c r="CN234" s="155"/>
      <c r="CO234" s="155"/>
      <c r="CP234" s="155"/>
      <c r="CQ234" s="155"/>
      <c r="CR234" s="155"/>
      <c r="CS234" s="155"/>
      <c r="CT234" s="155"/>
      <c r="CU234" s="155"/>
      <c r="CV234" s="155"/>
      <c r="CW234" s="155"/>
      <c r="CX234" s="155"/>
      <c r="CY234" s="155"/>
      <c r="CZ234" s="155"/>
      <c r="DA234" s="155"/>
      <c r="DB234" s="155"/>
      <c r="DC234" s="155"/>
      <c r="DD234" s="155"/>
      <c r="DE234" s="155"/>
      <c r="DF234" s="155"/>
      <c r="DG234" s="155"/>
    </row>
    <row r="235" spans="1:111" s="156" customFormat="1" ht="45" customHeight="1">
      <c r="A235" s="319" t="s">
        <v>1014</v>
      </c>
      <c r="B235" s="325" t="s">
        <v>11</v>
      </c>
      <c r="C235" s="325">
        <v>39554</v>
      </c>
      <c r="D235" s="324" t="s">
        <v>1000</v>
      </c>
      <c r="E235" s="325" t="s">
        <v>13</v>
      </c>
      <c r="F235" s="321">
        <v>1</v>
      </c>
      <c r="G235" s="343">
        <f>$J$5</f>
        <v>0.1278</v>
      </c>
      <c r="H235" s="340"/>
      <c r="I235" s="338">
        <f t="shared" si="117"/>
        <v>0</v>
      </c>
      <c r="J235" s="340">
        <f t="shared" si="118"/>
        <v>0</v>
      </c>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158"/>
      <c r="BJ235" s="158"/>
      <c r="BK235" s="158"/>
      <c r="BL235" s="158"/>
      <c r="BM235" s="158"/>
      <c r="BN235" s="158"/>
      <c r="BO235" s="158"/>
      <c r="BP235" s="155"/>
      <c r="BQ235" s="155"/>
      <c r="BR235" s="155"/>
      <c r="BS235" s="155"/>
      <c r="BT235" s="155"/>
      <c r="BU235" s="155"/>
      <c r="BV235" s="155"/>
      <c r="BW235" s="155"/>
      <c r="BX235" s="155"/>
      <c r="BY235" s="155"/>
      <c r="BZ235" s="155"/>
      <c r="CA235" s="155"/>
      <c r="CB235" s="155"/>
      <c r="CC235" s="155"/>
      <c r="CD235" s="155"/>
      <c r="CE235" s="155"/>
      <c r="CF235" s="155"/>
      <c r="CG235" s="155"/>
      <c r="CH235" s="155"/>
      <c r="CI235" s="155"/>
      <c r="CJ235" s="155"/>
      <c r="CK235" s="155"/>
      <c r="CL235" s="155"/>
      <c r="CM235" s="155"/>
      <c r="CN235" s="155"/>
      <c r="CO235" s="155"/>
      <c r="CP235" s="155"/>
      <c r="CQ235" s="155"/>
      <c r="CR235" s="155"/>
      <c r="CS235" s="155"/>
      <c r="CT235" s="155"/>
      <c r="CU235" s="155"/>
      <c r="CV235" s="155"/>
      <c r="CW235" s="155"/>
      <c r="CX235" s="155"/>
      <c r="CY235" s="155"/>
      <c r="CZ235" s="155"/>
      <c r="DA235" s="155"/>
      <c r="DB235" s="155"/>
      <c r="DC235" s="155"/>
      <c r="DD235" s="155"/>
      <c r="DE235" s="155"/>
      <c r="DF235" s="155"/>
      <c r="DG235" s="155"/>
    </row>
    <row r="236" spans="1:111" s="156" customFormat="1" ht="35.1" customHeight="1">
      <c r="A236" s="109"/>
      <c r="B236" s="109"/>
      <c r="C236" s="276"/>
      <c r="D236" s="159"/>
      <c r="E236" s="109"/>
      <c r="F236" s="100"/>
      <c r="G236" s="123"/>
      <c r="H236" s="380" t="s">
        <v>14</v>
      </c>
      <c r="I236" s="381"/>
      <c r="J236" s="160">
        <f>SUM(J231:J235)</f>
        <v>0</v>
      </c>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155"/>
      <c r="BQ236" s="155"/>
      <c r="BR236" s="155"/>
      <c r="BS236" s="155"/>
      <c r="BT236" s="155"/>
      <c r="BU236" s="155"/>
      <c r="BV236" s="155"/>
      <c r="BW236" s="155"/>
      <c r="BX236" s="155"/>
      <c r="BY236" s="155"/>
      <c r="BZ236" s="155"/>
      <c r="CA236" s="155"/>
      <c r="CB236" s="155"/>
      <c r="CC236" s="155"/>
      <c r="CD236" s="155"/>
      <c r="CE236" s="155"/>
      <c r="CF236" s="155"/>
      <c r="CG236" s="155"/>
      <c r="CH236" s="155"/>
      <c r="CI236" s="155"/>
      <c r="CJ236" s="155"/>
      <c r="CK236" s="155"/>
      <c r="CL236" s="155"/>
      <c r="CM236" s="155"/>
      <c r="CN236" s="155"/>
      <c r="CO236" s="155"/>
      <c r="CP236" s="155"/>
      <c r="CQ236" s="155"/>
      <c r="CR236" s="155"/>
      <c r="CS236" s="155"/>
      <c r="CT236" s="155"/>
      <c r="CU236" s="155"/>
      <c r="CV236" s="155"/>
      <c r="CW236" s="155"/>
      <c r="CX236" s="155"/>
      <c r="CY236" s="155"/>
      <c r="CZ236" s="155"/>
      <c r="DA236" s="155"/>
      <c r="DB236" s="155"/>
      <c r="DC236" s="155"/>
      <c r="DD236" s="155"/>
      <c r="DE236" s="155"/>
      <c r="DF236" s="155"/>
      <c r="DG236" s="155"/>
    </row>
    <row r="237" spans="1:111" s="52" customFormat="1" ht="35.1" customHeight="1">
      <c r="A237" s="287" t="s">
        <v>562</v>
      </c>
      <c r="B237" s="117"/>
      <c r="C237" s="117"/>
      <c r="D237" s="94" t="s">
        <v>285</v>
      </c>
      <c r="E237" s="117"/>
      <c r="F237" s="119"/>
      <c r="G237" s="119"/>
      <c r="H237" s="119"/>
      <c r="I237" s="120"/>
      <c r="J237" s="119"/>
    </row>
    <row r="238" spans="1:111" s="52" customFormat="1" ht="35.1" customHeight="1">
      <c r="A238" s="291" t="s">
        <v>563</v>
      </c>
      <c r="B238" s="126" t="s">
        <v>11</v>
      </c>
      <c r="C238" s="126">
        <v>97599</v>
      </c>
      <c r="D238" s="152" t="s">
        <v>496</v>
      </c>
      <c r="E238" s="126" t="s">
        <v>13</v>
      </c>
      <c r="F238" s="274">
        <v>5</v>
      </c>
      <c r="G238" s="161">
        <f t="shared" ref="G238:G242" si="119">$J$4</f>
        <v>0.2487</v>
      </c>
      <c r="H238" s="162"/>
      <c r="I238" s="108">
        <f t="shared" ref="I238:I242" si="120">H238*(1+G238)</f>
        <v>0</v>
      </c>
      <c r="J238" s="100">
        <f t="shared" ref="J238:J242" si="121">F238*I238</f>
        <v>0</v>
      </c>
    </row>
    <row r="239" spans="1:111" s="52" customFormat="1" ht="35.1" customHeight="1">
      <c r="A239" s="291" t="s">
        <v>918</v>
      </c>
      <c r="B239" s="126" t="s">
        <v>11</v>
      </c>
      <c r="C239" s="126" t="s">
        <v>479</v>
      </c>
      <c r="D239" s="152" t="s">
        <v>381</v>
      </c>
      <c r="E239" s="126" t="s">
        <v>13</v>
      </c>
      <c r="F239" s="274">
        <v>2</v>
      </c>
      <c r="G239" s="161">
        <f t="shared" si="119"/>
        <v>0.2487</v>
      </c>
      <c r="H239" s="162"/>
      <c r="I239" s="108">
        <f t="shared" si="120"/>
        <v>0</v>
      </c>
      <c r="J239" s="100">
        <f t="shared" si="121"/>
        <v>0</v>
      </c>
    </row>
    <row r="240" spans="1:111" s="52" customFormat="1" ht="35.1" customHeight="1">
      <c r="A240" s="291" t="s">
        <v>919</v>
      </c>
      <c r="B240" s="126" t="s">
        <v>11</v>
      </c>
      <c r="C240" s="126" t="s">
        <v>287</v>
      </c>
      <c r="D240" s="152" t="s">
        <v>286</v>
      </c>
      <c r="E240" s="126" t="s">
        <v>13</v>
      </c>
      <c r="F240" s="274">
        <v>3</v>
      </c>
      <c r="G240" s="161">
        <f t="shared" si="119"/>
        <v>0.2487</v>
      </c>
      <c r="H240" s="162"/>
      <c r="I240" s="108">
        <f t="shared" si="120"/>
        <v>0</v>
      </c>
      <c r="J240" s="100">
        <f t="shared" si="121"/>
        <v>0</v>
      </c>
    </row>
    <row r="241" spans="1:67" s="52" customFormat="1" ht="35.1" customHeight="1">
      <c r="A241" s="291" t="s">
        <v>920</v>
      </c>
      <c r="B241" s="126" t="s">
        <v>120</v>
      </c>
      <c r="C241" s="126" t="s">
        <v>93</v>
      </c>
      <c r="D241" s="152" t="s">
        <v>497</v>
      </c>
      <c r="E241" s="126" t="s">
        <v>13</v>
      </c>
      <c r="F241" s="274">
        <v>4</v>
      </c>
      <c r="G241" s="161">
        <f t="shared" si="119"/>
        <v>0.2487</v>
      </c>
      <c r="H241" s="162"/>
      <c r="I241" s="108">
        <f t="shared" si="120"/>
        <v>0</v>
      </c>
      <c r="J241" s="100">
        <f t="shared" si="121"/>
        <v>0</v>
      </c>
    </row>
    <row r="242" spans="1:67" s="52" customFormat="1" ht="35.1" customHeight="1">
      <c r="A242" s="291" t="s">
        <v>921</v>
      </c>
      <c r="B242" s="126" t="s">
        <v>120</v>
      </c>
      <c r="C242" s="126" t="s">
        <v>93</v>
      </c>
      <c r="D242" s="152" t="s">
        <v>495</v>
      </c>
      <c r="E242" s="126" t="s">
        <v>357</v>
      </c>
      <c r="F242" s="274">
        <v>5</v>
      </c>
      <c r="G242" s="161">
        <f t="shared" si="119"/>
        <v>0.2487</v>
      </c>
      <c r="H242" s="162"/>
      <c r="I242" s="108">
        <f t="shared" si="120"/>
        <v>0</v>
      </c>
      <c r="J242" s="100">
        <f t="shared" si="121"/>
        <v>0</v>
      </c>
    </row>
    <row r="243" spans="1:67" s="52" customFormat="1" ht="35.1" customHeight="1">
      <c r="A243" s="113"/>
      <c r="B243" s="113"/>
      <c r="C243" s="289"/>
      <c r="D243" s="125"/>
      <c r="E243" s="113"/>
      <c r="F243" s="115"/>
      <c r="G243" s="115"/>
      <c r="H243" s="377" t="s">
        <v>14</v>
      </c>
      <c r="I243" s="378"/>
      <c r="J243" s="116">
        <f>SUM(J238:J242)</f>
        <v>0</v>
      </c>
    </row>
    <row r="244" spans="1:67" s="52" customFormat="1" ht="35.1" customHeight="1">
      <c r="A244" s="287" t="s">
        <v>564</v>
      </c>
      <c r="B244" s="117"/>
      <c r="C244" s="117"/>
      <c r="D244" s="94" t="s">
        <v>498</v>
      </c>
      <c r="E244" s="117"/>
      <c r="F244" s="119"/>
      <c r="G244" s="119"/>
      <c r="H244" s="119"/>
      <c r="I244" s="120"/>
      <c r="J244" s="119"/>
    </row>
    <row r="245" spans="1:67" s="52" customFormat="1" ht="35.1" customHeight="1">
      <c r="A245" s="276" t="s">
        <v>565</v>
      </c>
      <c r="B245" s="109" t="s">
        <v>11</v>
      </c>
      <c r="C245" s="109">
        <v>79472</v>
      </c>
      <c r="D245" s="157" t="s">
        <v>499</v>
      </c>
      <c r="E245" s="163" t="s">
        <v>130</v>
      </c>
      <c r="F245" s="274">
        <v>128.12</v>
      </c>
      <c r="G245" s="123">
        <f t="shared" ref="G245:G248" si="122">$J$4</f>
        <v>0.2487</v>
      </c>
      <c r="H245" s="154"/>
      <c r="I245" s="108">
        <f t="shared" ref="I245:I248" si="123">H245*(1+G245)</f>
        <v>0</v>
      </c>
      <c r="J245" s="100">
        <f t="shared" ref="J245:J248" si="124">F245*I245</f>
        <v>0</v>
      </c>
    </row>
    <row r="246" spans="1:67" ht="35.1" customHeight="1">
      <c r="A246" s="276" t="s">
        <v>610</v>
      </c>
      <c r="B246" s="104" t="s">
        <v>11</v>
      </c>
      <c r="C246" s="104">
        <v>6514</v>
      </c>
      <c r="D246" s="131" t="s">
        <v>431</v>
      </c>
      <c r="E246" s="104" t="s">
        <v>128</v>
      </c>
      <c r="F246" s="274">
        <f>F247*0.05</f>
        <v>6.41</v>
      </c>
      <c r="G246" s="106">
        <f t="shared" si="122"/>
        <v>0.2487</v>
      </c>
      <c r="H246" s="107"/>
      <c r="I246" s="108">
        <f t="shared" si="123"/>
        <v>0</v>
      </c>
      <c r="J246" s="100">
        <f t="shared" si="124"/>
        <v>0</v>
      </c>
      <c r="L246" s="51"/>
    </row>
    <row r="247" spans="1:67" s="52" customFormat="1" ht="35.1" customHeight="1">
      <c r="A247" s="276" t="s">
        <v>611</v>
      </c>
      <c r="B247" s="109" t="s">
        <v>11</v>
      </c>
      <c r="C247" s="164">
        <v>92396</v>
      </c>
      <c r="D247" s="157" t="s">
        <v>500</v>
      </c>
      <c r="E247" s="163" t="s">
        <v>330</v>
      </c>
      <c r="F247" s="274">
        <f>F245</f>
        <v>128.12</v>
      </c>
      <c r="G247" s="123">
        <f t="shared" si="122"/>
        <v>0.2487</v>
      </c>
      <c r="H247" s="154"/>
      <c r="I247" s="108">
        <f t="shared" si="123"/>
        <v>0</v>
      </c>
      <c r="J247" s="100">
        <f t="shared" si="124"/>
        <v>0</v>
      </c>
    </row>
    <row r="248" spans="1:67" s="52" customFormat="1" ht="35.1" customHeight="1">
      <c r="A248" s="276" t="s">
        <v>1066</v>
      </c>
      <c r="B248" s="109" t="s">
        <v>11</v>
      </c>
      <c r="C248" s="164">
        <v>97084</v>
      </c>
      <c r="D248" s="157" t="s">
        <v>502</v>
      </c>
      <c r="E248" s="163" t="s">
        <v>330</v>
      </c>
      <c r="F248" s="274">
        <f>F247</f>
        <v>128.12</v>
      </c>
      <c r="G248" s="123">
        <f t="shared" si="122"/>
        <v>0.2487</v>
      </c>
      <c r="H248" s="154"/>
      <c r="I248" s="108">
        <f t="shared" si="123"/>
        <v>0</v>
      </c>
      <c r="J248" s="100">
        <f t="shared" si="124"/>
        <v>0</v>
      </c>
    </row>
    <row r="249" spans="1:67" s="52" customFormat="1" ht="35.1" customHeight="1">
      <c r="A249" s="164"/>
      <c r="B249" s="165"/>
      <c r="C249" s="292"/>
      <c r="D249" s="166"/>
      <c r="E249" s="165"/>
      <c r="F249" s="167"/>
      <c r="G249" s="167"/>
      <c r="H249" s="377" t="s">
        <v>14</v>
      </c>
      <c r="I249" s="378"/>
      <c r="J249" s="116">
        <f>SUM(J245:J248)</f>
        <v>0</v>
      </c>
    </row>
    <row r="250" spans="1:67" ht="35.1" customHeight="1">
      <c r="A250" s="287" t="s">
        <v>566</v>
      </c>
      <c r="B250" s="117"/>
      <c r="C250" s="117"/>
      <c r="D250" s="94" t="s">
        <v>509</v>
      </c>
      <c r="E250" s="117"/>
      <c r="F250" s="119"/>
      <c r="G250" s="119"/>
      <c r="H250" s="119"/>
      <c r="I250" s="120"/>
      <c r="J250" s="119"/>
      <c r="K250" s="52"/>
      <c r="L250" s="52"/>
      <c r="M250" s="169"/>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row>
    <row r="251" spans="1:67" ht="35.1" customHeight="1">
      <c r="A251" s="277" t="s">
        <v>1067</v>
      </c>
      <c r="B251" s="104" t="s">
        <v>11</v>
      </c>
      <c r="C251" s="277" t="s">
        <v>848</v>
      </c>
      <c r="D251" s="131" t="s">
        <v>1024</v>
      </c>
      <c r="E251" s="104" t="s">
        <v>12</v>
      </c>
      <c r="F251" s="274">
        <f>$B$6</f>
        <v>136.66999999999999</v>
      </c>
      <c r="G251" s="106">
        <f>$J$4</f>
        <v>0.2487</v>
      </c>
      <c r="H251" s="107"/>
      <c r="I251" s="103">
        <f>H251*(1+G251)</f>
        <v>0</v>
      </c>
      <c r="J251" s="107">
        <f>F251*I251</f>
        <v>0</v>
      </c>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row>
    <row r="252" spans="1:67" ht="35.1" customHeight="1">
      <c r="A252" s="113"/>
      <c r="B252" s="113"/>
      <c r="C252" s="289"/>
      <c r="D252" s="125"/>
      <c r="E252" s="113"/>
      <c r="F252" s="115"/>
      <c r="G252" s="115"/>
      <c r="H252" s="365" t="s">
        <v>14</v>
      </c>
      <c r="I252" s="365"/>
      <c r="J252" s="116">
        <f>SUM(J251:J251)</f>
        <v>0</v>
      </c>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row>
    <row r="254" spans="1:67" ht="35.1" customHeight="1">
      <c r="A254" s="366" t="s">
        <v>474</v>
      </c>
      <c r="B254" s="367"/>
      <c r="C254" s="367"/>
      <c r="D254" s="367"/>
      <c r="E254" s="367"/>
      <c r="F254" s="367"/>
      <c r="G254" s="367"/>
      <c r="H254" s="368"/>
      <c r="I254" s="379">
        <f>SUM(J11:J252)/2</f>
        <v>0</v>
      </c>
      <c r="J254" s="379"/>
    </row>
    <row r="261" spans="9:10">
      <c r="I261" s="51"/>
      <c r="J261" s="51"/>
    </row>
  </sheetData>
  <mergeCells count="28">
    <mergeCell ref="H35:I35"/>
    <mergeCell ref="H118:I118"/>
    <mergeCell ref="H129:I129"/>
    <mergeCell ref="H252:I252"/>
    <mergeCell ref="H236:I236"/>
    <mergeCell ref="H192:I192"/>
    <mergeCell ref="H68:I68"/>
    <mergeCell ref="H108:I108"/>
    <mergeCell ref="H83:I83"/>
    <mergeCell ref="H63:I63"/>
    <mergeCell ref="H94:I94"/>
    <mergeCell ref="H229:I229"/>
    <mergeCell ref="H24:I24"/>
    <mergeCell ref="H18:I18"/>
    <mergeCell ref="A254:H254"/>
    <mergeCell ref="A1:J2"/>
    <mergeCell ref="A9:A10"/>
    <mergeCell ref="B9:B10"/>
    <mergeCell ref="C9:C10"/>
    <mergeCell ref="D9:D10"/>
    <mergeCell ref="E9:E10"/>
    <mergeCell ref="F9:F10"/>
    <mergeCell ref="H9:J9"/>
    <mergeCell ref="H243:I243"/>
    <mergeCell ref="H249:I249"/>
    <mergeCell ref="H178:I178"/>
    <mergeCell ref="H58:I58"/>
    <mergeCell ref="I254:J254"/>
  </mergeCells>
  <printOptions horizontalCentered="1"/>
  <pageMargins left="0.59055118110236227" right="0.11811023622047245" top="0.51181102362204722" bottom="0.98425196850393704" header="0.31496062992125984" footer="0.31496062992125984"/>
  <pageSetup paperSize="9" scale="46" orientation="portrait" horizontalDpi="300" verticalDpi="300" r:id="rId1"/>
  <headerFooter>
    <oddFooter>&amp;L&amp;G&amp;C&amp;"-,Negrito"&amp;9Luciano C. Scaburi
 &amp;"-,Regular"Engenheiro Civil 
CREA 170072976-4&amp;R&amp;P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80" zoomScaleNormal="100" zoomScaleSheetLayoutView="80" workbookViewId="0">
      <selection activeCell="B14" sqref="B14:F14"/>
    </sheetView>
  </sheetViews>
  <sheetFormatPr defaultRowHeight="20.85" customHeight="1"/>
  <cols>
    <col min="1" max="1" width="14.7109375" style="52" customWidth="1"/>
    <col min="2" max="2" width="28.5703125" style="52" customWidth="1"/>
    <col min="3" max="3" width="4" style="52" customWidth="1"/>
    <col min="4" max="4" width="2.7109375" style="52" customWidth="1"/>
    <col min="5" max="5" width="9.5703125" style="52" customWidth="1"/>
    <col min="6" max="6" width="34.5703125" style="52" customWidth="1"/>
    <col min="7" max="7" width="14" style="52" customWidth="1"/>
    <col min="8" max="8" width="13.7109375" style="52" customWidth="1"/>
    <col min="9" max="9" width="19.140625" style="52" bestFit="1" customWidth="1"/>
    <col min="10" max="10" width="9.140625" style="52"/>
    <col min="11" max="11" width="10.140625" style="52" bestFit="1" customWidth="1"/>
    <col min="12" max="12" width="28" style="52" bestFit="1" customWidth="1"/>
    <col min="13" max="16384" width="9.140625" style="52"/>
  </cols>
  <sheetData>
    <row r="1" spans="1:12" ht="20.85" customHeight="1">
      <c r="A1" s="392" t="s">
        <v>792</v>
      </c>
      <c r="B1" s="392"/>
      <c r="C1" s="392"/>
      <c r="D1" s="392"/>
      <c r="E1" s="392"/>
      <c r="F1" s="392"/>
      <c r="G1" s="392"/>
      <c r="H1" s="392"/>
      <c r="I1" s="392"/>
    </row>
    <row r="2" spans="1:12" ht="20.85" customHeight="1">
      <c r="A2" s="392"/>
      <c r="B2" s="392"/>
      <c r="C2" s="392"/>
      <c r="D2" s="392"/>
      <c r="E2" s="392"/>
      <c r="F2" s="392"/>
      <c r="G2" s="392"/>
      <c r="H2" s="392"/>
      <c r="I2" s="392"/>
    </row>
    <row r="3" spans="1:12" ht="21" customHeight="1">
      <c r="A3" s="74" t="str">
        <f>Orçamento!A3</f>
        <v>Proprietário:  Municipio de Sorriso</v>
      </c>
      <c r="B3" s="253"/>
      <c r="C3" s="254"/>
      <c r="D3" s="255"/>
      <c r="E3" s="394" t="s">
        <v>6</v>
      </c>
      <c r="F3" s="394"/>
      <c r="G3" s="256">
        <f>G28</f>
        <v>0</v>
      </c>
      <c r="H3" s="78" t="s">
        <v>8</v>
      </c>
      <c r="I3" s="226">
        <f>Orçamento!J3</f>
        <v>43581</v>
      </c>
    </row>
    <row r="4" spans="1:12" ht="21" customHeight="1">
      <c r="A4" s="74" t="str">
        <f>Orçamento!B4</f>
        <v xml:space="preserve"> Construção da Farmácia Central</v>
      </c>
      <c r="B4" s="74"/>
      <c r="C4" s="74"/>
      <c r="D4" s="74"/>
      <c r="E4" s="257"/>
      <c r="F4" s="78" t="s">
        <v>7</v>
      </c>
      <c r="G4" s="256">
        <f>G3/B6</f>
        <v>0</v>
      </c>
      <c r="H4" s="78" t="s">
        <v>9</v>
      </c>
      <c r="I4" s="258">
        <f>'BDI - Serviços'!I24</f>
        <v>0.2487</v>
      </c>
    </row>
    <row r="5" spans="1:12" ht="21" customHeight="1">
      <c r="A5" s="74" t="str">
        <f>Orçamento!A5</f>
        <v>Local:</v>
      </c>
      <c r="B5" s="395" t="str">
        <f>Orçamento!B5</f>
        <v>Local: Avenida Brasil esquina com Avenida Porto Alegre - Sorriso MT</v>
      </c>
      <c r="C5" s="395"/>
      <c r="D5" s="395"/>
      <c r="E5" s="395"/>
      <c r="F5" s="395"/>
      <c r="G5" s="395"/>
      <c r="H5" s="73" t="s">
        <v>10</v>
      </c>
      <c r="I5" s="75" t="str">
        <f>Orçamento!J6</f>
        <v>SINAPI - JUNHO 2018</v>
      </c>
    </row>
    <row r="6" spans="1:12" ht="21" customHeight="1">
      <c r="A6" s="74" t="str">
        <f>Orçamento!A6</f>
        <v xml:space="preserve">Área: </v>
      </c>
      <c r="B6" s="77">
        <f>Orçamento!B6</f>
        <v>136.66999999999999</v>
      </c>
      <c r="C6" s="74"/>
      <c r="D6" s="74"/>
      <c r="E6" s="253"/>
      <c r="F6" s="253"/>
      <c r="G6" s="253"/>
      <c r="H6" s="253"/>
      <c r="I6" s="74"/>
    </row>
    <row r="7" spans="1:12" ht="21" customHeight="1">
      <c r="A7" s="75" t="str">
        <f>Orçamento!A7</f>
        <v>Responsável Técnico: Luciano Scaburi - Engenheiro Civil - CREA 170072976-4</v>
      </c>
      <c r="B7" s="253"/>
      <c r="C7" s="254"/>
      <c r="D7" s="255"/>
      <c r="E7" s="253"/>
      <c r="F7" s="253"/>
      <c r="G7" s="253"/>
      <c r="H7" s="253"/>
      <c r="I7" s="74"/>
    </row>
    <row r="8" spans="1:12" ht="21" customHeight="1">
      <c r="A8" s="53"/>
      <c r="B8" s="53"/>
      <c r="C8" s="54"/>
      <c r="D8" s="55"/>
      <c r="E8" s="270" t="str">
        <f>Orçamento!E7</f>
        <v>Arredondamentos: Opções → Avançado → Fórmulas → "Definir Precisão Conforme Exibido"</v>
      </c>
      <c r="F8" s="53"/>
      <c r="G8" s="53"/>
      <c r="H8" s="53"/>
      <c r="I8" s="53"/>
    </row>
    <row r="9" spans="1:12" ht="20.85" customHeight="1">
      <c r="A9" s="271" t="s">
        <v>27</v>
      </c>
      <c r="B9" s="393" t="s">
        <v>28</v>
      </c>
      <c r="C9" s="393"/>
      <c r="D9" s="393"/>
      <c r="E9" s="393"/>
      <c r="F9" s="393"/>
      <c r="G9" s="393" t="s">
        <v>29</v>
      </c>
      <c r="H9" s="393"/>
      <c r="I9" s="271" t="s">
        <v>30</v>
      </c>
    </row>
    <row r="10" spans="1:12" ht="20.85" customHeight="1">
      <c r="A10" s="272" t="str">
        <f>Orçamento!A11</f>
        <v>1.0</v>
      </c>
      <c r="B10" s="382" t="str">
        <f>Orçamento!D11</f>
        <v>SERVIÇOS PRELIMINARES</v>
      </c>
      <c r="C10" s="383"/>
      <c r="D10" s="383"/>
      <c r="E10" s="383"/>
      <c r="F10" s="384"/>
      <c r="G10" s="385">
        <f>Orçamento!J18</f>
        <v>0</v>
      </c>
      <c r="H10" s="385"/>
      <c r="I10" s="273" t="e">
        <f t="shared" ref="I10:I24" si="0">G10/$G$28</f>
        <v>#DIV/0!</v>
      </c>
      <c r="L10" s="347">
        <f>B6*2450</f>
        <v>334841.5</v>
      </c>
    </row>
    <row r="11" spans="1:12" ht="20.85" customHeight="1">
      <c r="A11" s="272" t="str">
        <f>Orçamento!A19</f>
        <v>2.0</v>
      </c>
      <c r="B11" s="382" t="str">
        <f>Orçamento!D19</f>
        <v>MOVIMENTO DE TERRA</v>
      </c>
      <c r="C11" s="383">
        <f>Orçamento!E19</f>
        <v>0</v>
      </c>
      <c r="D11" s="383">
        <f>Orçamento!F19</f>
        <v>0</v>
      </c>
      <c r="E11" s="383">
        <f>Orçamento!G19</f>
        <v>0</v>
      </c>
      <c r="F11" s="384">
        <f>Orçamento!H19</f>
        <v>0</v>
      </c>
      <c r="G11" s="385">
        <f>Orçamento!J24</f>
        <v>0</v>
      </c>
      <c r="H11" s="385"/>
      <c r="I11" s="273" t="e">
        <f t="shared" si="0"/>
        <v>#DIV/0!</v>
      </c>
      <c r="L11" s="348">
        <f>G3-L10</f>
        <v>-334841.5</v>
      </c>
    </row>
    <row r="12" spans="1:12" ht="20.85" customHeight="1">
      <c r="A12" s="272" t="str">
        <f>Orçamento!A25</f>
        <v>3.0</v>
      </c>
      <c r="B12" s="382" t="str">
        <f>Orçamento!D25</f>
        <v>INFRA ESTRUTURA (SAPATAS, ARRANQUES E VIGAS BALDRAME)</v>
      </c>
      <c r="C12" s="383">
        <f>Orçamento!E25</f>
        <v>0</v>
      </c>
      <c r="D12" s="383">
        <f>Orçamento!F25</f>
        <v>0</v>
      </c>
      <c r="E12" s="383">
        <f>Orçamento!G25</f>
        <v>0</v>
      </c>
      <c r="F12" s="384">
        <f>Orçamento!H25</f>
        <v>0</v>
      </c>
      <c r="G12" s="385">
        <f>Orçamento!J35</f>
        <v>0</v>
      </c>
      <c r="H12" s="385"/>
      <c r="I12" s="273" t="e">
        <f t="shared" si="0"/>
        <v>#DIV/0!</v>
      </c>
    </row>
    <row r="13" spans="1:12" ht="20.85" customHeight="1">
      <c r="A13" s="272" t="str">
        <f>Orçamento!A36</f>
        <v>4.0</v>
      </c>
      <c r="B13" s="382" t="str">
        <f>Orçamento!D36</f>
        <v>SUPRA ESTRUTURA</v>
      </c>
      <c r="C13" s="383">
        <f>Orçamento!E36</f>
        <v>0</v>
      </c>
      <c r="D13" s="383">
        <f>Orçamento!F36</f>
        <v>0</v>
      </c>
      <c r="E13" s="383">
        <f>Orçamento!G36</f>
        <v>0</v>
      </c>
      <c r="F13" s="384">
        <f>Orçamento!H36</f>
        <v>0</v>
      </c>
      <c r="G13" s="385">
        <f>Orçamento!J58</f>
        <v>0</v>
      </c>
      <c r="H13" s="385"/>
      <c r="I13" s="273" t="e">
        <f t="shared" si="0"/>
        <v>#DIV/0!</v>
      </c>
    </row>
    <row r="14" spans="1:12" ht="20.85" customHeight="1">
      <c r="A14" s="272" t="str">
        <f>Orçamento!A59</f>
        <v>5.0</v>
      </c>
      <c r="B14" s="382" t="str">
        <f>Orçamento!D59</f>
        <v>IMPERMEABILIZAÇÃO E TRATAMENTOS</v>
      </c>
      <c r="C14" s="383">
        <f>Orçamento!E59</f>
        <v>0</v>
      </c>
      <c r="D14" s="383">
        <f>Orçamento!F59</f>
        <v>0</v>
      </c>
      <c r="E14" s="383">
        <f>Orçamento!G59</f>
        <v>0</v>
      </c>
      <c r="F14" s="384">
        <f>Orçamento!H59</f>
        <v>0</v>
      </c>
      <c r="G14" s="385">
        <f>Orçamento!J63</f>
        <v>0</v>
      </c>
      <c r="H14" s="385"/>
      <c r="I14" s="273" t="e">
        <f t="shared" si="0"/>
        <v>#DIV/0!</v>
      </c>
    </row>
    <row r="15" spans="1:12" ht="20.85" customHeight="1">
      <c r="A15" s="272" t="str">
        <f>Orçamento!A64</f>
        <v>6.0</v>
      </c>
      <c r="B15" s="382" t="str">
        <f>Orçamento!D64</f>
        <v>ALVENARIAS E VEDAÇÕES</v>
      </c>
      <c r="C15" s="383">
        <f>Orçamento!E64</f>
        <v>0</v>
      </c>
      <c r="D15" s="383">
        <f>Orçamento!F64</f>
        <v>0</v>
      </c>
      <c r="E15" s="383">
        <f>Orçamento!G64</f>
        <v>0</v>
      </c>
      <c r="F15" s="384">
        <f>Orçamento!H64</f>
        <v>0</v>
      </c>
      <c r="G15" s="385">
        <f>Orçamento!J68</f>
        <v>0</v>
      </c>
      <c r="H15" s="385"/>
      <c r="I15" s="273" t="e">
        <f t="shared" si="0"/>
        <v>#DIV/0!</v>
      </c>
    </row>
    <row r="16" spans="1:12" ht="20.85" customHeight="1">
      <c r="A16" s="272" t="str">
        <f>Orçamento!A69</f>
        <v>7.0</v>
      </c>
      <c r="B16" s="382" t="str">
        <f>Orçamento!D69</f>
        <v>REVESTIMENTOS</v>
      </c>
      <c r="C16" s="383">
        <f>Orçamento!E69</f>
        <v>0</v>
      </c>
      <c r="D16" s="383">
        <f>Orçamento!F69</f>
        <v>0</v>
      </c>
      <c r="E16" s="383">
        <f>Orçamento!G69</f>
        <v>0</v>
      </c>
      <c r="F16" s="384">
        <f>Orçamento!H69</f>
        <v>0</v>
      </c>
      <c r="G16" s="385">
        <f>Orçamento!J83</f>
        <v>0</v>
      </c>
      <c r="H16" s="385"/>
      <c r="I16" s="273" t="e">
        <f t="shared" si="0"/>
        <v>#DIV/0!</v>
      </c>
    </row>
    <row r="17" spans="1:9" ht="20.85" customHeight="1">
      <c r="A17" s="272" t="str">
        <f>Orçamento!A84</f>
        <v>8.0</v>
      </c>
      <c r="B17" s="382" t="str">
        <f>Orçamento!D84</f>
        <v>COBERTURA</v>
      </c>
      <c r="C17" s="383">
        <f>Orçamento!E84</f>
        <v>0</v>
      </c>
      <c r="D17" s="383">
        <f>Orçamento!F84</f>
        <v>0</v>
      </c>
      <c r="E17" s="383">
        <f>Orçamento!G84</f>
        <v>0</v>
      </c>
      <c r="F17" s="384">
        <f>Orçamento!H84</f>
        <v>0</v>
      </c>
      <c r="G17" s="385">
        <f>Orçamento!J94</f>
        <v>0</v>
      </c>
      <c r="H17" s="385"/>
      <c r="I17" s="273" t="e">
        <f t="shared" si="0"/>
        <v>#DIV/0!</v>
      </c>
    </row>
    <row r="18" spans="1:9" ht="20.85" customHeight="1">
      <c r="A18" s="272" t="str">
        <f>Orçamento!A95</f>
        <v>9.0</v>
      </c>
      <c r="B18" s="382" t="str">
        <f>Orçamento!D95</f>
        <v>ESQUADRIAS</v>
      </c>
      <c r="C18" s="383">
        <f>Orçamento!E95</f>
        <v>0</v>
      </c>
      <c r="D18" s="383">
        <f>Orçamento!F95</f>
        <v>0</v>
      </c>
      <c r="E18" s="383">
        <f>Orçamento!G95</f>
        <v>0</v>
      </c>
      <c r="F18" s="384">
        <f>Orçamento!H95</f>
        <v>0</v>
      </c>
      <c r="G18" s="385">
        <f>Orçamento!J108</f>
        <v>0</v>
      </c>
      <c r="H18" s="385"/>
      <c r="I18" s="273" t="e">
        <f t="shared" si="0"/>
        <v>#DIV/0!</v>
      </c>
    </row>
    <row r="19" spans="1:9" ht="20.85" customHeight="1">
      <c r="A19" s="272" t="str">
        <f>Orçamento!A109</f>
        <v>10.0</v>
      </c>
      <c r="B19" s="382" t="str">
        <f>Orçamento!D109</f>
        <v>PISOS E RODAPÉS E SOLEIRAS</v>
      </c>
      <c r="C19" s="383">
        <f>Orçamento!E109</f>
        <v>0</v>
      </c>
      <c r="D19" s="383">
        <f>Orçamento!F109</f>
        <v>0</v>
      </c>
      <c r="E19" s="383">
        <f>Orçamento!G109</f>
        <v>0</v>
      </c>
      <c r="F19" s="384">
        <f>Orçamento!H109</f>
        <v>0</v>
      </c>
      <c r="G19" s="385">
        <f>Orçamento!J118</f>
        <v>0</v>
      </c>
      <c r="H19" s="385"/>
      <c r="I19" s="273" t="e">
        <f t="shared" si="0"/>
        <v>#DIV/0!</v>
      </c>
    </row>
    <row r="20" spans="1:9" ht="20.85" customHeight="1">
      <c r="A20" s="272" t="str">
        <f>Orçamento!A119</f>
        <v>11.0</v>
      </c>
      <c r="B20" s="382" t="str">
        <f>Orçamento!D119</f>
        <v>PINTURA</v>
      </c>
      <c r="C20" s="383">
        <f>Orçamento!E119</f>
        <v>0</v>
      </c>
      <c r="D20" s="383">
        <f>Orçamento!F119</f>
        <v>0</v>
      </c>
      <c r="E20" s="383">
        <f>Orçamento!G119</f>
        <v>0</v>
      </c>
      <c r="F20" s="384">
        <f>Orçamento!H119</f>
        <v>0</v>
      </c>
      <c r="G20" s="385">
        <f>Orçamento!J129</f>
        <v>0</v>
      </c>
      <c r="H20" s="385"/>
      <c r="I20" s="273" t="e">
        <f t="shared" si="0"/>
        <v>#DIV/0!</v>
      </c>
    </row>
    <row r="21" spans="1:9" ht="20.85" customHeight="1">
      <c r="A21" s="272" t="str">
        <f>Orçamento!A130</f>
        <v>12.0</v>
      </c>
      <c r="B21" s="382" t="str">
        <f>Orçamento!D130</f>
        <v>INSTALAÇÕES HIDROSANITÁRIAS/ÁGUA PLUVIAL</v>
      </c>
      <c r="C21" s="383">
        <f>Orçamento!E130</f>
        <v>0</v>
      </c>
      <c r="D21" s="383">
        <f>Orçamento!F130</f>
        <v>0</v>
      </c>
      <c r="E21" s="383">
        <f>Orçamento!G130</f>
        <v>0</v>
      </c>
      <c r="F21" s="384">
        <f>Orçamento!H130</f>
        <v>0</v>
      </c>
      <c r="G21" s="385">
        <f>Orçamento!J178</f>
        <v>0</v>
      </c>
      <c r="H21" s="385"/>
      <c r="I21" s="273" t="e">
        <f t="shared" si="0"/>
        <v>#DIV/0!</v>
      </c>
    </row>
    <row r="22" spans="1:9" ht="20.85" customHeight="1">
      <c r="A22" s="272" t="str">
        <f>Orçamento!A179</f>
        <v>13.0</v>
      </c>
      <c r="B22" s="382" t="str">
        <f>Orçamento!D179</f>
        <v>LOUÇAS, METAIS E ACESSÓRIOS</v>
      </c>
      <c r="C22" s="383">
        <f>Orçamento!E179</f>
        <v>0</v>
      </c>
      <c r="D22" s="383">
        <f>Orçamento!F179</f>
        <v>0</v>
      </c>
      <c r="E22" s="383">
        <f>Orçamento!G179</f>
        <v>0</v>
      </c>
      <c r="F22" s="384">
        <f>Orçamento!H179</f>
        <v>0</v>
      </c>
      <c r="G22" s="385">
        <f>Orçamento!J192</f>
        <v>0</v>
      </c>
      <c r="H22" s="385"/>
      <c r="I22" s="273" t="e">
        <f t="shared" si="0"/>
        <v>#DIV/0!</v>
      </c>
    </row>
    <row r="23" spans="1:9" ht="20.25" customHeight="1">
      <c r="A23" s="272" t="str">
        <f>Orçamento!A193</f>
        <v>14.0</v>
      </c>
      <c r="B23" s="382" t="str">
        <f>Orçamento!D193</f>
        <v xml:space="preserve">INSTALAÇÕES DE REDE ELÉTRICA E LÓGICA </v>
      </c>
      <c r="C23" s="383">
        <f>Orçamento!E193</f>
        <v>0</v>
      </c>
      <c r="D23" s="383">
        <f>Orçamento!F193</f>
        <v>0</v>
      </c>
      <c r="E23" s="383">
        <f>Orçamento!G193</f>
        <v>0</v>
      </c>
      <c r="F23" s="384">
        <f>Orçamento!H193</f>
        <v>0</v>
      </c>
      <c r="G23" s="385">
        <f>Orçamento!J229</f>
        <v>0</v>
      </c>
      <c r="H23" s="391"/>
      <c r="I23" s="273" t="e">
        <f t="shared" si="0"/>
        <v>#DIV/0!</v>
      </c>
    </row>
    <row r="24" spans="1:9" ht="20.25" customHeight="1">
      <c r="A24" s="272" t="str">
        <f>Orçamento!A230</f>
        <v>15.0</v>
      </c>
      <c r="B24" s="382" t="str">
        <f>Orçamento!D230</f>
        <v>CLIMATIZAÇÃO</v>
      </c>
      <c r="C24" s="383">
        <f>Orçamento!E194</f>
        <v>0</v>
      </c>
      <c r="D24" s="383">
        <f>Orçamento!F194</f>
        <v>0</v>
      </c>
      <c r="E24" s="383">
        <f>Orçamento!G194</f>
        <v>0</v>
      </c>
      <c r="F24" s="384">
        <f>Orçamento!H194</f>
        <v>0</v>
      </c>
      <c r="G24" s="385">
        <f>Orçamento!J236</f>
        <v>0</v>
      </c>
      <c r="H24" s="385"/>
      <c r="I24" s="273" t="e">
        <f t="shared" si="0"/>
        <v>#DIV/0!</v>
      </c>
    </row>
    <row r="25" spans="1:9" ht="20.85" customHeight="1">
      <c r="A25" s="272" t="str">
        <f>Orçamento!A237</f>
        <v>16.0</v>
      </c>
      <c r="B25" s="382" t="str">
        <f>Orçamento!D237</f>
        <v>INSTALAÇÕES DE SISTEMA DE EMERGENCIA E SEGURANÇA CONTRA INCENDIO</v>
      </c>
      <c r="C25" s="383">
        <f>Orçamento!E237</f>
        <v>0</v>
      </c>
      <c r="D25" s="383">
        <f>Orçamento!F237</f>
        <v>0</v>
      </c>
      <c r="E25" s="383">
        <f>Orçamento!G237</f>
        <v>0</v>
      </c>
      <c r="F25" s="384">
        <f>Orçamento!H237</f>
        <v>0</v>
      </c>
      <c r="G25" s="385">
        <f>Orçamento!J243</f>
        <v>0</v>
      </c>
      <c r="H25" s="385"/>
      <c r="I25" s="273" t="e">
        <f>G25/$G$28</f>
        <v>#DIV/0!</v>
      </c>
    </row>
    <row r="26" spans="1:9" ht="20.85" customHeight="1">
      <c r="A26" s="272" t="str">
        <f>Orçamento!A244</f>
        <v>17.0</v>
      </c>
      <c r="B26" s="382" t="str">
        <f>Orçamento!D244</f>
        <v>SERVIÇOS EXTERNOS A EDIFICAÇÃO</v>
      </c>
      <c r="C26" s="383">
        <f>Orçamento!E244</f>
        <v>0</v>
      </c>
      <c r="D26" s="383">
        <f>Orçamento!F244</f>
        <v>0</v>
      </c>
      <c r="E26" s="383">
        <f>Orçamento!G244</f>
        <v>0</v>
      </c>
      <c r="F26" s="384">
        <f>Orçamento!H244</f>
        <v>0</v>
      </c>
      <c r="G26" s="385">
        <f>Orçamento!J249</f>
        <v>0</v>
      </c>
      <c r="H26" s="385"/>
      <c r="I26" s="273" t="e">
        <f>G26/$G$28</f>
        <v>#DIV/0!</v>
      </c>
    </row>
    <row r="27" spans="1:9" ht="20.85" customHeight="1">
      <c r="A27" s="272" t="str">
        <f>Orçamento!A250</f>
        <v>18.0</v>
      </c>
      <c r="B27" s="382" t="str">
        <f>Orçamento!D250</f>
        <v>SERVIÇOS COMPLEMENTARES FINAIS</v>
      </c>
      <c r="C27" s="383">
        <f>Orçamento!E250</f>
        <v>0</v>
      </c>
      <c r="D27" s="383">
        <f>Orçamento!F250</f>
        <v>0</v>
      </c>
      <c r="E27" s="383">
        <f>Orçamento!G250</f>
        <v>0</v>
      </c>
      <c r="F27" s="384">
        <f>Orçamento!H250</f>
        <v>0</v>
      </c>
      <c r="G27" s="385">
        <f>Orçamento!J252</f>
        <v>0</v>
      </c>
      <c r="H27" s="385"/>
      <c r="I27" s="273" t="e">
        <f>G27/$G$28</f>
        <v>#DIV/0!</v>
      </c>
    </row>
    <row r="28" spans="1:9" s="279" customFormat="1" ht="39.950000000000003" customHeight="1">
      <c r="A28" s="386" t="s">
        <v>474</v>
      </c>
      <c r="B28" s="387"/>
      <c r="C28" s="387"/>
      <c r="D28" s="387"/>
      <c r="E28" s="387"/>
      <c r="F28" s="388"/>
      <c r="G28" s="389">
        <f>SUM(G10:H27)</f>
        <v>0</v>
      </c>
      <c r="H28" s="390"/>
      <c r="I28" s="280" t="e">
        <f>G28/$G$28</f>
        <v>#DIV/0!</v>
      </c>
    </row>
    <row r="29" spans="1:9" ht="20.85" customHeight="1">
      <c r="A29" s="51"/>
      <c r="B29" s="51"/>
      <c r="C29" s="51"/>
      <c r="D29" s="51"/>
      <c r="E29" s="51"/>
      <c r="F29" s="51"/>
      <c r="G29" s="51"/>
      <c r="H29" s="51"/>
      <c r="I29" s="51"/>
    </row>
    <row r="30" spans="1:9" ht="20.85" customHeight="1">
      <c r="A30" s="51"/>
      <c r="C30" s="51"/>
      <c r="D30" s="51"/>
      <c r="E30" s="51"/>
      <c r="F30" s="51"/>
      <c r="G30" s="51"/>
      <c r="H30" s="51"/>
      <c r="I30" s="51"/>
    </row>
    <row r="31" spans="1:9" ht="20.85" customHeight="1">
      <c r="A31" s="51"/>
      <c r="B31" s="117"/>
      <c r="C31" s="51"/>
      <c r="D31" s="51"/>
      <c r="E31" s="51"/>
      <c r="F31" s="51"/>
      <c r="G31" s="51"/>
      <c r="H31" s="51"/>
      <c r="I31" s="51"/>
    </row>
  </sheetData>
  <mergeCells count="43">
    <mergeCell ref="B24:F24"/>
    <mergeCell ref="G24:H24"/>
    <mergeCell ref="B11:F11"/>
    <mergeCell ref="G11:H11"/>
    <mergeCell ref="G17:H17"/>
    <mergeCell ref="B18:F18"/>
    <mergeCell ref="G18:H18"/>
    <mergeCell ref="B13:F13"/>
    <mergeCell ref="G13:H13"/>
    <mergeCell ref="B14:F14"/>
    <mergeCell ref="G14:H14"/>
    <mergeCell ref="B15:F15"/>
    <mergeCell ref="G15:H15"/>
    <mergeCell ref="B16:F16"/>
    <mergeCell ref="G16:H16"/>
    <mergeCell ref="B17:F17"/>
    <mergeCell ref="A1:I2"/>
    <mergeCell ref="B9:F9"/>
    <mergeCell ref="G9:H9"/>
    <mergeCell ref="E3:F3"/>
    <mergeCell ref="B5:G5"/>
    <mergeCell ref="B10:F10"/>
    <mergeCell ref="G10:H10"/>
    <mergeCell ref="G21:H21"/>
    <mergeCell ref="B21:F21"/>
    <mergeCell ref="B22:F22"/>
    <mergeCell ref="B12:F12"/>
    <mergeCell ref="G12:H12"/>
    <mergeCell ref="B23:F23"/>
    <mergeCell ref="G22:H22"/>
    <mergeCell ref="G23:H23"/>
    <mergeCell ref="B19:F19"/>
    <mergeCell ref="G19:H19"/>
    <mergeCell ref="B20:F20"/>
    <mergeCell ref="G20:H20"/>
    <mergeCell ref="B25:F25"/>
    <mergeCell ref="G25:H25"/>
    <mergeCell ref="A28:F28"/>
    <mergeCell ref="G28:H28"/>
    <mergeCell ref="B26:F26"/>
    <mergeCell ref="G26:H26"/>
    <mergeCell ref="B27:F27"/>
    <mergeCell ref="G27:H27"/>
  </mergeCells>
  <pageMargins left="0.59055118110236227" right="0.11811023622047245" top="0.51181102362204722" bottom="0.98425196850393704" header="0.31496062992125984" footer="0.31496062992125984"/>
  <pageSetup paperSize="9" scale="67" orientation="portrait" horizontalDpi="300" verticalDpi="300" r:id="rId1"/>
  <headerFooter>
    <oddFooter>&amp;L&amp;G&amp;C&amp;"-,Negrito"&amp;9Luciano C. Scaburi
&amp;"-,Regular" Engenheiro Civil 
CREA 170072976-4&amp;R&amp;P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view="pageBreakPreview" zoomScale="80" zoomScaleNormal="80" zoomScaleSheetLayoutView="80" workbookViewId="0">
      <selection activeCell="Z25" sqref="Z25"/>
    </sheetView>
  </sheetViews>
  <sheetFormatPr defaultRowHeight="20.85" customHeight="1"/>
  <cols>
    <col min="1" max="1" width="10.140625" style="52" customWidth="1"/>
    <col min="2" max="2" width="28.5703125" style="52" customWidth="1"/>
    <col min="3" max="3" width="4" style="52" customWidth="1"/>
    <col min="4" max="4" width="2.7109375" style="52" customWidth="1"/>
    <col min="5" max="5" width="9.5703125" style="52" customWidth="1"/>
    <col min="6" max="6" width="22.7109375" style="52" customWidth="1"/>
    <col min="7" max="7" width="13.7109375" style="52" customWidth="1"/>
    <col min="8" max="8" width="10" style="52" bestFit="1" customWidth="1"/>
    <col min="9" max="9" width="15.7109375" style="52" customWidth="1"/>
    <col min="10" max="10" width="10" style="52" bestFit="1" customWidth="1"/>
    <col min="11" max="11" width="9.28515625" style="52" bestFit="1" customWidth="1"/>
    <col min="12" max="12" width="10.140625" style="52" bestFit="1" customWidth="1"/>
    <col min="13" max="13" width="10" style="52" customWidth="1"/>
    <col min="14" max="15" width="9.28515625" style="52" bestFit="1" customWidth="1"/>
    <col min="16" max="16" width="10" style="52" bestFit="1" customWidth="1"/>
    <col min="17" max="18" width="9.28515625" style="52" bestFit="1" customWidth="1"/>
    <col min="19" max="19" width="10" style="52" bestFit="1" customWidth="1"/>
    <col min="20" max="21" width="9.28515625" style="52" bestFit="1" customWidth="1"/>
    <col min="22" max="22" width="10" style="52" customWidth="1"/>
    <col min="23" max="23" width="9.28515625" style="52" bestFit="1" customWidth="1"/>
    <col min="24" max="24" width="9.85546875" style="52" customWidth="1"/>
    <col min="25" max="25" width="10" style="52" bestFit="1" customWidth="1"/>
    <col min="26" max="26" width="9.28515625" style="52" bestFit="1" customWidth="1"/>
    <col min="27" max="27" width="12.5703125" style="52" customWidth="1"/>
    <col min="28" max="16384" width="9.140625" style="52"/>
  </cols>
  <sheetData>
    <row r="1" spans="1:27" s="261" customFormat="1" ht="20.85" customHeight="1">
      <c r="A1" s="403" t="s">
        <v>643</v>
      </c>
      <c r="B1" s="404"/>
      <c r="C1" s="404"/>
      <c r="D1" s="404"/>
      <c r="E1" s="404"/>
      <c r="F1" s="404"/>
      <c r="G1" s="404"/>
      <c r="H1" s="404"/>
      <c r="I1" s="404"/>
    </row>
    <row r="2" spans="1:27" s="260" customFormat="1" ht="21" customHeight="1">
      <c r="A2" s="74" t="str">
        <f>Orçamento!A3</f>
        <v>Proprietário:  Municipio de Sorriso</v>
      </c>
      <c r="B2" s="253"/>
      <c r="C2" s="254"/>
      <c r="D2" s="255"/>
      <c r="E2" s="394" t="s">
        <v>6</v>
      </c>
      <c r="F2" s="394"/>
      <c r="G2" s="256">
        <f>Resumo!G3</f>
        <v>0</v>
      </c>
      <c r="H2" s="78" t="s">
        <v>8</v>
      </c>
      <c r="I2" s="226">
        <f>Orçamento!J3</f>
        <v>43581</v>
      </c>
    </row>
    <row r="3" spans="1:27" s="260" customFormat="1" ht="21" customHeight="1">
      <c r="A3" s="74" t="str">
        <f>Orçamento!B4</f>
        <v xml:space="preserve"> Construção da Farmácia Central</v>
      </c>
      <c r="B3" s="74"/>
      <c r="C3" s="74"/>
      <c r="D3" s="74"/>
      <c r="E3" s="257"/>
      <c r="F3" s="78" t="s">
        <v>7</v>
      </c>
      <c r="G3" s="256">
        <f>G2/B5</f>
        <v>0</v>
      </c>
      <c r="H3" s="78" t="s">
        <v>9</v>
      </c>
      <c r="I3" s="258">
        <f>'BDI - Serviços'!I24</f>
        <v>0.2487</v>
      </c>
    </row>
    <row r="4" spans="1:27" s="260" customFormat="1" ht="21" customHeight="1">
      <c r="A4" s="74" t="str">
        <f>Orçamento!A5</f>
        <v>Local:</v>
      </c>
      <c r="B4" s="395" t="str">
        <f>Orçamento!B5</f>
        <v>Local: Avenida Brasil esquina com Avenida Porto Alegre - Sorriso MT</v>
      </c>
      <c r="C4" s="395"/>
      <c r="D4" s="395"/>
      <c r="E4" s="395"/>
      <c r="F4" s="395"/>
      <c r="G4" s="395"/>
      <c r="H4" s="73" t="s">
        <v>10</v>
      </c>
      <c r="I4" s="75" t="str">
        <f>Orçamento!J6</f>
        <v>SINAPI - JUNHO 2018</v>
      </c>
    </row>
    <row r="5" spans="1:27" s="260" customFormat="1" ht="21" customHeight="1">
      <c r="A5" s="74" t="str">
        <f>Orçamento!A6</f>
        <v xml:space="preserve">Área: </v>
      </c>
      <c r="B5" s="77">
        <f>Orçamento!B6</f>
        <v>136.66999999999999</v>
      </c>
      <c r="C5" s="74"/>
      <c r="D5" s="74"/>
      <c r="E5" s="253"/>
      <c r="F5" s="259" t="str">
        <f>Orçamento!E7</f>
        <v>Arredondamentos: Opções → Avançado → Fórmulas → "Definir Precisão Conforme Exibido"</v>
      </c>
      <c r="G5" s="253"/>
      <c r="H5" s="253"/>
      <c r="I5" s="74"/>
    </row>
    <row r="6" spans="1:27" s="260" customFormat="1" ht="21" customHeight="1">
      <c r="A6" s="75" t="str">
        <f>Orçamento!A7</f>
        <v>Responsável Técnico: Luciano Scaburi - Engenheiro Civil - CREA 170072976-4</v>
      </c>
      <c r="B6" s="253"/>
      <c r="C6" s="254"/>
      <c r="D6" s="255"/>
      <c r="E6" s="253"/>
      <c r="F6" s="253"/>
      <c r="H6" s="253"/>
      <c r="I6" s="74"/>
    </row>
    <row r="7" spans="1:27" ht="20.85" customHeight="1">
      <c r="A7" s="53"/>
      <c r="B7" s="53"/>
      <c r="C7" s="54"/>
      <c r="D7" s="55"/>
      <c r="E7" s="51"/>
      <c r="F7" s="53"/>
      <c r="G7" s="53"/>
      <c r="H7" s="53"/>
      <c r="I7" s="53"/>
    </row>
    <row r="8" spans="1:27" s="184" customFormat="1" ht="20.85" customHeight="1">
      <c r="A8" s="376" t="s">
        <v>27</v>
      </c>
      <c r="B8" s="376" t="s">
        <v>28</v>
      </c>
      <c r="C8" s="376"/>
      <c r="D8" s="376"/>
      <c r="E8" s="376"/>
      <c r="F8" s="376"/>
      <c r="G8" s="376" t="s">
        <v>29</v>
      </c>
      <c r="H8" s="376"/>
      <c r="I8" s="376" t="s">
        <v>30</v>
      </c>
      <c r="J8" s="397">
        <v>30</v>
      </c>
      <c r="K8" s="397"/>
      <c r="L8" s="397"/>
      <c r="M8" s="397">
        <f>J8+30</f>
        <v>60</v>
      </c>
      <c r="N8" s="397"/>
      <c r="O8" s="397"/>
      <c r="P8" s="397">
        <f>M8+30</f>
        <v>90</v>
      </c>
      <c r="Q8" s="397"/>
      <c r="R8" s="397"/>
      <c r="S8" s="397">
        <f>P8+30</f>
        <v>120</v>
      </c>
      <c r="T8" s="397"/>
      <c r="U8" s="397"/>
      <c r="V8" s="397">
        <f>S8+30</f>
        <v>150</v>
      </c>
      <c r="W8" s="397"/>
      <c r="X8" s="397"/>
      <c r="Y8" s="397">
        <f>V8+30</f>
        <v>180</v>
      </c>
      <c r="Z8" s="397"/>
      <c r="AA8" s="397"/>
    </row>
    <row r="9" spans="1:27" s="184" customFormat="1" ht="20.85" customHeight="1">
      <c r="A9" s="376"/>
      <c r="B9" s="376"/>
      <c r="C9" s="376"/>
      <c r="D9" s="376"/>
      <c r="E9" s="376"/>
      <c r="F9" s="376"/>
      <c r="G9" s="376"/>
      <c r="H9" s="376"/>
      <c r="I9" s="376"/>
      <c r="J9" s="262" t="s">
        <v>82</v>
      </c>
      <c r="K9" s="262" t="s">
        <v>81</v>
      </c>
      <c r="L9" s="262" t="s">
        <v>83</v>
      </c>
      <c r="M9" s="262" t="s">
        <v>82</v>
      </c>
      <c r="N9" s="262" t="s">
        <v>81</v>
      </c>
      <c r="O9" s="262" t="s">
        <v>83</v>
      </c>
      <c r="P9" s="262" t="s">
        <v>82</v>
      </c>
      <c r="Q9" s="262" t="s">
        <v>81</v>
      </c>
      <c r="R9" s="262" t="s">
        <v>83</v>
      </c>
      <c r="S9" s="262" t="s">
        <v>82</v>
      </c>
      <c r="T9" s="262" t="s">
        <v>81</v>
      </c>
      <c r="U9" s="262" t="s">
        <v>83</v>
      </c>
      <c r="V9" s="262" t="s">
        <v>82</v>
      </c>
      <c r="W9" s="262" t="s">
        <v>81</v>
      </c>
      <c r="X9" s="262" t="s">
        <v>83</v>
      </c>
      <c r="Y9" s="262" t="s">
        <v>82</v>
      </c>
      <c r="Z9" s="262" t="s">
        <v>81</v>
      </c>
      <c r="AA9" s="262" t="s">
        <v>83</v>
      </c>
    </row>
    <row r="10" spans="1:27" s="184" customFormat="1" ht="20.85" customHeight="1">
      <c r="A10" s="263" t="str">
        <f>Resumo!A10</f>
        <v>1.0</v>
      </c>
      <c r="B10" s="401" t="str">
        <f>Resumo!B10</f>
        <v>SERVIÇOS PRELIMINARES</v>
      </c>
      <c r="C10" s="401"/>
      <c r="D10" s="401"/>
      <c r="E10" s="401"/>
      <c r="F10" s="401"/>
      <c r="G10" s="402">
        <f>Resumo!G10</f>
        <v>0</v>
      </c>
      <c r="H10" s="402"/>
      <c r="I10" s="264" t="e">
        <f>G10/$G$28</f>
        <v>#DIV/0!</v>
      </c>
      <c r="J10" s="107">
        <f t="shared" ref="J10:J15" si="0">K10*$G10</f>
        <v>0</v>
      </c>
      <c r="K10" s="265">
        <v>1</v>
      </c>
      <c r="L10" s="266">
        <f t="shared" ref="L10:L15" si="1">K10</f>
        <v>1</v>
      </c>
      <c r="M10" s="107">
        <f t="shared" ref="M10:M15" si="2">N10*$G10</f>
        <v>0</v>
      </c>
      <c r="N10" s="265"/>
      <c r="O10" s="266">
        <f t="shared" ref="O10:O15" si="3">L10+N10</f>
        <v>1</v>
      </c>
      <c r="P10" s="107">
        <f t="shared" ref="P10:P15" si="4">Q10*$G10</f>
        <v>0</v>
      </c>
      <c r="Q10" s="265"/>
      <c r="R10" s="266">
        <f t="shared" ref="R10:R15" si="5">O10+Q10</f>
        <v>1</v>
      </c>
      <c r="S10" s="107">
        <f t="shared" ref="S10:S15" si="6">T10*$G10</f>
        <v>0</v>
      </c>
      <c r="T10" s="265"/>
      <c r="U10" s="266">
        <f t="shared" ref="U10:U15" si="7">R10+T10</f>
        <v>1</v>
      </c>
      <c r="V10" s="107">
        <f t="shared" ref="V10:V15" si="8">W10*$G10</f>
        <v>0</v>
      </c>
      <c r="W10" s="265"/>
      <c r="X10" s="266">
        <f t="shared" ref="X10:X15" si="9">U10+W10</f>
        <v>1</v>
      </c>
      <c r="Y10" s="107">
        <f t="shared" ref="Y10:Y15" si="10">Z10*$G10</f>
        <v>0</v>
      </c>
      <c r="Z10" s="265"/>
      <c r="AA10" s="266">
        <f t="shared" ref="AA10:AA15" si="11">X10+Z10</f>
        <v>1</v>
      </c>
    </row>
    <row r="11" spans="1:27" s="184" customFormat="1" ht="20.85" customHeight="1">
      <c r="A11" s="263" t="str">
        <f>Resumo!A11</f>
        <v>2.0</v>
      </c>
      <c r="B11" s="401" t="str">
        <f>Resumo!B11</f>
        <v>MOVIMENTO DE TERRA</v>
      </c>
      <c r="C11" s="401"/>
      <c r="D11" s="401"/>
      <c r="E11" s="401"/>
      <c r="F11" s="401"/>
      <c r="G11" s="402">
        <f>Resumo!G11</f>
        <v>0</v>
      </c>
      <c r="H11" s="402"/>
      <c r="I11" s="264" t="e">
        <f t="shared" ref="I11:I27" si="12">G11/$G$28</f>
        <v>#DIV/0!</v>
      </c>
      <c r="J11" s="107">
        <f t="shared" si="0"/>
        <v>0</v>
      </c>
      <c r="K11" s="265">
        <v>1</v>
      </c>
      <c r="L11" s="266">
        <f t="shared" si="1"/>
        <v>1</v>
      </c>
      <c r="M11" s="107">
        <f t="shared" si="2"/>
        <v>0</v>
      </c>
      <c r="N11" s="265"/>
      <c r="O11" s="266">
        <f t="shared" si="3"/>
        <v>1</v>
      </c>
      <c r="P11" s="107">
        <f t="shared" si="4"/>
        <v>0</v>
      </c>
      <c r="Q11" s="265"/>
      <c r="R11" s="266">
        <f t="shared" si="5"/>
        <v>1</v>
      </c>
      <c r="S11" s="107">
        <f t="shared" si="6"/>
        <v>0</v>
      </c>
      <c r="T11" s="265"/>
      <c r="U11" s="266">
        <f t="shared" si="7"/>
        <v>1</v>
      </c>
      <c r="V11" s="107">
        <f t="shared" si="8"/>
        <v>0</v>
      </c>
      <c r="W11" s="265"/>
      <c r="X11" s="266">
        <f t="shared" si="9"/>
        <v>1</v>
      </c>
      <c r="Y11" s="107">
        <f t="shared" si="10"/>
        <v>0</v>
      </c>
      <c r="Z11" s="265"/>
      <c r="AA11" s="266">
        <f t="shared" si="11"/>
        <v>1</v>
      </c>
    </row>
    <row r="12" spans="1:27" s="184" customFormat="1" ht="20.85" customHeight="1">
      <c r="A12" s="263" t="str">
        <f>Resumo!A12</f>
        <v>3.0</v>
      </c>
      <c r="B12" s="401" t="str">
        <f>Resumo!B12</f>
        <v>INFRA ESTRUTURA (SAPATAS, ARRANQUES E VIGAS BALDRAME)</v>
      </c>
      <c r="C12" s="401"/>
      <c r="D12" s="401"/>
      <c r="E12" s="401"/>
      <c r="F12" s="401"/>
      <c r="G12" s="402">
        <f>Resumo!G12</f>
        <v>0</v>
      </c>
      <c r="H12" s="402"/>
      <c r="I12" s="264" t="e">
        <f t="shared" si="12"/>
        <v>#DIV/0!</v>
      </c>
      <c r="J12" s="107">
        <f t="shared" si="0"/>
        <v>0</v>
      </c>
      <c r="K12" s="265">
        <v>0.38</v>
      </c>
      <c r="L12" s="266">
        <f t="shared" si="1"/>
        <v>0.38</v>
      </c>
      <c r="M12" s="107">
        <f t="shared" si="2"/>
        <v>0</v>
      </c>
      <c r="N12" s="265">
        <v>0.62</v>
      </c>
      <c r="O12" s="266">
        <f t="shared" si="3"/>
        <v>1</v>
      </c>
      <c r="P12" s="107">
        <f t="shared" si="4"/>
        <v>0</v>
      </c>
      <c r="Q12" s="265"/>
      <c r="R12" s="266">
        <f t="shared" si="5"/>
        <v>1</v>
      </c>
      <c r="S12" s="107">
        <f t="shared" si="6"/>
        <v>0</v>
      </c>
      <c r="T12" s="265"/>
      <c r="U12" s="266">
        <f t="shared" si="7"/>
        <v>1</v>
      </c>
      <c r="V12" s="107">
        <f t="shared" si="8"/>
        <v>0</v>
      </c>
      <c r="W12" s="265"/>
      <c r="X12" s="266">
        <f t="shared" si="9"/>
        <v>1</v>
      </c>
      <c r="Y12" s="107">
        <f t="shared" si="10"/>
        <v>0</v>
      </c>
      <c r="Z12" s="265"/>
      <c r="AA12" s="266">
        <f t="shared" si="11"/>
        <v>1</v>
      </c>
    </row>
    <row r="13" spans="1:27" s="184" customFormat="1" ht="20.85" customHeight="1">
      <c r="A13" s="263" t="str">
        <f>Resumo!A13</f>
        <v>4.0</v>
      </c>
      <c r="B13" s="401" t="str">
        <f>Resumo!B13</f>
        <v>SUPRA ESTRUTURA</v>
      </c>
      <c r="C13" s="401"/>
      <c r="D13" s="401"/>
      <c r="E13" s="401"/>
      <c r="F13" s="401"/>
      <c r="G13" s="402">
        <f>Resumo!G13</f>
        <v>0</v>
      </c>
      <c r="H13" s="402"/>
      <c r="I13" s="264" t="e">
        <f t="shared" si="12"/>
        <v>#DIV/0!</v>
      </c>
      <c r="J13" s="107">
        <f t="shared" si="0"/>
        <v>0</v>
      </c>
      <c r="K13" s="265">
        <v>0.05</v>
      </c>
      <c r="L13" s="266">
        <f t="shared" si="1"/>
        <v>0.05</v>
      </c>
      <c r="M13" s="107">
        <f t="shared" si="2"/>
        <v>0</v>
      </c>
      <c r="N13" s="265">
        <v>0.43</v>
      </c>
      <c r="O13" s="266">
        <f t="shared" si="3"/>
        <v>0.48</v>
      </c>
      <c r="P13" s="107">
        <f t="shared" si="4"/>
        <v>0</v>
      </c>
      <c r="Q13" s="265">
        <v>0.52</v>
      </c>
      <c r="R13" s="266">
        <f t="shared" si="5"/>
        <v>1</v>
      </c>
      <c r="S13" s="107">
        <f t="shared" si="6"/>
        <v>0</v>
      </c>
      <c r="T13" s="265"/>
      <c r="U13" s="266">
        <f t="shared" si="7"/>
        <v>1</v>
      </c>
      <c r="V13" s="107">
        <f t="shared" si="8"/>
        <v>0</v>
      </c>
      <c r="W13" s="265"/>
      <c r="X13" s="266">
        <f t="shared" si="9"/>
        <v>1</v>
      </c>
      <c r="Y13" s="107">
        <f t="shared" si="10"/>
        <v>0</v>
      </c>
      <c r="Z13" s="265"/>
      <c r="AA13" s="266">
        <f t="shared" si="11"/>
        <v>1</v>
      </c>
    </row>
    <row r="14" spans="1:27" s="184" customFormat="1" ht="20.85" customHeight="1">
      <c r="A14" s="263" t="str">
        <f>Resumo!A14</f>
        <v>5.0</v>
      </c>
      <c r="B14" s="401" t="str">
        <f>Resumo!B14</f>
        <v>IMPERMEABILIZAÇÃO E TRATAMENTOS</v>
      </c>
      <c r="C14" s="401"/>
      <c r="D14" s="401"/>
      <c r="E14" s="401"/>
      <c r="F14" s="401"/>
      <c r="G14" s="402">
        <f>Resumo!G14</f>
        <v>0</v>
      </c>
      <c r="H14" s="402"/>
      <c r="I14" s="264" t="e">
        <f t="shared" si="12"/>
        <v>#DIV/0!</v>
      </c>
      <c r="J14" s="107">
        <f t="shared" si="0"/>
        <v>0</v>
      </c>
      <c r="K14" s="265">
        <v>0.4</v>
      </c>
      <c r="L14" s="266">
        <f t="shared" si="1"/>
        <v>0.4</v>
      </c>
      <c r="M14" s="107">
        <f t="shared" si="2"/>
        <v>0</v>
      </c>
      <c r="N14" s="265">
        <v>0.45</v>
      </c>
      <c r="O14" s="266">
        <f t="shared" si="3"/>
        <v>0.85</v>
      </c>
      <c r="P14" s="107">
        <f t="shared" si="4"/>
        <v>0</v>
      </c>
      <c r="Q14" s="265">
        <v>0.15</v>
      </c>
      <c r="R14" s="266">
        <f t="shared" si="5"/>
        <v>1</v>
      </c>
      <c r="S14" s="107">
        <f t="shared" si="6"/>
        <v>0</v>
      </c>
      <c r="T14" s="265"/>
      <c r="U14" s="266">
        <f t="shared" si="7"/>
        <v>1</v>
      </c>
      <c r="V14" s="107">
        <f t="shared" si="8"/>
        <v>0</v>
      </c>
      <c r="W14" s="265"/>
      <c r="X14" s="266">
        <f t="shared" si="9"/>
        <v>1</v>
      </c>
      <c r="Y14" s="107">
        <f t="shared" si="10"/>
        <v>0</v>
      </c>
      <c r="Z14" s="265"/>
      <c r="AA14" s="266">
        <f t="shared" si="11"/>
        <v>1</v>
      </c>
    </row>
    <row r="15" spans="1:27" s="184" customFormat="1" ht="20.85" customHeight="1">
      <c r="A15" s="263" t="str">
        <f>Resumo!A15</f>
        <v>6.0</v>
      </c>
      <c r="B15" s="401" t="str">
        <f>Resumo!B15</f>
        <v>ALVENARIAS E VEDAÇÕES</v>
      </c>
      <c r="C15" s="401"/>
      <c r="D15" s="401"/>
      <c r="E15" s="401"/>
      <c r="F15" s="401"/>
      <c r="G15" s="402">
        <f>Resumo!G15</f>
        <v>0</v>
      </c>
      <c r="H15" s="402"/>
      <c r="I15" s="264" t="e">
        <f t="shared" si="12"/>
        <v>#DIV/0!</v>
      </c>
      <c r="J15" s="107">
        <f t="shared" si="0"/>
        <v>0</v>
      </c>
      <c r="K15" s="265"/>
      <c r="L15" s="266">
        <f t="shared" si="1"/>
        <v>0</v>
      </c>
      <c r="M15" s="107">
        <f t="shared" si="2"/>
        <v>0</v>
      </c>
      <c r="N15" s="265">
        <v>0.15</v>
      </c>
      <c r="O15" s="266">
        <f t="shared" si="3"/>
        <v>0.15</v>
      </c>
      <c r="P15" s="107">
        <f t="shared" si="4"/>
        <v>0</v>
      </c>
      <c r="Q15" s="265">
        <v>0.68</v>
      </c>
      <c r="R15" s="266">
        <f t="shared" si="5"/>
        <v>0.83</v>
      </c>
      <c r="S15" s="107">
        <f t="shared" si="6"/>
        <v>0</v>
      </c>
      <c r="T15" s="265">
        <v>0.17</v>
      </c>
      <c r="U15" s="266">
        <f t="shared" si="7"/>
        <v>1</v>
      </c>
      <c r="V15" s="107">
        <f t="shared" si="8"/>
        <v>0</v>
      </c>
      <c r="W15" s="265"/>
      <c r="X15" s="266">
        <f t="shared" si="9"/>
        <v>1</v>
      </c>
      <c r="Y15" s="107">
        <f t="shared" si="10"/>
        <v>0</v>
      </c>
      <c r="Z15" s="265"/>
      <c r="AA15" s="266">
        <f t="shared" si="11"/>
        <v>1</v>
      </c>
    </row>
    <row r="16" spans="1:27" s="184" customFormat="1" ht="20.85" customHeight="1">
      <c r="A16" s="263" t="str">
        <f>Resumo!A16</f>
        <v>7.0</v>
      </c>
      <c r="B16" s="401" t="str">
        <f>Resumo!B16</f>
        <v>REVESTIMENTOS</v>
      </c>
      <c r="C16" s="401"/>
      <c r="D16" s="401"/>
      <c r="E16" s="401"/>
      <c r="F16" s="401"/>
      <c r="G16" s="402">
        <f>Resumo!G16</f>
        <v>0</v>
      </c>
      <c r="H16" s="402"/>
      <c r="I16" s="264" t="e">
        <f t="shared" si="12"/>
        <v>#DIV/0!</v>
      </c>
      <c r="J16" s="107">
        <f t="shared" ref="J16:J23" si="13">K16*$G16</f>
        <v>0</v>
      </c>
      <c r="K16" s="265"/>
      <c r="L16" s="266">
        <f t="shared" ref="L16:L23" si="14">K16</f>
        <v>0</v>
      </c>
      <c r="M16" s="107">
        <f t="shared" ref="M16:M23" si="15">N16*$G16</f>
        <v>0</v>
      </c>
      <c r="N16" s="265">
        <v>0.1</v>
      </c>
      <c r="O16" s="266">
        <f t="shared" ref="O16:O23" si="16">L16+N16</f>
        <v>0.1</v>
      </c>
      <c r="P16" s="107">
        <f t="shared" ref="P16:P23" si="17">Q16*$G16</f>
        <v>0</v>
      </c>
      <c r="Q16" s="265">
        <v>0.35</v>
      </c>
      <c r="R16" s="266">
        <f t="shared" ref="R16:R23" si="18">O16+Q16</f>
        <v>0.45</v>
      </c>
      <c r="S16" s="107">
        <f t="shared" ref="S16:S23" si="19">T16*$G16</f>
        <v>0</v>
      </c>
      <c r="T16" s="265">
        <v>0.4</v>
      </c>
      <c r="U16" s="266">
        <f t="shared" ref="U16:U23" si="20">R16+T16</f>
        <v>0.85</v>
      </c>
      <c r="V16" s="107">
        <f t="shared" ref="V16:V23" si="21">W16*$G16</f>
        <v>0</v>
      </c>
      <c r="W16" s="265">
        <v>0.15</v>
      </c>
      <c r="X16" s="266">
        <f t="shared" ref="X16:X23" si="22">U16+W16</f>
        <v>1</v>
      </c>
      <c r="Y16" s="107">
        <f t="shared" ref="Y16:Y23" si="23">Z16*$G16</f>
        <v>0</v>
      </c>
      <c r="Z16" s="265"/>
      <c r="AA16" s="266">
        <f t="shared" ref="AA16:AA23" si="24">X16+Z16</f>
        <v>1</v>
      </c>
    </row>
    <row r="17" spans="1:27" s="184" customFormat="1" ht="20.85" customHeight="1">
      <c r="A17" s="263" t="str">
        <f>Resumo!A17</f>
        <v>8.0</v>
      </c>
      <c r="B17" s="401" t="str">
        <f>Resumo!B17</f>
        <v>COBERTURA</v>
      </c>
      <c r="C17" s="401"/>
      <c r="D17" s="401"/>
      <c r="E17" s="401"/>
      <c r="F17" s="401"/>
      <c r="G17" s="402">
        <f>Resumo!G17</f>
        <v>0</v>
      </c>
      <c r="H17" s="402"/>
      <c r="I17" s="264" t="e">
        <f t="shared" si="12"/>
        <v>#DIV/0!</v>
      </c>
      <c r="J17" s="107">
        <f t="shared" si="13"/>
        <v>0</v>
      </c>
      <c r="K17" s="265"/>
      <c r="L17" s="266">
        <f t="shared" si="14"/>
        <v>0</v>
      </c>
      <c r="M17" s="107">
        <f t="shared" si="15"/>
        <v>0</v>
      </c>
      <c r="N17" s="265"/>
      <c r="O17" s="266">
        <f t="shared" si="16"/>
        <v>0</v>
      </c>
      <c r="P17" s="107">
        <f t="shared" si="17"/>
        <v>0</v>
      </c>
      <c r="Q17" s="265">
        <v>0.25</v>
      </c>
      <c r="R17" s="266">
        <f t="shared" si="18"/>
        <v>0.25</v>
      </c>
      <c r="S17" s="107">
        <f t="shared" si="19"/>
        <v>0</v>
      </c>
      <c r="T17" s="265">
        <v>0.55000000000000004</v>
      </c>
      <c r="U17" s="266">
        <f t="shared" si="20"/>
        <v>0.8</v>
      </c>
      <c r="V17" s="107">
        <f t="shared" si="21"/>
        <v>0</v>
      </c>
      <c r="W17" s="265">
        <v>0.1</v>
      </c>
      <c r="X17" s="266">
        <f t="shared" si="22"/>
        <v>0.9</v>
      </c>
      <c r="Y17" s="107">
        <f t="shared" si="23"/>
        <v>0</v>
      </c>
      <c r="Z17" s="265">
        <v>0.1</v>
      </c>
      <c r="AA17" s="266">
        <f t="shared" si="24"/>
        <v>1</v>
      </c>
    </row>
    <row r="18" spans="1:27" s="184" customFormat="1" ht="20.85" customHeight="1">
      <c r="A18" s="263" t="str">
        <f>Resumo!A18</f>
        <v>9.0</v>
      </c>
      <c r="B18" s="401" t="str">
        <f>Resumo!B18</f>
        <v>ESQUADRIAS</v>
      </c>
      <c r="C18" s="401"/>
      <c r="D18" s="401"/>
      <c r="E18" s="401"/>
      <c r="F18" s="401"/>
      <c r="G18" s="402">
        <f>Resumo!G18</f>
        <v>0</v>
      </c>
      <c r="H18" s="402"/>
      <c r="I18" s="264" t="e">
        <f t="shared" si="12"/>
        <v>#DIV/0!</v>
      </c>
      <c r="J18" s="107">
        <f t="shared" si="13"/>
        <v>0</v>
      </c>
      <c r="K18" s="265"/>
      <c r="L18" s="266">
        <f t="shared" si="14"/>
        <v>0</v>
      </c>
      <c r="M18" s="107">
        <f t="shared" si="15"/>
        <v>0</v>
      </c>
      <c r="N18" s="265"/>
      <c r="O18" s="266">
        <f t="shared" si="16"/>
        <v>0</v>
      </c>
      <c r="P18" s="107">
        <f t="shared" si="17"/>
        <v>0</v>
      </c>
      <c r="Q18" s="265">
        <v>0.1</v>
      </c>
      <c r="R18" s="266">
        <f t="shared" si="18"/>
        <v>0.1</v>
      </c>
      <c r="S18" s="107">
        <f t="shared" si="19"/>
        <v>0</v>
      </c>
      <c r="T18" s="265">
        <v>0.3</v>
      </c>
      <c r="U18" s="266">
        <f t="shared" si="20"/>
        <v>0.4</v>
      </c>
      <c r="V18" s="107">
        <f t="shared" si="21"/>
        <v>0</v>
      </c>
      <c r="W18" s="265">
        <v>0.5</v>
      </c>
      <c r="X18" s="266">
        <f t="shared" si="22"/>
        <v>0.9</v>
      </c>
      <c r="Y18" s="107">
        <f t="shared" si="23"/>
        <v>0</v>
      </c>
      <c r="Z18" s="265">
        <v>0.1</v>
      </c>
      <c r="AA18" s="266">
        <f t="shared" si="24"/>
        <v>1</v>
      </c>
    </row>
    <row r="19" spans="1:27" s="184" customFormat="1" ht="20.85" customHeight="1">
      <c r="A19" s="263" t="str">
        <f>Resumo!A19</f>
        <v>10.0</v>
      </c>
      <c r="B19" s="401" t="str">
        <f>Resumo!B19</f>
        <v>PISOS E RODAPÉS E SOLEIRAS</v>
      </c>
      <c r="C19" s="401"/>
      <c r="D19" s="401"/>
      <c r="E19" s="401"/>
      <c r="F19" s="401"/>
      <c r="G19" s="402">
        <f>Resumo!G19</f>
        <v>0</v>
      </c>
      <c r="H19" s="402"/>
      <c r="I19" s="264" t="e">
        <f t="shared" si="12"/>
        <v>#DIV/0!</v>
      </c>
      <c r="J19" s="107">
        <f t="shared" si="13"/>
        <v>0</v>
      </c>
      <c r="K19" s="265"/>
      <c r="L19" s="266">
        <f t="shared" si="14"/>
        <v>0</v>
      </c>
      <c r="M19" s="107">
        <f t="shared" si="15"/>
        <v>0</v>
      </c>
      <c r="N19" s="265"/>
      <c r="O19" s="266">
        <f t="shared" si="16"/>
        <v>0</v>
      </c>
      <c r="P19" s="107">
        <f t="shared" si="17"/>
        <v>0</v>
      </c>
      <c r="Q19" s="265">
        <v>0.35</v>
      </c>
      <c r="R19" s="266">
        <f t="shared" si="18"/>
        <v>0.35</v>
      </c>
      <c r="S19" s="107">
        <f t="shared" si="19"/>
        <v>0</v>
      </c>
      <c r="T19" s="265">
        <v>0.35</v>
      </c>
      <c r="U19" s="266">
        <f t="shared" si="20"/>
        <v>0.7</v>
      </c>
      <c r="V19" s="107">
        <f t="shared" si="21"/>
        <v>0</v>
      </c>
      <c r="W19" s="265">
        <v>0.1</v>
      </c>
      <c r="X19" s="266">
        <f t="shared" si="22"/>
        <v>0.8</v>
      </c>
      <c r="Y19" s="107">
        <f t="shared" si="23"/>
        <v>0</v>
      </c>
      <c r="Z19" s="265">
        <v>0.2</v>
      </c>
      <c r="AA19" s="266">
        <f t="shared" si="24"/>
        <v>1</v>
      </c>
    </row>
    <row r="20" spans="1:27" s="184" customFormat="1" ht="20.85" customHeight="1">
      <c r="A20" s="263" t="str">
        <f>Resumo!A20</f>
        <v>11.0</v>
      </c>
      <c r="B20" s="401" t="str">
        <f>Resumo!B20</f>
        <v>PINTURA</v>
      </c>
      <c r="C20" s="401"/>
      <c r="D20" s="401"/>
      <c r="E20" s="401"/>
      <c r="F20" s="401"/>
      <c r="G20" s="402">
        <f>Resumo!G20</f>
        <v>0</v>
      </c>
      <c r="H20" s="402"/>
      <c r="I20" s="264" t="e">
        <f t="shared" si="12"/>
        <v>#DIV/0!</v>
      </c>
      <c r="J20" s="107">
        <f t="shared" si="13"/>
        <v>0</v>
      </c>
      <c r="K20" s="265"/>
      <c r="L20" s="266">
        <f t="shared" si="14"/>
        <v>0</v>
      </c>
      <c r="M20" s="107">
        <f t="shared" si="15"/>
        <v>0</v>
      </c>
      <c r="N20" s="265"/>
      <c r="O20" s="266">
        <f t="shared" si="16"/>
        <v>0</v>
      </c>
      <c r="P20" s="107">
        <f t="shared" si="17"/>
        <v>0</v>
      </c>
      <c r="Q20" s="265"/>
      <c r="R20" s="266">
        <f t="shared" si="18"/>
        <v>0</v>
      </c>
      <c r="S20" s="107">
        <f t="shared" si="19"/>
        <v>0</v>
      </c>
      <c r="T20" s="265"/>
      <c r="U20" s="266">
        <f t="shared" si="20"/>
        <v>0</v>
      </c>
      <c r="V20" s="107">
        <f t="shared" si="21"/>
        <v>0</v>
      </c>
      <c r="W20" s="265">
        <v>0.4</v>
      </c>
      <c r="X20" s="266">
        <f t="shared" si="22"/>
        <v>0.4</v>
      </c>
      <c r="Y20" s="107">
        <f t="shared" si="23"/>
        <v>0</v>
      </c>
      <c r="Z20" s="265">
        <v>0.6</v>
      </c>
      <c r="AA20" s="266">
        <f t="shared" si="24"/>
        <v>1</v>
      </c>
    </row>
    <row r="21" spans="1:27" s="184" customFormat="1" ht="20.85" customHeight="1">
      <c r="A21" s="263" t="str">
        <f>Resumo!A21</f>
        <v>12.0</v>
      </c>
      <c r="B21" s="401" t="str">
        <f>Resumo!B21</f>
        <v>INSTALAÇÕES HIDROSANITÁRIAS/ÁGUA PLUVIAL</v>
      </c>
      <c r="C21" s="401"/>
      <c r="D21" s="401"/>
      <c r="E21" s="401"/>
      <c r="F21" s="401"/>
      <c r="G21" s="402">
        <f>Resumo!G21</f>
        <v>0</v>
      </c>
      <c r="H21" s="402"/>
      <c r="I21" s="264" t="e">
        <f t="shared" si="12"/>
        <v>#DIV/0!</v>
      </c>
      <c r="J21" s="107">
        <f t="shared" si="13"/>
        <v>0</v>
      </c>
      <c r="K21" s="265">
        <v>0.05</v>
      </c>
      <c r="L21" s="266">
        <f t="shared" si="14"/>
        <v>0.05</v>
      </c>
      <c r="M21" s="107">
        <f t="shared" si="15"/>
        <v>0</v>
      </c>
      <c r="N21" s="265">
        <v>0.05</v>
      </c>
      <c r="O21" s="266">
        <f t="shared" si="16"/>
        <v>0.1</v>
      </c>
      <c r="P21" s="107">
        <f t="shared" si="17"/>
        <v>0</v>
      </c>
      <c r="Q21" s="265">
        <v>0.15</v>
      </c>
      <c r="R21" s="266">
        <f t="shared" si="18"/>
        <v>0.25</v>
      </c>
      <c r="S21" s="107">
        <f t="shared" si="19"/>
        <v>0</v>
      </c>
      <c r="T21" s="265">
        <v>0.2</v>
      </c>
      <c r="U21" s="266">
        <f t="shared" si="20"/>
        <v>0.45</v>
      </c>
      <c r="V21" s="107">
        <f t="shared" si="21"/>
        <v>0</v>
      </c>
      <c r="W21" s="265">
        <v>0.3</v>
      </c>
      <c r="X21" s="266">
        <f t="shared" si="22"/>
        <v>0.75</v>
      </c>
      <c r="Y21" s="107">
        <f t="shared" si="23"/>
        <v>0</v>
      </c>
      <c r="Z21" s="265">
        <v>0.25</v>
      </c>
      <c r="AA21" s="266">
        <f t="shared" si="24"/>
        <v>1</v>
      </c>
    </row>
    <row r="22" spans="1:27" s="184" customFormat="1" ht="20.85" customHeight="1">
      <c r="A22" s="263" t="str">
        <f>Resumo!A22</f>
        <v>13.0</v>
      </c>
      <c r="B22" s="401" t="str">
        <f>Resumo!B22</f>
        <v>LOUÇAS, METAIS E ACESSÓRIOS</v>
      </c>
      <c r="C22" s="401"/>
      <c r="D22" s="401"/>
      <c r="E22" s="401"/>
      <c r="F22" s="401"/>
      <c r="G22" s="402">
        <f>Resumo!G22</f>
        <v>0</v>
      </c>
      <c r="H22" s="402"/>
      <c r="I22" s="264" t="e">
        <f t="shared" si="12"/>
        <v>#DIV/0!</v>
      </c>
      <c r="J22" s="107">
        <f t="shared" si="13"/>
        <v>0</v>
      </c>
      <c r="K22" s="265"/>
      <c r="L22" s="266">
        <f t="shared" si="14"/>
        <v>0</v>
      </c>
      <c r="M22" s="107">
        <f t="shared" si="15"/>
        <v>0</v>
      </c>
      <c r="N22" s="265"/>
      <c r="O22" s="266">
        <f t="shared" si="16"/>
        <v>0</v>
      </c>
      <c r="P22" s="107">
        <f t="shared" si="17"/>
        <v>0</v>
      </c>
      <c r="Q22" s="265"/>
      <c r="R22" s="266">
        <f t="shared" si="18"/>
        <v>0</v>
      </c>
      <c r="S22" s="107">
        <f t="shared" si="19"/>
        <v>0</v>
      </c>
      <c r="T22" s="265"/>
      <c r="U22" s="266">
        <f t="shared" si="20"/>
        <v>0</v>
      </c>
      <c r="V22" s="107">
        <f t="shared" si="21"/>
        <v>0</v>
      </c>
      <c r="W22" s="265">
        <v>0.2</v>
      </c>
      <c r="X22" s="266">
        <f t="shared" si="22"/>
        <v>0.2</v>
      </c>
      <c r="Y22" s="107">
        <f t="shared" si="23"/>
        <v>0</v>
      </c>
      <c r="Z22" s="265">
        <v>0.8</v>
      </c>
      <c r="AA22" s="266">
        <f t="shared" si="24"/>
        <v>1</v>
      </c>
    </row>
    <row r="23" spans="1:27" s="184" customFormat="1" ht="20.85" customHeight="1">
      <c r="A23" s="263" t="str">
        <f>Resumo!A23</f>
        <v>14.0</v>
      </c>
      <c r="B23" s="401" t="str">
        <f>Resumo!B23</f>
        <v xml:space="preserve">INSTALAÇÕES DE REDE ELÉTRICA E LÓGICA </v>
      </c>
      <c r="C23" s="401"/>
      <c r="D23" s="401"/>
      <c r="E23" s="401"/>
      <c r="F23" s="401"/>
      <c r="G23" s="402">
        <f>Resumo!G23</f>
        <v>0</v>
      </c>
      <c r="H23" s="402"/>
      <c r="I23" s="264" t="e">
        <f t="shared" si="12"/>
        <v>#DIV/0!</v>
      </c>
      <c r="J23" s="107">
        <f t="shared" si="13"/>
        <v>0</v>
      </c>
      <c r="K23" s="265">
        <v>0.05</v>
      </c>
      <c r="L23" s="266">
        <f t="shared" si="14"/>
        <v>0.05</v>
      </c>
      <c r="M23" s="107">
        <f t="shared" si="15"/>
        <v>0</v>
      </c>
      <c r="N23" s="265">
        <v>0.05</v>
      </c>
      <c r="O23" s="266">
        <f t="shared" si="16"/>
        <v>0.1</v>
      </c>
      <c r="P23" s="107">
        <f t="shared" si="17"/>
        <v>0</v>
      </c>
      <c r="Q23" s="265">
        <v>0.15</v>
      </c>
      <c r="R23" s="266">
        <f t="shared" si="18"/>
        <v>0.25</v>
      </c>
      <c r="S23" s="107">
        <f t="shared" si="19"/>
        <v>0</v>
      </c>
      <c r="T23" s="265">
        <v>0.3</v>
      </c>
      <c r="U23" s="266">
        <f t="shared" si="20"/>
        <v>0.55000000000000004</v>
      </c>
      <c r="V23" s="107">
        <f t="shared" si="21"/>
        <v>0</v>
      </c>
      <c r="W23" s="265">
        <v>0.3</v>
      </c>
      <c r="X23" s="266">
        <f t="shared" si="22"/>
        <v>0.85</v>
      </c>
      <c r="Y23" s="107">
        <f t="shared" si="23"/>
        <v>0</v>
      </c>
      <c r="Z23" s="265">
        <v>0.15</v>
      </c>
      <c r="AA23" s="266">
        <f t="shared" si="24"/>
        <v>1</v>
      </c>
    </row>
    <row r="24" spans="1:27" s="184" customFormat="1" ht="20.85" customHeight="1">
      <c r="A24" s="263" t="str">
        <f>Resumo!A24</f>
        <v>15.0</v>
      </c>
      <c r="B24" s="401" t="str">
        <f>Resumo!B24</f>
        <v>CLIMATIZAÇÃO</v>
      </c>
      <c r="C24" s="401"/>
      <c r="D24" s="401"/>
      <c r="E24" s="401"/>
      <c r="F24" s="401"/>
      <c r="G24" s="402">
        <f>Resumo!G24</f>
        <v>0</v>
      </c>
      <c r="H24" s="402"/>
      <c r="I24" s="264" t="e">
        <f t="shared" si="12"/>
        <v>#DIV/0!</v>
      </c>
      <c r="J24" s="107">
        <f t="shared" ref="J24:J27" si="25">K24*$G24</f>
        <v>0</v>
      </c>
      <c r="K24" s="265"/>
      <c r="L24" s="266">
        <f t="shared" ref="L24:L27" si="26">K24</f>
        <v>0</v>
      </c>
      <c r="M24" s="107">
        <f t="shared" ref="M24:M27" si="27">N24*$G24</f>
        <v>0</v>
      </c>
      <c r="N24" s="265"/>
      <c r="O24" s="266">
        <f t="shared" ref="O24:O27" si="28">L24+N24</f>
        <v>0</v>
      </c>
      <c r="P24" s="107">
        <f t="shared" ref="P24:P27" si="29">Q24*$G24</f>
        <v>0</v>
      </c>
      <c r="Q24" s="265"/>
      <c r="R24" s="266">
        <f t="shared" ref="R24:R27" si="30">O24+Q24</f>
        <v>0</v>
      </c>
      <c r="S24" s="107">
        <f t="shared" ref="S24:S27" si="31">T24*$G24</f>
        <v>0</v>
      </c>
      <c r="T24" s="265"/>
      <c r="U24" s="266">
        <f t="shared" ref="U24:U27" si="32">R24+T24</f>
        <v>0</v>
      </c>
      <c r="V24" s="107">
        <f t="shared" ref="V24:V27" si="33">W24*$G24</f>
        <v>0</v>
      </c>
      <c r="W24" s="265">
        <v>0.2</v>
      </c>
      <c r="X24" s="266">
        <f t="shared" ref="X24:X27" si="34">U24+W24</f>
        <v>0.2</v>
      </c>
      <c r="Y24" s="107">
        <f t="shared" ref="Y24:Y27" si="35">Z24*$G24</f>
        <v>0</v>
      </c>
      <c r="Z24" s="265">
        <v>0.8</v>
      </c>
      <c r="AA24" s="266">
        <f t="shared" ref="AA24:AA27" si="36">X24+Z24</f>
        <v>1</v>
      </c>
    </row>
    <row r="25" spans="1:27" s="184" customFormat="1" ht="20.85" customHeight="1">
      <c r="A25" s="263" t="str">
        <f>Resumo!A25</f>
        <v>16.0</v>
      </c>
      <c r="B25" s="401" t="str">
        <f>Resumo!B25</f>
        <v>INSTALAÇÕES DE SISTEMA DE EMERGENCIA E SEGURANÇA CONTRA INCENDIO</v>
      </c>
      <c r="C25" s="401"/>
      <c r="D25" s="401"/>
      <c r="E25" s="401"/>
      <c r="F25" s="401"/>
      <c r="G25" s="402">
        <f>Resumo!G25</f>
        <v>0</v>
      </c>
      <c r="H25" s="402"/>
      <c r="I25" s="264" t="e">
        <f t="shared" si="12"/>
        <v>#DIV/0!</v>
      </c>
      <c r="J25" s="107">
        <f t="shared" si="25"/>
        <v>0</v>
      </c>
      <c r="K25" s="265"/>
      <c r="L25" s="266">
        <f t="shared" si="26"/>
        <v>0</v>
      </c>
      <c r="M25" s="107">
        <f t="shared" si="27"/>
        <v>0</v>
      </c>
      <c r="N25" s="265"/>
      <c r="O25" s="266">
        <f t="shared" si="28"/>
        <v>0</v>
      </c>
      <c r="P25" s="107">
        <f t="shared" si="29"/>
        <v>0</v>
      </c>
      <c r="Q25" s="265"/>
      <c r="R25" s="266">
        <f t="shared" si="30"/>
        <v>0</v>
      </c>
      <c r="S25" s="107">
        <f t="shared" si="31"/>
        <v>0</v>
      </c>
      <c r="T25" s="265">
        <v>0.3</v>
      </c>
      <c r="U25" s="266">
        <f t="shared" si="32"/>
        <v>0.3</v>
      </c>
      <c r="V25" s="107">
        <f t="shared" si="33"/>
        <v>0</v>
      </c>
      <c r="W25" s="265">
        <v>0.5</v>
      </c>
      <c r="X25" s="266">
        <f t="shared" si="34"/>
        <v>0.8</v>
      </c>
      <c r="Y25" s="107">
        <f t="shared" si="35"/>
        <v>0</v>
      </c>
      <c r="Z25" s="265">
        <v>0.2</v>
      </c>
      <c r="AA25" s="266">
        <f t="shared" si="36"/>
        <v>1</v>
      </c>
    </row>
    <row r="26" spans="1:27" s="184" customFormat="1" ht="20.85" customHeight="1">
      <c r="A26" s="263" t="str">
        <f>Resumo!A26</f>
        <v>17.0</v>
      </c>
      <c r="B26" s="401" t="str">
        <f>Resumo!B26</f>
        <v>SERVIÇOS EXTERNOS A EDIFICAÇÃO</v>
      </c>
      <c r="C26" s="401"/>
      <c r="D26" s="401"/>
      <c r="E26" s="401"/>
      <c r="F26" s="401"/>
      <c r="G26" s="402">
        <f>Resumo!G26</f>
        <v>0</v>
      </c>
      <c r="H26" s="402"/>
      <c r="I26" s="264" t="e">
        <f t="shared" si="12"/>
        <v>#DIV/0!</v>
      </c>
      <c r="J26" s="107">
        <f t="shared" si="25"/>
        <v>0</v>
      </c>
      <c r="K26" s="265"/>
      <c r="L26" s="266">
        <f t="shared" si="26"/>
        <v>0</v>
      </c>
      <c r="M26" s="107">
        <f t="shared" si="27"/>
        <v>0</v>
      </c>
      <c r="N26" s="265"/>
      <c r="O26" s="266">
        <f t="shared" si="28"/>
        <v>0</v>
      </c>
      <c r="P26" s="107">
        <f t="shared" si="29"/>
        <v>0</v>
      </c>
      <c r="Q26" s="265"/>
      <c r="R26" s="266">
        <f t="shared" si="30"/>
        <v>0</v>
      </c>
      <c r="S26" s="107">
        <f t="shared" si="31"/>
        <v>0</v>
      </c>
      <c r="T26" s="265"/>
      <c r="U26" s="266">
        <f t="shared" si="32"/>
        <v>0</v>
      </c>
      <c r="V26" s="107">
        <f t="shared" si="33"/>
        <v>0</v>
      </c>
      <c r="W26" s="265">
        <v>0.5</v>
      </c>
      <c r="X26" s="266">
        <f t="shared" si="34"/>
        <v>0.5</v>
      </c>
      <c r="Y26" s="107">
        <f t="shared" si="35"/>
        <v>0</v>
      </c>
      <c r="Z26" s="265">
        <v>0.5</v>
      </c>
      <c r="AA26" s="266">
        <f t="shared" si="36"/>
        <v>1</v>
      </c>
    </row>
    <row r="27" spans="1:27" s="184" customFormat="1" ht="20.85" customHeight="1">
      <c r="A27" s="263" t="str">
        <f>Resumo!A27</f>
        <v>18.0</v>
      </c>
      <c r="B27" s="401" t="str">
        <f>Resumo!B27</f>
        <v>SERVIÇOS COMPLEMENTARES FINAIS</v>
      </c>
      <c r="C27" s="401"/>
      <c r="D27" s="401"/>
      <c r="E27" s="401"/>
      <c r="F27" s="401"/>
      <c r="G27" s="402">
        <f>Resumo!G27</f>
        <v>0</v>
      </c>
      <c r="H27" s="402"/>
      <c r="I27" s="264" t="e">
        <f t="shared" si="12"/>
        <v>#DIV/0!</v>
      </c>
      <c r="J27" s="107">
        <f t="shared" si="25"/>
        <v>0</v>
      </c>
      <c r="K27" s="265"/>
      <c r="L27" s="266">
        <f t="shared" si="26"/>
        <v>0</v>
      </c>
      <c r="M27" s="107">
        <f t="shared" si="27"/>
        <v>0</v>
      </c>
      <c r="N27" s="265"/>
      <c r="O27" s="266">
        <f t="shared" si="28"/>
        <v>0</v>
      </c>
      <c r="P27" s="107">
        <f t="shared" si="29"/>
        <v>0</v>
      </c>
      <c r="Q27" s="265"/>
      <c r="R27" s="266">
        <f t="shared" si="30"/>
        <v>0</v>
      </c>
      <c r="S27" s="107">
        <f t="shared" si="31"/>
        <v>0</v>
      </c>
      <c r="T27" s="265"/>
      <c r="U27" s="266">
        <f t="shared" si="32"/>
        <v>0</v>
      </c>
      <c r="V27" s="107">
        <f t="shared" si="33"/>
        <v>0</v>
      </c>
      <c r="W27" s="265"/>
      <c r="X27" s="266">
        <f t="shared" si="34"/>
        <v>0</v>
      </c>
      <c r="Y27" s="107">
        <f t="shared" si="35"/>
        <v>0</v>
      </c>
      <c r="Z27" s="265">
        <v>1</v>
      </c>
      <c r="AA27" s="266">
        <f t="shared" si="36"/>
        <v>1</v>
      </c>
    </row>
    <row r="28" spans="1:27" s="184" customFormat="1" ht="20.85" customHeight="1">
      <c r="A28" s="398" t="s">
        <v>505</v>
      </c>
      <c r="B28" s="399"/>
      <c r="C28" s="399"/>
      <c r="D28" s="399"/>
      <c r="E28" s="399"/>
      <c r="F28" s="400"/>
      <c r="G28" s="396">
        <f>SUM(G10:H27)</f>
        <v>0</v>
      </c>
      <c r="H28" s="396"/>
      <c r="I28" s="267" t="e">
        <f>SUM(I10:I27)</f>
        <v>#DIV/0!</v>
      </c>
      <c r="J28" s="396">
        <f>SUM(J10:J27)</f>
        <v>0</v>
      </c>
      <c r="K28" s="396"/>
      <c r="L28" s="267" t="e">
        <f>J28/$G28</f>
        <v>#DIV/0!</v>
      </c>
      <c r="M28" s="396">
        <f>SUM(M10:M27)</f>
        <v>0</v>
      </c>
      <c r="N28" s="396"/>
      <c r="O28" s="267" t="e">
        <f>M28/$G28</f>
        <v>#DIV/0!</v>
      </c>
      <c r="P28" s="396">
        <f>SUM(P10:P27)</f>
        <v>0</v>
      </c>
      <c r="Q28" s="396"/>
      <c r="R28" s="267" t="e">
        <f>P28/$G28</f>
        <v>#DIV/0!</v>
      </c>
      <c r="S28" s="396">
        <f>SUM(S10:S27)</f>
        <v>0</v>
      </c>
      <c r="T28" s="396"/>
      <c r="U28" s="267" t="e">
        <f>S28/$G28</f>
        <v>#DIV/0!</v>
      </c>
      <c r="V28" s="396">
        <f>SUM(V10:V27)</f>
        <v>0</v>
      </c>
      <c r="W28" s="396"/>
      <c r="X28" s="267" t="e">
        <f>V28/$G28</f>
        <v>#DIV/0!</v>
      </c>
      <c r="Y28" s="396">
        <f>SUM(Y10:Y27)</f>
        <v>0</v>
      </c>
      <c r="Z28" s="396"/>
      <c r="AA28" s="267" t="e">
        <f>Y28/$G28</f>
        <v>#DIV/0!</v>
      </c>
    </row>
    <row r="29" spans="1:27" s="184" customFormat="1" ht="20.85" customHeight="1">
      <c r="A29" s="398" t="s">
        <v>506</v>
      </c>
      <c r="B29" s="399"/>
      <c r="C29" s="399"/>
      <c r="D29" s="399"/>
      <c r="E29" s="399"/>
      <c r="F29" s="400"/>
      <c r="G29" s="268"/>
      <c r="H29" s="268"/>
      <c r="I29" s="269"/>
      <c r="J29" s="396">
        <f>J28</f>
        <v>0</v>
      </c>
      <c r="K29" s="396"/>
      <c r="L29" s="267" t="e">
        <f>J29/$G28</f>
        <v>#DIV/0!</v>
      </c>
      <c r="M29" s="396">
        <f>J29+M28</f>
        <v>0</v>
      </c>
      <c r="N29" s="396"/>
      <c r="O29" s="267" t="e">
        <f>M29/$G28</f>
        <v>#DIV/0!</v>
      </c>
      <c r="P29" s="396">
        <f>M29+P28</f>
        <v>0</v>
      </c>
      <c r="Q29" s="396"/>
      <c r="R29" s="267" t="e">
        <f>P29/$G28</f>
        <v>#DIV/0!</v>
      </c>
      <c r="S29" s="396">
        <f>P29+S28</f>
        <v>0</v>
      </c>
      <c r="T29" s="396"/>
      <c r="U29" s="267" t="e">
        <f>S29/$G28</f>
        <v>#DIV/0!</v>
      </c>
      <c r="V29" s="396">
        <f>S29+V28</f>
        <v>0</v>
      </c>
      <c r="W29" s="396"/>
      <c r="X29" s="267" t="e">
        <f>V29/$G28</f>
        <v>#DIV/0!</v>
      </c>
      <c r="Y29" s="396">
        <f>V29+Y28</f>
        <v>0</v>
      </c>
      <c r="Z29" s="396"/>
      <c r="AA29" s="267" t="e">
        <f>Y29/$G28</f>
        <v>#DIV/0!</v>
      </c>
    </row>
    <row r="30" spans="1:27" ht="4.5" customHeight="1"/>
    <row r="31" spans="1:27" ht="20.85" customHeight="1">
      <c r="A31" s="51"/>
      <c r="B31" s="51"/>
      <c r="C31" s="51"/>
      <c r="D31" s="51"/>
      <c r="E31" s="51"/>
      <c r="F31" s="51"/>
      <c r="G31" s="51"/>
      <c r="H31" s="51"/>
      <c r="I31" s="51"/>
    </row>
    <row r="32" spans="1:27" ht="20.85" customHeight="1">
      <c r="A32" s="51"/>
      <c r="B32" s="51"/>
      <c r="C32" s="51"/>
      <c r="D32" s="51"/>
      <c r="E32" s="51"/>
      <c r="F32" s="51"/>
      <c r="G32" s="51"/>
      <c r="H32" s="51"/>
      <c r="I32" s="51"/>
    </row>
  </sheetData>
  <mergeCells count="64">
    <mergeCell ref="B11:F11"/>
    <mergeCell ref="G11:H11"/>
    <mergeCell ref="B12:F12"/>
    <mergeCell ref="G12:H12"/>
    <mergeCell ref="B13:F13"/>
    <mergeCell ref="G13:H13"/>
    <mergeCell ref="A1:I1"/>
    <mergeCell ref="E2:F2"/>
    <mergeCell ref="B4:G4"/>
    <mergeCell ref="I8:I9"/>
    <mergeCell ref="B8:F9"/>
    <mergeCell ref="A8:A9"/>
    <mergeCell ref="G8:H9"/>
    <mergeCell ref="G17:H17"/>
    <mergeCell ref="B20:F20"/>
    <mergeCell ref="G20:H20"/>
    <mergeCell ref="B21:F21"/>
    <mergeCell ref="G21:H21"/>
    <mergeCell ref="B14:F14"/>
    <mergeCell ref="G14:H14"/>
    <mergeCell ref="B15:F15"/>
    <mergeCell ref="G15:H15"/>
    <mergeCell ref="B16:F16"/>
    <mergeCell ref="G16:H16"/>
    <mergeCell ref="B25:F25"/>
    <mergeCell ref="G25:H25"/>
    <mergeCell ref="B26:F26"/>
    <mergeCell ref="G26:H26"/>
    <mergeCell ref="B27:F27"/>
    <mergeCell ref="G27:H27"/>
    <mergeCell ref="B22:F22"/>
    <mergeCell ref="G22:H22"/>
    <mergeCell ref="B23:F23"/>
    <mergeCell ref="G23:H23"/>
    <mergeCell ref="B24:F24"/>
    <mergeCell ref="G24:H24"/>
    <mergeCell ref="J8:L8"/>
    <mergeCell ref="A29:F29"/>
    <mergeCell ref="A28:F28"/>
    <mergeCell ref="G28:H28"/>
    <mergeCell ref="M8:O8"/>
    <mergeCell ref="J28:K28"/>
    <mergeCell ref="J29:K29"/>
    <mergeCell ref="M28:N28"/>
    <mergeCell ref="M29:N29"/>
    <mergeCell ref="B10:F10"/>
    <mergeCell ref="G10:H10"/>
    <mergeCell ref="B18:F18"/>
    <mergeCell ref="G18:H18"/>
    <mergeCell ref="B19:F19"/>
    <mergeCell ref="G19:H19"/>
    <mergeCell ref="B17:F17"/>
    <mergeCell ref="V29:W29"/>
    <mergeCell ref="S8:U8"/>
    <mergeCell ref="S29:T29"/>
    <mergeCell ref="P29:Q29"/>
    <mergeCell ref="Y8:AA8"/>
    <mergeCell ref="Y28:Z28"/>
    <mergeCell ref="Y29:Z29"/>
    <mergeCell ref="P8:R8"/>
    <mergeCell ref="P28:Q28"/>
    <mergeCell ref="V8:X8"/>
    <mergeCell ref="S28:T28"/>
    <mergeCell ref="V28:W28"/>
  </mergeCells>
  <pageMargins left="0.59055118110236227" right="0.11811023622047245" top="0.51181102362204722" bottom="0.98425196850393704" header="0.31496062992125984" footer="0.31496062992125984"/>
  <pageSetup paperSize="9" scale="67" orientation="landscape" horizontalDpi="300" verticalDpi="300" r:id="rId1"/>
  <headerFooter>
    <oddFooter>&amp;L&amp;G&amp;C&amp;"-,Negrito"&amp;9Luciano C. Scaburi
&amp;"-,Regular" Engenheiro Civil 
CREA 170072976-4&amp;R&amp;P de &amp;N</oddFooter>
  </headerFooter>
  <colBreaks count="1" manualBreakCount="1">
    <brk id="18" max="29"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Normal="100" zoomScaleSheetLayoutView="100" workbookViewId="0">
      <selection activeCell="C43" sqref="C43"/>
    </sheetView>
  </sheetViews>
  <sheetFormatPr defaultRowHeight="12"/>
  <cols>
    <col min="1" max="1" width="9.140625" style="184"/>
    <col min="2" max="2" width="22.28515625" style="184" bestFit="1" customWidth="1"/>
    <col min="3" max="3" width="7.5703125" style="184" customWidth="1"/>
    <col min="4" max="4" width="4.85546875" style="184" customWidth="1"/>
    <col min="5" max="5" width="7.140625" style="184" customWidth="1"/>
    <col min="6" max="6" width="13.140625" style="184" customWidth="1"/>
    <col min="7" max="7" width="12.28515625" style="184" customWidth="1"/>
    <col min="8" max="8" width="11.140625" style="184" customWidth="1"/>
    <col min="9" max="9" width="9.42578125" style="184" customWidth="1"/>
    <col min="10" max="10" width="8.28515625" style="184" customWidth="1"/>
    <col min="11" max="11" width="6.7109375" style="184" customWidth="1"/>
    <col min="12" max="13" width="9.140625" style="184"/>
    <col min="14" max="15" width="18.5703125" style="184" customWidth="1"/>
    <col min="16" max="16384" width="9.140625" style="184"/>
  </cols>
  <sheetData>
    <row r="1" spans="1:10" ht="15" customHeight="1">
      <c r="A1" s="405" t="s">
        <v>644</v>
      </c>
      <c r="B1" s="405"/>
      <c r="C1" s="405"/>
      <c r="D1" s="405"/>
      <c r="E1" s="405"/>
      <c r="F1" s="405"/>
      <c r="G1" s="405"/>
      <c r="H1" s="405"/>
      <c r="I1" s="405"/>
      <c r="J1" s="405"/>
    </row>
    <row r="2" spans="1:10" ht="21" customHeight="1">
      <c r="A2" s="74" t="str">
        <f>Orçamento!A3</f>
        <v>Proprietário:  Municipio de Sorriso</v>
      </c>
      <c r="B2" s="253"/>
      <c r="C2" s="254"/>
      <c r="D2" s="255"/>
      <c r="E2" s="394" t="s">
        <v>6</v>
      </c>
      <c r="F2" s="394"/>
      <c r="G2" s="256">
        <f>Resumo!G3</f>
        <v>0</v>
      </c>
      <c r="H2" s="78" t="s">
        <v>8</v>
      </c>
      <c r="I2" s="226">
        <f>Orçamento!J3</f>
        <v>43581</v>
      </c>
      <c r="J2" s="227"/>
    </row>
    <row r="3" spans="1:10" ht="21" customHeight="1">
      <c r="A3" s="74" t="str">
        <f>Orçamento!B4</f>
        <v xml:space="preserve"> Construção da Farmácia Central</v>
      </c>
      <c r="B3" s="74"/>
      <c r="C3" s="74"/>
      <c r="D3" s="74"/>
      <c r="E3" s="257"/>
      <c r="F3" s="78" t="s">
        <v>7</v>
      </c>
      <c r="G3" s="256">
        <f>G2/B5</f>
        <v>0</v>
      </c>
      <c r="H3" s="78" t="s">
        <v>9</v>
      </c>
      <c r="I3" s="258">
        <f>'BDI - Serviços'!I24</f>
        <v>0.2487</v>
      </c>
      <c r="J3" s="227"/>
    </row>
    <row r="4" spans="1:10" ht="21" customHeight="1">
      <c r="A4" s="74" t="str">
        <f>Orçamento!A5</f>
        <v>Local:</v>
      </c>
      <c r="B4" s="395" t="str">
        <f>Orçamento!B5</f>
        <v>Local: Avenida Brasil esquina com Avenida Porto Alegre - Sorriso MT</v>
      </c>
      <c r="C4" s="395"/>
      <c r="D4" s="395"/>
      <c r="E4" s="395"/>
      <c r="F4" s="395"/>
      <c r="G4" s="395"/>
      <c r="H4" s="73" t="s">
        <v>10</v>
      </c>
      <c r="I4" s="75" t="str">
        <f>Orçamento!J6</f>
        <v>SINAPI - JUNHO 2018</v>
      </c>
      <c r="J4" s="227"/>
    </row>
    <row r="5" spans="1:10" ht="21" customHeight="1">
      <c r="A5" s="74" t="str">
        <f>Orçamento!A6</f>
        <v xml:space="preserve">Área: </v>
      </c>
      <c r="B5" s="77">
        <f>Orçamento!B6</f>
        <v>136.66999999999999</v>
      </c>
      <c r="C5" s="74"/>
      <c r="D5" s="259" t="str">
        <f>Orçamento!E7</f>
        <v>Arredondamentos: Opções → Avançado → Fórmulas → "Definir Precisão Conforme Exibido"</v>
      </c>
      <c r="G5" s="253"/>
      <c r="H5" s="253"/>
      <c r="I5" s="74"/>
      <c r="J5" s="227"/>
    </row>
    <row r="6" spans="1:10" ht="21" customHeight="1">
      <c r="A6" s="75" t="str">
        <f>Orçamento!A7</f>
        <v>Responsável Técnico: Luciano Scaburi - Engenheiro Civil - CREA 170072976-4</v>
      </c>
      <c r="B6" s="253"/>
      <c r="C6" s="254"/>
      <c r="D6" s="255"/>
      <c r="E6" s="253"/>
      <c r="F6" s="253"/>
      <c r="G6" s="260"/>
      <c r="H6" s="253"/>
      <c r="I6" s="74"/>
      <c r="J6" s="227"/>
    </row>
    <row r="7" spans="1:10" ht="15">
      <c r="A7" s="59"/>
      <c r="B7" s="53"/>
      <c r="C7" s="54"/>
      <c r="D7" s="55"/>
      <c r="E7" s="53"/>
      <c r="F7" s="53"/>
      <c r="G7" s="51"/>
      <c r="H7" s="53"/>
      <c r="I7" s="60"/>
      <c r="J7" s="233"/>
    </row>
    <row r="8" spans="1:10" ht="15.75">
      <c r="A8" s="426" t="s">
        <v>241</v>
      </c>
      <c r="B8" s="426"/>
      <c r="C8" s="426"/>
      <c r="D8" s="426"/>
      <c r="E8" s="426"/>
      <c r="F8" s="426"/>
      <c r="G8" s="426"/>
      <c r="H8" s="426"/>
      <c r="I8" s="426"/>
      <c r="J8" s="426"/>
    </row>
    <row r="9" spans="1:10" ht="12.75">
      <c r="A9" s="235" t="s">
        <v>31</v>
      </c>
      <c r="B9" s="410" t="s">
        <v>32</v>
      </c>
      <c r="C9" s="411"/>
      <c r="D9" s="411"/>
      <c r="E9" s="411"/>
      <c r="F9" s="411"/>
      <c r="G9" s="411"/>
      <c r="H9" s="412"/>
      <c r="I9" s="414">
        <f>SUM(I10:I13)</f>
        <v>7.2999999999999995E-2</v>
      </c>
      <c r="J9" s="414"/>
    </row>
    <row r="10" spans="1:10">
      <c r="A10" s="236" t="s">
        <v>33</v>
      </c>
      <c r="B10" s="413" t="s">
        <v>34</v>
      </c>
      <c r="C10" s="413"/>
      <c r="D10" s="413"/>
      <c r="E10" s="413"/>
      <c r="F10" s="407" t="s">
        <v>35</v>
      </c>
      <c r="G10" s="407"/>
      <c r="H10" s="407"/>
      <c r="I10" s="406">
        <v>0.04</v>
      </c>
      <c r="J10" s="406"/>
    </row>
    <row r="11" spans="1:10">
      <c r="A11" s="236" t="s">
        <v>36</v>
      </c>
      <c r="B11" s="413" t="s">
        <v>37</v>
      </c>
      <c r="C11" s="413"/>
      <c r="D11" s="413"/>
      <c r="E11" s="413"/>
      <c r="F11" s="407" t="s">
        <v>38</v>
      </c>
      <c r="G11" s="407"/>
      <c r="H11" s="407"/>
      <c r="I11" s="406">
        <v>8.0000000000000002E-3</v>
      </c>
      <c r="J11" s="406"/>
    </row>
    <row r="12" spans="1:10">
      <c r="A12" s="236" t="s">
        <v>39</v>
      </c>
      <c r="B12" s="413" t="s">
        <v>40</v>
      </c>
      <c r="C12" s="413"/>
      <c r="D12" s="413"/>
      <c r="E12" s="413"/>
      <c r="F12" s="407" t="s">
        <v>41</v>
      </c>
      <c r="G12" s="407"/>
      <c r="H12" s="407"/>
      <c r="I12" s="406">
        <v>1.2699999999999999E-2</v>
      </c>
      <c r="J12" s="406"/>
    </row>
    <row r="13" spans="1:10">
      <c r="A13" s="236" t="s">
        <v>42</v>
      </c>
      <c r="B13" s="413" t="s">
        <v>43</v>
      </c>
      <c r="C13" s="413"/>
      <c r="D13" s="413"/>
      <c r="E13" s="413"/>
      <c r="F13" s="407" t="s">
        <v>44</v>
      </c>
      <c r="G13" s="407"/>
      <c r="H13" s="407"/>
      <c r="I13" s="406">
        <v>1.23E-2</v>
      </c>
      <c r="J13" s="406"/>
    </row>
    <row r="14" spans="1:10">
      <c r="A14" s="236"/>
      <c r="B14" s="407"/>
      <c r="C14" s="407"/>
      <c r="D14" s="407"/>
      <c r="E14" s="407"/>
      <c r="F14" s="407"/>
      <c r="G14" s="407"/>
      <c r="H14" s="407"/>
      <c r="I14" s="406"/>
      <c r="J14" s="406"/>
    </row>
    <row r="15" spans="1:10" ht="12.75">
      <c r="A15" s="235" t="s">
        <v>45</v>
      </c>
      <c r="B15" s="410" t="s">
        <v>46</v>
      </c>
      <c r="C15" s="411"/>
      <c r="D15" s="411"/>
      <c r="E15" s="411"/>
      <c r="F15" s="411"/>
      <c r="G15" s="411"/>
      <c r="H15" s="412"/>
      <c r="I15" s="414">
        <f>SUM(I16:I19)</f>
        <v>7.6499999999999999E-2</v>
      </c>
      <c r="J15" s="414"/>
    </row>
    <row r="16" spans="1:10">
      <c r="A16" s="236" t="s">
        <v>47</v>
      </c>
      <c r="B16" s="413" t="s">
        <v>48</v>
      </c>
      <c r="C16" s="413"/>
      <c r="D16" s="413"/>
      <c r="E16" s="413"/>
      <c r="F16" s="413"/>
      <c r="G16" s="413"/>
      <c r="H16" s="413"/>
      <c r="I16" s="406">
        <v>6.4999999999999997E-3</v>
      </c>
      <c r="J16" s="406"/>
    </row>
    <row r="17" spans="1:14">
      <c r="A17" s="236" t="s">
        <v>49</v>
      </c>
      <c r="B17" s="413" t="s">
        <v>50</v>
      </c>
      <c r="C17" s="413"/>
      <c r="D17" s="413"/>
      <c r="E17" s="413"/>
      <c r="F17" s="413"/>
      <c r="G17" s="413"/>
      <c r="H17" s="413"/>
      <c r="I17" s="406">
        <v>0.03</v>
      </c>
      <c r="J17" s="406"/>
    </row>
    <row r="18" spans="1:14">
      <c r="A18" s="236" t="s">
        <v>51</v>
      </c>
      <c r="B18" s="413" t="s">
        <v>52</v>
      </c>
      <c r="C18" s="413"/>
      <c r="D18" s="413"/>
      <c r="E18" s="413"/>
      <c r="F18" s="413"/>
      <c r="G18" s="413"/>
      <c r="H18" s="413"/>
      <c r="I18" s="406">
        <v>0.02</v>
      </c>
      <c r="J18" s="406"/>
    </row>
    <row r="19" spans="1:14">
      <c r="A19" s="236" t="s">
        <v>60</v>
      </c>
      <c r="B19" s="416" t="s">
        <v>238</v>
      </c>
      <c r="C19" s="417"/>
      <c r="D19" s="417"/>
      <c r="E19" s="417"/>
      <c r="F19" s="417"/>
      <c r="G19" s="417"/>
      <c r="H19" s="418"/>
      <c r="I19" s="424">
        <v>0.02</v>
      </c>
      <c r="J19" s="425"/>
    </row>
    <row r="20" spans="1:14">
      <c r="A20" s="236"/>
      <c r="B20" s="407"/>
      <c r="C20" s="407"/>
      <c r="D20" s="407"/>
      <c r="E20" s="407"/>
      <c r="F20" s="407"/>
      <c r="G20" s="407"/>
      <c r="H20" s="407"/>
      <c r="I20" s="407"/>
      <c r="J20" s="407"/>
    </row>
    <row r="21" spans="1:14" ht="12.75">
      <c r="A21" s="235" t="s">
        <v>53</v>
      </c>
      <c r="B21" s="410" t="s">
        <v>54</v>
      </c>
      <c r="C21" s="411"/>
      <c r="D21" s="411"/>
      <c r="E21" s="411"/>
      <c r="F21" s="411"/>
      <c r="G21" s="411"/>
      <c r="H21" s="412"/>
      <c r="I21" s="408">
        <f>I22</f>
        <v>7.3999999999999996E-2</v>
      </c>
      <c r="J21" s="409"/>
    </row>
    <row r="22" spans="1:14">
      <c r="A22" s="236" t="s">
        <v>55</v>
      </c>
      <c r="B22" s="416" t="s">
        <v>56</v>
      </c>
      <c r="C22" s="417"/>
      <c r="D22" s="417"/>
      <c r="E22" s="417"/>
      <c r="F22" s="417"/>
      <c r="G22" s="417"/>
      <c r="H22" s="418"/>
      <c r="I22" s="406">
        <v>7.3999999999999996E-2</v>
      </c>
      <c r="J22" s="406"/>
    </row>
    <row r="23" spans="1:14">
      <c r="A23" s="237"/>
      <c r="B23" s="420"/>
      <c r="C23" s="421"/>
      <c r="D23" s="421"/>
      <c r="E23" s="421"/>
      <c r="F23" s="421"/>
      <c r="G23" s="421"/>
      <c r="H23" s="422"/>
      <c r="I23" s="420"/>
      <c r="J23" s="422"/>
    </row>
    <row r="24" spans="1:14" ht="12.75">
      <c r="A24" s="238"/>
      <c r="B24" s="419" t="s">
        <v>249</v>
      </c>
      <c r="C24" s="419"/>
      <c r="D24" s="419"/>
      <c r="E24" s="419"/>
      <c r="F24" s="419"/>
      <c r="G24" s="419"/>
      <c r="H24" s="419"/>
      <c r="I24" s="423">
        <f>(((1+I10+I11+I12)*(1+I13)*(1+I21))/(1-I15))-1</f>
        <v>0.2487</v>
      </c>
      <c r="J24" s="423"/>
      <c r="N24" s="239"/>
    </row>
    <row r="25" spans="1:14">
      <c r="A25" s="233"/>
      <c r="B25" s="233"/>
      <c r="C25" s="233"/>
      <c r="D25" s="233"/>
      <c r="E25" s="233"/>
      <c r="F25" s="233"/>
      <c r="G25" s="233"/>
      <c r="H25" s="233"/>
      <c r="I25" s="233"/>
      <c r="J25" s="233"/>
    </row>
    <row r="26" spans="1:14">
      <c r="A26" s="233"/>
      <c r="B26" s="233"/>
      <c r="C26" s="233"/>
      <c r="D26" s="233"/>
      <c r="E26" s="233"/>
      <c r="F26" s="233"/>
      <c r="G26" s="233"/>
      <c r="H26" s="233"/>
      <c r="I26" s="233"/>
      <c r="J26" s="233"/>
      <c r="N26" s="239">
        <v>0.24199999999999999</v>
      </c>
    </row>
    <row r="27" spans="1:14" ht="50.25" customHeight="1">
      <c r="A27" s="415" t="s">
        <v>84</v>
      </c>
      <c r="B27" s="415"/>
      <c r="C27" s="415"/>
      <c r="D27" s="415"/>
      <c r="E27" s="415"/>
      <c r="F27" s="415"/>
      <c r="G27" s="415"/>
      <c r="H27" s="415"/>
      <c r="I27" s="415"/>
      <c r="J27" s="415"/>
    </row>
    <row r="28" spans="1:14">
      <c r="A28" s="240"/>
      <c r="B28" s="240"/>
      <c r="C28" s="240"/>
      <c r="D28" s="240"/>
      <c r="E28" s="233"/>
      <c r="F28" s="233"/>
      <c r="G28" s="233"/>
      <c r="H28" s="233"/>
      <c r="I28" s="233"/>
      <c r="J28" s="233"/>
    </row>
    <row r="29" spans="1:14">
      <c r="A29" s="240"/>
      <c r="B29" s="233"/>
      <c r="C29" s="240"/>
      <c r="D29" s="240"/>
      <c r="E29" s="233"/>
      <c r="F29" s="233"/>
      <c r="G29" s="233"/>
      <c r="H29" s="233"/>
      <c r="I29" s="233"/>
      <c r="J29" s="233"/>
    </row>
    <row r="30" spans="1:14">
      <c r="A30" s="240"/>
      <c r="B30" s="240"/>
      <c r="C30" s="240"/>
      <c r="D30" s="240"/>
      <c r="E30" s="233"/>
      <c r="F30" s="233"/>
      <c r="G30" s="233"/>
      <c r="H30" s="233"/>
      <c r="I30" s="233"/>
      <c r="J30" s="233"/>
    </row>
    <row r="31" spans="1:14">
      <c r="A31" s="240" t="s">
        <v>85</v>
      </c>
      <c r="B31" s="240"/>
      <c r="C31" s="240"/>
      <c r="D31" s="240"/>
      <c r="E31" s="233"/>
      <c r="F31" s="233"/>
      <c r="G31" s="233"/>
      <c r="H31" s="233"/>
      <c r="I31" s="233"/>
      <c r="J31" s="233"/>
    </row>
    <row r="32" spans="1:14">
      <c r="A32" s="241" t="s">
        <v>86</v>
      </c>
      <c r="B32" s="240"/>
      <c r="C32" s="240"/>
      <c r="D32" s="240"/>
      <c r="E32" s="233"/>
      <c r="F32" s="233"/>
      <c r="G32" s="233"/>
      <c r="H32" s="233"/>
      <c r="I32" s="233"/>
      <c r="J32" s="233"/>
    </row>
    <row r="33" spans="1:10">
      <c r="A33" s="241" t="s">
        <v>87</v>
      </c>
      <c r="B33" s="240"/>
      <c r="C33" s="240"/>
      <c r="D33" s="240"/>
      <c r="E33" s="233"/>
      <c r="F33" s="233"/>
      <c r="G33" s="233"/>
      <c r="H33" s="233"/>
      <c r="I33" s="233"/>
      <c r="J33" s="233"/>
    </row>
    <row r="34" spans="1:10">
      <c r="A34" s="241" t="s">
        <v>88</v>
      </c>
      <c r="B34" s="240"/>
      <c r="C34" s="240"/>
      <c r="D34" s="240"/>
      <c r="E34" s="233"/>
      <c r="F34" s="233"/>
      <c r="G34" s="233"/>
      <c r="H34" s="233"/>
      <c r="I34" s="233"/>
      <c r="J34" s="233"/>
    </row>
    <row r="35" spans="1:10">
      <c r="A35" s="241" t="s">
        <v>89</v>
      </c>
      <c r="B35" s="240"/>
      <c r="C35" s="240"/>
      <c r="D35" s="240"/>
      <c r="E35" s="233"/>
      <c r="F35" s="233"/>
      <c r="G35" s="233"/>
      <c r="H35" s="233"/>
      <c r="I35" s="233"/>
      <c r="J35" s="233"/>
    </row>
    <row r="36" spans="1:10">
      <c r="A36" s="241" t="s">
        <v>90</v>
      </c>
      <c r="B36" s="240"/>
      <c r="C36" s="240"/>
      <c r="D36" s="240"/>
      <c r="E36" s="233"/>
      <c r="F36" s="233"/>
      <c r="G36" s="233"/>
      <c r="H36" s="233"/>
      <c r="I36" s="233"/>
      <c r="J36" s="233"/>
    </row>
    <row r="37" spans="1:10">
      <c r="A37" s="241" t="s">
        <v>91</v>
      </c>
      <c r="B37" s="233"/>
      <c r="C37" s="233"/>
      <c r="D37" s="233"/>
      <c r="E37" s="233"/>
      <c r="F37" s="233"/>
      <c r="G37" s="233"/>
      <c r="H37" s="233"/>
      <c r="I37" s="233"/>
      <c r="J37" s="233"/>
    </row>
    <row r="38" spans="1:10">
      <c r="A38" s="233"/>
      <c r="B38" s="233"/>
      <c r="C38" s="233"/>
      <c r="D38" s="233"/>
      <c r="E38" s="233"/>
      <c r="F38" s="233"/>
      <c r="G38" s="233"/>
      <c r="H38" s="233"/>
      <c r="I38" s="233"/>
      <c r="J38" s="233"/>
    </row>
    <row r="39" spans="1:10">
      <c r="A39" s="233"/>
      <c r="B39" s="233"/>
      <c r="C39" s="233"/>
      <c r="D39" s="233"/>
      <c r="E39" s="233"/>
      <c r="F39" s="233"/>
      <c r="G39" s="233"/>
      <c r="H39" s="233"/>
      <c r="I39" s="233"/>
      <c r="J39" s="233"/>
    </row>
    <row r="40" spans="1:10">
      <c r="A40" s="233"/>
      <c r="B40" s="233"/>
      <c r="C40" s="233"/>
      <c r="D40" s="233"/>
      <c r="E40" s="233"/>
      <c r="F40" s="233"/>
      <c r="G40" s="233"/>
      <c r="H40" s="233"/>
      <c r="I40" s="233"/>
      <c r="J40" s="233"/>
    </row>
    <row r="41" spans="1:10">
      <c r="A41" s="233"/>
      <c r="B41" s="233"/>
      <c r="C41" s="233"/>
      <c r="D41" s="233"/>
      <c r="E41" s="233"/>
      <c r="F41" s="233"/>
      <c r="G41" s="233"/>
      <c r="H41" s="233"/>
      <c r="I41" s="233"/>
      <c r="J41" s="233"/>
    </row>
    <row r="42" spans="1:10">
      <c r="A42" s="233"/>
      <c r="B42" s="233"/>
      <c r="C42" s="233"/>
      <c r="D42" s="233"/>
      <c r="E42" s="233"/>
      <c r="F42" s="233"/>
      <c r="G42" s="233"/>
      <c r="H42" s="233"/>
      <c r="I42" s="233"/>
      <c r="J42" s="233"/>
    </row>
    <row r="43" spans="1:10">
      <c r="A43" s="233"/>
      <c r="B43" s="233"/>
      <c r="C43" s="233"/>
      <c r="D43" s="233"/>
      <c r="E43" s="233"/>
      <c r="F43" s="233"/>
      <c r="G43" s="233"/>
      <c r="H43" s="233"/>
      <c r="I43" s="233"/>
      <c r="J43" s="233"/>
    </row>
    <row r="44" spans="1:10">
      <c r="A44" s="233"/>
      <c r="B44" s="233"/>
      <c r="C44" s="233"/>
      <c r="D44" s="233"/>
      <c r="E44" s="233"/>
      <c r="F44" s="233"/>
      <c r="G44" s="233"/>
      <c r="H44" s="233"/>
      <c r="I44" s="233"/>
      <c r="J44" s="233"/>
    </row>
    <row r="45" spans="1:10">
      <c r="A45" s="233"/>
      <c r="B45" s="233"/>
      <c r="C45" s="233"/>
      <c r="D45" s="233"/>
      <c r="E45" s="233"/>
      <c r="F45" s="233"/>
      <c r="G45" s="233"/>
      <c r="H45" s="233"/>
      <c r="I45" s="233"/>
      <c r="J45" s="233"/>
    </row>
    <row r="46" spans="1:10">
      <c r="A46" s="233"/>
      <c r="B46" s="233"/>
      <c r="C46" s="233"/>
      <c r="D46" s="233"/>
      <c r="E46" s="233"/>
      <c r="F46" s="233"/>
      <c r="G46" s="233"/>
      <c r="H46" s="233"/>
      <c r="I46" s="233"/>
      <c r="J46" s="233"/>
    </row>
    <row r="47" spans="1:10">
      <c r="A47" s="233"/>
      <c r="B47" s="233"/>
      <c r="C47" s="233"/>
      <c r="D47" s="233"/>
      <c r="E47" s="233"/>
      <c r="F47" s="233"/>
      <c r="G47" s="233"/>
      <c r="H47" s="233"/>
      <c r="I47" s="233"/>
      <c r="J47" s="233"/>
    </row>
    <row r="48" spans="1:10">
      <c r="A48" s="233"/>
      <c r="B48" s="233"/>
      <c r="C48" s="233"/>
      <c r="D48" s="233"/>
      <c r="E48" s="233"/>
      <c r="F48" s="233"/>
      <c r="G48" s="233"/>
      <c r="H48" s="233"/>
      <c r="I48" s="233"/>
      <c r="J48" s="233"/>
    </row>
    <row r="49" spans="1:10">
      <c r="A49" s="233"/>
      <c r="B49" s="233"/>
      <c r="C49" s="233"/>
      <c r="D49" s="233"/>
      <c r="E49" s="233"/>
      <c r="F49" s="233"/>
      <c r="G49" s="233"/>
      <c r="H49" s="233"/>
      <c r="I49" s="233"/>
      <c r="J49" s="233"/>
    </row>
    <row r="50" spans="1:10">
      <c r="A50" s="233"/>
      <c r="B50" s="233"/>
      <c r="C50" s="233"/>
      <c r="D50" s="233"/>
      <c r="E50" s="233"/>
      <c r="F50" s="233"/>
      <c r="G50" s="233"/>
      <c r="H50" s="233"/>
      <c r="I50" s="233"/>
      <c r="J50" s="233"/>
    </row>
    <row r="51" spans="1:10">
      <c r="A51" s="233"/>
      <c r="B51" s="233"/>
      <c r="C51" s="233"/>
      <c r="D51" s="233"/>
      <c r="E51" s="233"/>
      <c r="F51" s="233"/>
      <c r="G51" s="233"/>
      <c r="H51" s="233"/>
      <c r="I51" s="233"/>
      <c r="J51" s="233"/>
    </row>
    <row r="52" spans="1:10">
      <c r="A52" s="233"/>
      <c r="B52" s="233"/>
      <c r="C52" s="233"/>
      <c r="D52" s="233"/>
      <c r="E52" s="233"/>
      <c r="F52" s="233"/>
      <c r="G52" s="233"/>
      <c r="H52" s="233"/>
      <c r="I52" s="233"/>
      <c r="J52" s="233"/>
    </row>
    <row r="53" spans="1:10">
      <c r="A53" s="233"/>
      <c r="B53" s="233"/>
      <c r="C53" s="233"/>
      <c r="D53" s="233"/>
      <c r="E53" s="233"/>
      <c r="F53" s="233"/>
      <c r="G53" s="233"/>
      <c r="H53" s="233"/>
      <c r="I53" s="233"/>
      <c r="J53" s="233"/>
    </row>
  </sheetData>
  <mergeCells count="41">
    <mergeCell ref="E2:F2"/>
    <mergeCell ref="B4:G4"/>
    <mergeCell ref="B19:H19"/>
    <mergeCell ref="I19:J19"/>
    <mergeCell ref="B20:H20"/>
    <mergeCell ref="F10:H10"/>
    <mergeCell ref="A8:J8"/>
    <mergeCell ref="B18:H18"/>
    <mergeCell ref="F11:H11"/>
    <mergeCell ref="F12:H12"/>
    <mergeCell ref="F13:H13"/>
    <mergeCell ref="B15:H15"/>
    <mergeCell ref="B14:H14"/>
    <mergeCell ref="I10:J10"/>
    <mergeCell ref="I11:J11"/>
    <mergeCell ref="B16:H16"/>
    <mergeCell ref="B17:H17"/>
    <mergeCell ref="A27:J27"/>
    <mergeCell ref="B21:H21"/>
    <mergeCell ref="B22:H22"/>
    <mergeCell ref="B24:H24"/>
    <mergeCell ref="B23:H23"/>
    <mergeCell ref="I23:J23"/>
    <mergeCell ref="I24:J24"/>
    <mergeCell ref="I22:J22"/>
    <mergeCell ref="A1:J1"/>
    <mergeCell ref="I18:J18"/>
    <mergeCell ref="I20:J20"/>
    <mergeCell ref="I21:J21"/>
    <mergeCell ref="B9:H9"/>
    <mergeCell ref="B10:E10"/>
    <mergeCell ref="B11:E11"/>
    <mergeCell ref="B12:E12"/>
    <mergeCell ref="B13:E13"/>
    <mergeCell ref="I12:J12"/>
    <mergeCell ref="I13:J13"/>
    <mergeCell ref="I14:J14"/>
    <mergeCell ref="I15:J15"/>
    <mergeCell ref="I16:J16"/>
    <mergeCell ref="I17:J17"/>
    <mergeCell ref="I9:J9"/>
  </mergeCells>
  <pageMargins left="0.59055118110236227" right="0.11811023622047245" top="1.0236220472440944" bottom="0.98425196850393704" header="0.31496062992125984" footer="0.31496062992125984"/>
  <pageSetup paperSize="9" scale="90" orientation="portrait" horizontalDpi="300" verticalDpi="300" r:id="rId1"/>
  <headerFooter>
    <oddFooter>&amp;L&amp;G&amp;C&amp;"-,Negrito"&amp;9Luciano C. Scaburi
 &amp;"-,Regular"Engenheiro Civil 
CREA 170072976-4&amp;R&amp;P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Normal="100" zoomScaleSheetLayoutView="100" workbookViewId="0">
      <selection activeCell="D1" sqref="D1"/>
    </sheetView>
  </sheetViews>
  <sheetFormatPr defaultRowHeight="12"/>
  <cols>
    <col min="1" max="1" width="9.140625" style="184"/>
    <col min="2" max="2" width="22.28515625" style="184" bestFit="1" customWidth="1"/>
    <col min="3" max="3" width="7.5703125" style="184" customWidth="1"/>
    <col min="4" max="4" width="4.85546875" style="184" customWidth="1"/>
    <col min="5" max="5" width="7.140625" style="184" customWidth="1"/>
    <col min="6" max="6" width="12.42578125" style="184" customWidth="1"/>
    <col min="7" max="7" width="11.5703125" style="184" customWidth="1"/>
    <col min="8" max="8" width="11.140625" style="184" customWidth="1"/>
    <col min="9" max="9" width="9.42578125" style="184" customWidth="1"/>
    <col min="10" max="10" width="8.28515625" style="184" customWidth="1"/>
    <col min="11" max="11" width="6.7109375" style="184" customWidth="1"/>
    <col min="12" max="13" width="9.140625" style="184"/>
    <col min="14" max="15" width="18.5703125" style="184" customWidth="1"/>
    <col min="16" max="16384" width="9.140625" style="184"/>
  </cols>
  <sheetData>
    <row r="1" spans="1:10" ht="15" customHeight="1">
      <c r="A1" s="361" t="s">
        <v>645</v>
      </c>
      <c r="B1" s="362"/>
      <c r="C1" s="362"/>
      <c r="D1" s="362"/>
      <c r="E1" s="362"/>
      <c r="F1" s="362"/>
      <c r="G1" s="362"/>
      <c r="H1" s="362"/>
      <c r="I1" s="362"/>
      <c r="J1" s="363"/>
    </row>
    <row r="2" spans="1:10" ht="21" customHeight="1">
      <c r="A2" s="224" t="str">
        <f>Orçamento!A3</f>
        <v>Proprietário:  Municipio de Sorriso</v>
      </c>
      <c r="B2" s="224"/>
      <c r="C2" s="224"/>
      <c r="D2" s="224"/>
      <c r="E2" s="224" t="s">
        <v>6</v>
      </c>
      <c r="F2" s="224"/>
      <c r="G2" s="225">
        <f>'BDI - Serviços'!G2</f>
        <v>0</v>
      </c>
      <c r="H2" s="224" t="s">
        <v>8</v>
      </c>
      <c r="I2" s="226">
        <f>Orçamento!J3</f>
        <v>43581</v>
      </c>
      <c r="J2" s="224"/>
    </row>
    <row r="3" spans="1:10" ht="21" customHeight="1">
      <c r="A3" s="74" t="str">
        <f>Orçamento!B4</f>
        <v xml:space="preserve"> Construção da Farmácia Central</v>
      </c>
      <c r="B3" s="75"/>
      <c r="C3" s="227"/>
      <c r="D3" s="227"/>
      <c r="E3" s="74"/>
      <c r="F3" s="74" t="s">
        <v>7</v>
      </c>
      <c r="G3" s="228">
        <f>'BDI - Serviços'!G3</f>
        <v>0</v>
      </c>
      <c r="H3" s="229" t="s">
        <v>9</v>
      </c>
      <c r="I3" s="230">
        <f>'BDI - Serviços'!I3</f>
        <v>0.2487</v>
      </c>
      <c r="J3" s="227"/>
    </row>
    <row r="4" spans="1:10" ht="21" customHeight="1">
      <c r="A4" s="74" t="str">
        <f>Orçamento!A5</f>
        <v>Local:</v>
      </c>
      <c r="B4" s="75" t="str">
        <f>Orçamento!B5</f>
        <v>Local: Avenida Brasil esquina com Avenida Porto Alegre - Sorriso MT</v>
      </c>
      <c r="C4" s="227"/>
      <c r="D4" s="227"/>
      <c r="E4" s="74"/>
      <c r="F4" s="74"/>
      <c r="G4" s="231"/>
      <c r="H4" s="229" t="s">
        <v>10</v>
      </c>
      <c r="I4" s="227" t="str">
        <f>Orçamento!J6</f>
        <v>SINAPI - JUNHO 2018</v>
      </c>
      <c r="J4" s="227"/>
    </row>
    <row r="5" spans="1:10" ht="21" customHeight="1">
      <c r="A5" s="74" t="str">
        <f>Orçamento!A6</f>
        <v xml:space="preserve">Área: </v>
      </c>
      <c r="B5" s="75">
        <f>Orçamento!B6</f>
        <v>136.66999999999999</v>
      </c>
      <c r="C5" s="227"/>
      <c r="D5" s="74" t="str">
        <f>Orçamento!E7</f>
        <v>Arredondamentos: Opções → Avançado → Fórmulas → "Definir Precisão Conforme Exibido"</v>
      </c>
      <c r="E5" s="74"/>
      <c r="F5" s="227"/>
      <c r="G5" s="231"/>
      <c r="H5" s="229"/>
      <c r="I5" s="227"/>
      <c r="J5" s="227"/>
    </row>
    <row r="6" spans="1:10" ht="21" customHeight="1">
      <c r="A6" s="74" t="str">
        <f>Orçamento!A7</f>
        <v>Responsável Técnico: Luciano Scaburi - Engenheiro Civil - CREA 170072976-4</v>
      </c>
      <c r="B6" s="75"/>
      <c r="C6" s="227"/>
      <c r="D6" s="227"/>
      <c r="E6" s="74"/>
      <c r="F6" s="74"/>
      <c r="G6" s="231"/>
      <c r="H6" s="229"/>
      <c r="I6" s="227"/>
      <c r="J6" s="227"/>
    </row>
    <row r="7" spans="1:10" ht="21" customHeight="1">
      <c r="A7" s="232"/>
      <c r="B7" s="87"/>
      <c r="C7" s="233"/>
      <c r="D7" s="233"/>
      <c r="E7" s="59"/>
      <c r="F7" s="233"/>
      <c r="G7" s="234"/>
      <c r="H7" s="232"/>
      <c r="I7" s="233"/>
      <c r="J7" s="233"/>
    </row>
    <row r="8" spans="1:10" ht="12.75">
      <c r="A8" s="396" t="s">
        <v>240</v>
      </c>
      <c r="B8" s="396"/>
      <c r="C8" s="396"/>
      <c r="D8" s="396"/>
      <c r="E8" s="396"/>
      <c r="F8" s="396"/>
      <c r="G8" s="396"/>
      <c r="H8" s="396"/>
      <c r="I8" s="396"/>
      <c r="J8" s="396"/>
    </row>
    <row r="9" spans="1:10" ht="12.75">
      <c r="A9" s="235" t="s">
        <v>31</v>
      </c>
      <c r="B9" s="429" t="s">
        <v>242</v>
      </c>
      <c r="C9" s="429"/>
      <c r="D9" s="429"/>
      <c r="E9" s="429"/>
      <c r="F9" s="429"/>
      <c r="G9" s="429"/>
      <c r="H9" s="429"/>
      <c r="I9" s="414">
        <f>SUM(I10:I14)</f>
        <v>4.3900000000000002E-2</v>
      </c>
      <c r="J9" s="414"/>
    </row>
    <row r="10" spans="1:10">
      <c r="A10" s="236" t="s">
        <v>33</v>
      </c>
      <c r="B10" s="413" t="s">
        <v>243</v>
      </c>
      <c r="C10" s="413"/>
      <c r="D10" s="413"/>
      <c r="E10" s="413"/>
      <c r="F10" s="407"/>
      <c r="G10" s="407"/>
      <c r="H10" s="407"/>
      <c r="I10" s="406">
        <v>2.0500000000000001E-2</v>
      </c>
      <c r="J10" s="406"/>
    </row>
    <row r="11" spans="1:10">
      <c r="A11" s="236" t="s">
        <v>36</v>
      </c>
      <c r="B11" s="413" t="s">
        <v>244</v>
      </c>
      <c r="C11" s="413"/>
      <c r="D11" s="413"/>
      <c r="E11" s="413"/>
      <c r="F11" s="407"/>
      <c r="G11" s="407"/>
      <c r="H11" s="407"/>
      <c r="I11" s="406">
        <v>2.2000000000000001E-3</v>
      </c>
      <c r="J11" s="406"/>
    </row>
    <row r="12" spans="1:10">
      <c r="A12" s="236" t="s">
        <v>39</v>
      </c>
      <c r="B12" s="413" t="s">
        <v>43</v>
      </c>
      <c r="C12" s="413"/>
      <c r="D12" s="413"/>
      <c r="E12" s="413"/>
      <c r="F12" s="407"/>
      <c r="G12" s="407"/>
      <c r="H12" s="407"/>
      <c r="I12" s="406">
        <v>1.2E-2</v>
      </c>
      <c r="J12" s="406"/>
    </row>
    <row r="13" spans="1:10">
      <c r="A13" s="236" t="s">
        <v>42</v>
      </c>
      <c r="B13" s="416" t="s">
        <v>245</v>
      </c>
      <c r="C13" s="417"/>
      <c r="D13" s="417"/>
      <c r="E13" s="418"/>
      <c r="F13" s="430"/>
      <c r="G13" s="431"/>
      <c r="H13" s="432"/>
      <c r="I13" s="424">
        <v>4.1999999999999997E-3</v>
      </c>
      <c r="J13" s="425"/>
    </row>
    <row r="14" spans="1:10">
      <c r="A14" s="236" t="s">
        <v>59</v>
      </c>
      <c r="B14" s="413" t="s">
        <v>246</v>
      </c>
      <c r="C14" s="413"/>
      <c r="D14" s="413"/>
      <c r="E14" s="413"/>
      <c r="F14" s="407"/>
      <c r="G14" s="407"/>
      <c r="H14" s="407"/>
      <c r="I14" s="406">
        <v>5.0000000000000001E-3</v>
      </c>
      <c r="J14" s="406"/>
    </row>
    <row r="15" spans="1:10">
      <c r="A15" s="236"/>
      <c r="B15" s="407"/>
      <c r="C15" s="407"/>
      <c r="D15" s="407"/>
      <c r="E15" s="407"/>
      <c r="F15" s="407"/>
      <c r="G15" s="407"/>
      <c r="H15" s="407"/>
      <c r="I15" s="406"/>
      <c r="J15" s="406"/>
    </row>
    <row r="16" spans="1:10" ht="12.75">
      <c r="A16" s="235" t="s">
        <v>45</v>
      </c>
      <c r="B16" s="410" t="s">
        <v>46</v>
      </c>
      <c r="C16" s="411"/>
      <c r="D16" s="411"/>
      <c r="E16" s="411"/>
      <c r="F16" s="411"/>
      <c r="G16" s="411"/>
      <c r="H16" s="412"/>
      <c r="I16" s="414">
        <f>SUM(I17:I19)</f>
        <v>7.1499999999999994E-2</v>
      </c>
      <c r="J16" s="414"/>
    </row>
    <row r="17" spans="1:14">
      <c r="A17" s="236" t="s">
        <v>47</v>
      </c>
      <c r="B17" s="413" t="s">
        <v>48</v>
      </c>
      <c r="C17" s="413"/>
      <c r="D17" s="413"/>
      <c r="E17" s="413"/>
      <c r="F17" s="413"/>
      <c r="G17" s="413"/>
      <c r="H17" s="413"/>
      <c r="I17" s="406">
        <v>6.4999999999999997E-3</v>
      </c>
      <c r="J17" s="406"/>
    </row>
    <row r="18" spans="1:14">
      <c r="A18" s="236" t="s">
        <v>49</v>
      </c>
      <c r="B18" s="413" t="s">
        <v>50</v>
      </c>
      <c r="C18" s="413"/>
      <c r="D18" s="413"/>
      <c r="E18" s="413"/>
      <c r="F18" s="413"/>
      <c r="G18" s="413"/>
      <c r="H18" s="413"/>
      <c r="I18" s="406">
        <v>0.03</v>
      </c>
      <c r="J18" s="406"/>
    </row>
    <row r="19" spans="1:14">
      <c r="A19" s="236" t="s">
        <v>51</v>
      </c>
      <c r="B19" s="413" t="s">
        <v>52</v>
      </c>
      <c r="C19" s="413"/>
      <c r="D19" s="413"/>
      <c r="E19" s="413"/>
      <c r="F19" s="413"/>
      <c r="G19" s="413"/>
      <c r="H19" s="413"/>
      <c r="I19" s="406">
        <v>3.5000000000000003E-2</v>
      </c>
      <c r="J19" s="406"/>
    </row>
    <row r="20" spans="1:14">
      <c r="A20" s="236"/>
      <c r="B20" s="407"/>
      <c r="C20" s="407"/>
      <c r="D20" s="407"/>
      <c r="E20" s="407"/>
      <c r="F20" s="407"/>
      <c r="G20" s="407"/>
      <c r="H20" s="407"/>
      <c r="I20" s="407"/>
      <c r="J20" s="407"/>
    </row>
    <row r="21" spans="1:14" ht="12.75">
      <c r="A21" s="235" t="s">
        <v>53</v>
      </c>
      <c r="B21" s="410" t="s">
        <v>54</v>
      </c>
      <c r="C21" s="411"/>
      <c r="D21" s="411"/>
      <c r="E21" s="411"/>
      <c r="F21" s="411"/>
      <c r="G21" s="411"/>
      <c r="H21" s="412"/>
      <c r="I21" s="414">
        <f>I22</f>
        <v>3.8300000000000001E-2</v>
      </c>
      <c r="J21" s="414"/>
    </row>
    <row r="22" spans="1:14">
      <c r="A22" s="236" t="s">
        <v>55</v>
      </c>
      <c r="B22" s="416" t="s">
        <v>247</v>
      </c>
      <c r="C22" s="417"/>
      <c r="D22" s="417"/>
      <c r="E22" s="417"/>
      <c r="F22" s="417"/>
      <c r="G22" s="417"/>
      <c r="H22" s="418"/>
      <c r="I22" s="406">
        <v>3.8300000000000001E-2</v>
      </c>
      <c r="J22" s="406"/>
    </row>
    <row r="23" spans="1:14">
      <c r="A23" s="237"/>
      <c r="B23" s="420"/>
      <c r="C23" s="421"/>
      <c r="D23" s="421"/>
      <c r="E23" s="421"/>
      <c r="F23" s="421"/>
      <c r="G23" s="421"/>
      <c r="H23" s="422"/>
      <c r="I23" s="420"/>
      <c r="J23" s="422"/>
    </row>
    <row r="24" spans="1:14" ht="12.75">
      <c r="A24" s="238"/>
      <c r="B24" s="419" t="s">
        <v>248</v>
      </c>
      <c r="C24" s="419"/>
      <c r="D24" s="419"/>
      <c r="E24" s="419"/>
      <c r="F24" s="419"/>
      <c r="G24" s="419"/>
      <c r="H24" s="419"/>
      <c r="I24" s="427">
        <f>((1-I19+I9+I21)/(1-I16))-1</f>
        <v>0.1278</v>
      </c>
      <c r="J24" s="428"/>
      <c r="N24" s="239"/>
    </row>
    <row r="25" spans="1:14">
      <c r="A25" s="233"/>
      <c r="B25" s="233"/>
      <c r="C25" s="233"/>
      <c r="D25" s="233"/>
      <c r="E25" s="233"/>
      <c r="F25" s="233"/>
      <c r="G25" s="233"/>
      <c r="H25" s="233"/>
      <c r="I25" s="233"/>
      <c r="J25" s="233"/>
    </row>
    <row r="26" spans="1:14">
      <c r="A26" s="233"/>
      <c r="B26" s="233"/>
      <c r="C26" s="233"/>
      <c r="D26" s="233"/>
      <c r="E26" s="233"/>
      <c r="F26" s="233"/>
      <c r="G26" s="233"/>
      <c r="H26" s="233"/>
      <c r="I26" s="233"/>
      <c r="J26" s="233"/>
      <c r="N26" s="239">
        <v>0.24199999999999999</v>
      </c>
    </row>
    <row r="27" spans="1:14" ht="50.25" customHeight="1">
      <c r="A27" s="415" t="s">
        <v>84</v>
      </c>
      <c r="B27" s="415"/>
      <c r="C27" s="415"/>
      <c r="D27" s="415"/>
      <c r="E27" s="415"/>
      <c r="F27" s="415"/>
      <c r="G27" s="415"/>
      <c r="H27" s="415"/>
      <c r="I27" s="415"/>
      <c r="J27" s="415"/>
    </row>
    <row r="28" spans="1:14">
      <c r="A28" s="240"/>
      <c r="B28" s="240"/>
      <c r="C28" s="240"/>
      <c r="D28" s="240"/>
      <c r="E28" s="233"/>
      <c r="F28" s="233"/>
      <c r="G28" s="233"/>
      <c r="H28" s="233"/>
      <c r="I28" s="233"/>
      <c r="J28" s="233"/>
    </row>
    <row r="29" spans="1:14" ht="15">
      <c r="A29" s="240"/>
      <c r="B29" s="233"/>
      <c r="C29" s="51"/>
      <c r="D29" s="240"/>
      <c r="E29" s="51"/>
      <c r="F29" s="233"/>
      <c r="G29" s="233"/>
      <c r="H29" s="233"/>
      <c r="I29" s="233"/>
      <c r="J29" s="233"/>
    </row>
    <row r="30" spans="1:14">
      <c r="A30" s="240"/>
      <c r="B30" s="240"/>
      <c r="C30" s="240"/>
      <c r="D30" s="240"/>
      <c r="E30" s="233"/>
      <c r="F30" s="233"/>
      <c r="G30" s="233"/>
      <c r="H30" s="233"/>
      <c r="I30" s="233"/>
      <c r="J30" s="233"/>
    </row>
    <row r="31" spans="1:14">
      <c r="A31" s="240"/>
      <c r="B31" s="240"/>
      <c r="C31" s="240"/>
      <c r="D31" s="240"/>
      <c r="E31" s="233"/>
      <c r="F31" s="233"/>
      <c r="G31" s="233"/>
      <c r="H31" s="233"/>
      <c r="I31" s="233"/>
      <c r="J31" s="233"/>
    </row>
    <row r="32" spans="1:14">
      <c r="A32" s="241"/>
      <c r="B32" s="240"/>
      <c r="C32" s="240"/>
      <c r="D32" s="240"/>
      <c r="E32" s="233"/>
      <c r="F32" s="233"/>
      <c r="G32" s="233"/>
      <c r="H32" s="233"/>
      <c r="I32" s="233"/>
      <c r="J32" s="233"/>
    </row>
    <row r="33" spans="1:10">
      <c r="A33" s="242"/>
      <c r="B33" s="240"/>
      <c r="C33" s="240"/>
      <c r="D33" s="240"/>
      <c r="E33" s="233"/>
      <c r="F33" s="233"/>
      <c r="G33" s="233"/>
      <c r="H33" s="233"/>
      <c r="I33" s="233"/>
      <c r="J33" s="243"/>
    </row>
    <row r="34" spans="1:10">
      <c r="A34" s="242"/>
      <c r="B34" s="240"/>
      <c r="C34" s="240"/>
      <c r="D34" s="240"/>
      <c r="E34" s="233"/>
      <c r="F34" s="233"/>
      <c r="G34" s="233"/>
      <c r="H34" s="233"/>
      <c r="I34" s="233"/>
      <c r="J34" s="243"/>
    </row>
    <row r="35" spans="1:10">
      <c r="A35" s="242"/>
      <c r="B35" s="240"/>
      <c r="C35" s="240"/>
      <c r="D35" s="240"/>
      <c r="E35" s="233"/>
      <c r="F35" s="233"/>
      <c r="G35" s="233"/>
      <c r="H35" s="233"/>
      <c r="I35" s="233"/>
      <c r="J35" s="243"/>
    </row>
    <row r="36" spans="1:10">
      <c r="A36" s="242"/>
      <c r="B36" s="240"/>
      <c r="C36" s="240"/>
      <c r="D36" s="240"/>
      <c r="E36" s="233"/>
      <c r="F36" s="233"/>
      <c r="G36" s="233"/>
      <c r="H36" s="233"/>
      <c r="I36" s="233"/>
      <c r="J36" s="243"/>
    </row>
    <row r="37" spans="1:10">
      <c r="A37" s="242"/>
      <c r="B37" s="233"/>
      <c r="C37" s="233"/>
      <c r="D37" s="233"/>
      <c r="E37" s="233"/>
      <c r="F37" s="233"/>
      <c r="G37" s="233"/>
      <c r="H37" s="233"/>
      <c r="I37" s="233"/>
      <c r="J37" s="243"/>
    </row>
    <row r="38" spans="1:10">
      <c r="A38" s="244"/>
      <c r="B38" s="233"/>
      <c r="C38" s="233"/>
      <c r="D38" s="233"/>
      <c r="E38" s="233"/>
      <c r="F38" s="233"/>
      <c r="G38" s="233"/>
      <c r="H38" s="233"/>
      <c r="I38" s="233"/>
      <c r="J38" s="243"/>
    </row>
    <row r="39" spans="1:10">
      <c r="A39" s="245"/>
      <c r="B39" s="246"/>
      <c r="C39" s="246"/>
      <c r="D39" s="246"/>
      <c r="E39" s="246"/>
      <c r="F39" s="246"/>
      <c r="G39" s="246"/>
      <c r="H39" s="246"/>
      <c r="I39" s="246"/>
      <c r="J39" s="247"/>
    </row>
    <row r="40" spans="1:10">
      <c r="A40" s="248"/>
      <c r="B40" s="233"/>
      <c r="C40" s="233"/>
      <c r="D40" s="233"/>
      <c r="E40" s="233"/>
      <c r="F40" s="233"/>
      <c r="G40" s="233"/>
      <c r="H40" s="233"/>
      <c r="I40" s="233"/>
      <c r="J40" s="249"/>
    </row>
    <row r="41" spans="1:10">
      <c r="A41" s="248"/>
      <c r="B41" s="233"/>
      <c r="C41" s="233"/>
      <c r="D41" s="233"/>
      <c r="E41" s="233"/>
      <c r="F41" s="233"/>
      <c r="G41" s="233"/>
      <c r="H41" s="233"/>
      <c r="I41" s="233"/>
      <c r="J41" s="249"/>
    </row>
    <row r="42" spans="1:10">
      <c r="A42" s="248"/>
      <c r="B42" s="233"/>
      <c r="C42" s="233"/>
      <c r="D42" s="233"/>
      <c r="E42" s="233"/>
      <c r="F42" s="233"/>
      <c r="G42" s="233"/>
      <c r="H42" s="233"/>
      <c r="I42" s="233"/>
      <c r="J42" s="249"/>
    </row>
    <row r="43" spans="1:10" ht="12.75" thickBot="1">
      <c r="A43" s="250"/>
      <c r="B43" s="251"/>
      <c r="C43" s="251"/>
      <c r="D43" s="251"/>
      <c r="E43" s="251"/>
      <c r="F43" s="251"/>
      <c r="G43" s="251"/>
      <c r="H43" s="251"/>
      <c r="I43" s="251"/>
      <c r="J43" s="252"/>
    </row>
    <row r="44" spans="1:10">
      <c r="A44" s="233"/>
      <c r="B44" s="233"/>
      <c r="C44" s="233"/>
      <c r="D44" s="233"/>
      <c r="E44" s="233"/>
      <c r="F44" s="233"/>
      <c r="G44" s="233"/>
      <c r="H44" s="233"/>
      <c r="I44" s="233"/>
      <c r="J44" s="233"/>
    </row>
    <row r="45" spans="1:10">
      <c r="A45" s="233"/>
      <c r="B45" s="233"/>
      <c r="C45" s="233"/>
      <c r="D45" s="233"/>
      <c r="E45" s="233"/>
      <c r="F45" s="233"/>
      <c r="G45" s="233"/>
      <c r="H45" s="233"/>
      <c r="I45" s="233"/>
      <c r="J45" s="233"/>
    </row>
    <row r="46" spans="1:10">
      <c r="A46" s="233"/>
      <c r="B46" s="233"/>
      <c r="C46" s="233"/>
      <c r="D46" s="233"/>
      <c r="E46" s="233"/>
      <c r="F46" s="233"/>
      <c r="G46" s="233"/>
      <c r="H46" s="233"/>
      <c r="I46" s="233"/>
      <c r="J46" s="233"/>
    </row>
    <row r="47" spans="1:10">
      <c r="A47" s="233"/>
      <c r="B47" s="233"/>
      <c r="C47" s="233"/>
      <c r="D47" s="233"/>
      <c r="E47" s="233"/>
      <c r="F47" s="233"/>
      <c r="G47" s="233"/>
      <c r="H47" s="233"/>
      <c r="I47" s="233"/>
      <c r="J47" s="233"/>
    </row>
    <row r="48" spans="1:10">
      <c r="A48" s="233"/>
      <c r="B48" s="233"/>
      <c r="C48" s="233"/>
      <c r="D48" s="233"/>
      <c r="E48" s="233"/>
      <c r="F48" s="233"/>
      <c r="G48" s="233"/>
      <c r="H48" s="233"/>
      <c r="I48" s="233"/>
      <c r="J48" s="233"/>
    </row>
    <row r="49" spans="1:10">
      <c r="A49" s="233"/>
      <c r="B49" s="233"/>
      <c r="C49" s="233"/>
      <c r="D49" s="233"/>
      <c r="E49" s="233"/>
      <c r="F49" s="233"/>
      <c r="G49" s="233"/>
      <c r="H49" s="233"/>
      <c r="I49" s="233"/>
      <c r="J49" s="233"/>
    </row>
    <row r="50" spans="1:10">
      <c r="A50" s="233"/>
      <c r="B50" s="233"/>
      <c r="C50" s="233"/>
      <c r="D50" s="233"/>
      <c r="E50" s="233"/>
      <c r="F50" s="233"/>
      <c r="G50" s="233"/>
      <c r="H50" s="233"/>
      <c r="I50" s="233"/>
      <c r="J50" s="233"/>
    </row>
    <row r="51" spans="1:10">
      <c r="A51" s="233"/>
      <c r="B51" s="233"/>
      <c r="C51" s="233"/>
      <c r="D51" s="233"/>
      <c r="E51" s="233"/>
      <c r="F51" s="233"/>
      <c r="G51" s="233"/>
      <c r="H51" s="233"/>
      <c r="I51" s="233"/>
      <c r="J51" s="233"/>
    </row>
    <row r="52" spans="1:10">
      <c r="A52" s="233"/>
      <c r="B52" s="233"/>
      <c r="C52" s="233"/>
      <c r="D52" s="233"/>
      <c r="E52" s="233"/>
      <c r="F52" s="233"/>
      <c r="G52" s="233"/>
      <c r="H52" s="233"/>
      <c r="I52" s="233"/>
      <c r="J52" s="233"/>
    </row>
    <row r="53" spans="1:10">
      <c r="A53" s="233"/>
      <c r="B53" s="233"/>
      <c r="C53" s="233"/>
      <c r="D53" s="233"/>
      <c r="E53" s="233"/>
      <c r="F53" s="233"/>
      <c r="G53" s="233"/>
      <c r="H53" s="233"/>
      <c r="I53" s="233"/>
      <c r="J53" s="233"/>
    </row>
  </sheetData>
  <mergeCells count="39">
    <mergeCell ref="A8:J8"/>
    <mergeCell ref="B19:H19"/>
    <mergeCell ref="I19:J19"/>
    <mergeCell ref="F10:H10"/>
    <mergeCell ref="I10:J10"/>
    <mergeCell ref="I17:J17"/>
    <mergeCell ref="B18:H18"/>
    <mergeCell ref="I18:J18"/>
    <mergeCell ref="B17:H17"/>
    <mergeCell ref="I13:J13"/>
    <mergeCell ref="F13:H13"/>
    <mergeCell ref="I15:J15"/>
    <mergeCell ref="B15:H15"/>
    <mergeCell ref="B16:H16"/>
    <mergeCell ref="I16:J16"/>
    <mergeCell ref="B11:E11"/>
    <mergeCell ref="B14:E14"/>
    <mergeCell ref="F14:H14"/>
    <mergeCell ref="I14:J14"/>
    <mergeCell ref="B9:H9"/>
    <mergeCell ref="I9:J9"/>
    <mergeCell ref="B10:E10"/>
    <mergeCell ref="B13:E13"/>
    <mergeCell ref="F11:H11"/>
    <mergeCell ref="I11:J11"/>
    <mergeCell ref="B12:E12"/>
    <mergeCell ref="F12:H12"/>
    <mergeCell ref="I12:J12"/>
    <mergeCell ref="B22:H22"/>
    <mergeCell ref="I22:J22"/>
    <mergeCell ref="B20:H20"/>
    <mergeCell ref="I20:J20"/>
    <mergeCell ref="B21:H21"/>
    <mergeCell ref="I21:J21"/>
    <mergeCell ref="A27:J27"/>
    <mergeCell ref="B23:H23"/>
    <mergeCell ref="I23:J23"/>
    <mergeCell ref="B24:H24"/>
    <mergeCell ref="I24:J24"/>
  </mergeCells>
  <pageMargins left="0.59055118110236227" right="0.11811023622047245" top="1.0236220472440944" bottom="0.98425196850393704" header="0.31496062992125984" footer="0.31496062992125984"/>
  <pageSetup paperSize="9" scale="91" orientation="portrait" horizontalDpi="300" verticalDpi="300" r:id="rId1"/>
  <headerFooter>
    <oddFooter>&amp;L&amp;G&amp;C&amp;"-,Negrito"&amp;9Luciano C. Scaburi
 &amp;"-,Regular"Engenheiro Civil 
CREA 170072976-4&amp;R&amp;P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60"/>
  <sheetViews>
    <sheetView showGridLines="0" view="pageBreakPreview" topLeftCell="A805" zoomScaleNormal="90" zoomScaleSheetLayoutView="100" workbookViewId="0">
      <selection activeCell="A827" sqref="A827:H827"/>
    </sheetView>
  </sheetViews>
  <sheetFormatPr defaultRowHeight="12"/>
  <cols>
    <col min="1" max="1" width="20.7109375" style="170" customWidth="1"/>
    <col min="2" max="2" width="24" style="170" customWidth="1"/>
    <col min="3" max="3" width="3.5703125" style="170" bestFit="1" customWidth="1"/>
    <col min="4" max="4" width="26.42578125" style="170" customWidth="1"/>
    <col min="5" max="5" width="6" style="185" customWidth="1"/>
    <col min="6" max="6" width="11" style="185" bestFit="1" customWidth="1"/>
    <col min="7" max="7" width="15.42578125" style="185" bestFit="1" customWidth="1"/>
    <col min="8" max="8" width="14.42578125" style="185" bestFit="1" customWidth="1"/>
    <col min="9" max="16384" width="9.140625" style="170"/>
  </cols>
  <sheetData>
    <row r="1" spans="1:8">
      <c r="A1" s="448" t="s">
        <v>237</v>
      </c>
      <c r="B1" s="449"/>
      <c r="C1" s="449"/>
      <c r="D1" s="449"/>
      <c r="E1" s="449"/>
      <c r="F1" s="449"/>
      <c r="G1" s="449"/>
      <c r="H1" s="450"/>
    </row>
    <row r="2" spans="1:8">
      <c r="A2" s="451"/>
      <c r="B2" s="452"/>
      <c r="C2" s="452"/>
      <c r="D2" s="452"/>
      <c r="E2" s="452"/>
      <c r="F2" s="452"/>
      <c r="G2" s="452"/>
      <c r="H2" s="453"/>
    </row>
    <row r="3" spans="1:8">
      <c r="A3" s="467"/>
      <c r="B3" s="467"/>
      <c r="C3" s="467"/>
      <c r="D3" s="467"/>
      <c r="E3" s="467"/>
      <c r="F3" s="467"/>
      <c r="G3" s="467"/>
      <c r="H3" s="467"/>
    </row>
    <row r="4" spans="1:8" ht="15.75" customHeight="1">
      <c r="A4" s="438" t="s">
        <v>646</v>
      </c>
      <c r="B4" s="438"/>
      <c r="C4" s="438"/>
      <c r="D4" s="438"/>
      <c r="E4" s="445" t="s">
        <v>647</v>
      </c>
      <c r="F4" s="446"/>
      <c r="G4" s="447"/>
      <c r="H4" s="447"/>
    </row>
    <row r="5" spans="1:8" ht="45" customHeight="1">
      <c r="A5" s="438" t="s">
        <v>211</v>
      </c>
      <c r="B5" s="438"/>
      <c r="C5" s="438"/>
      <c r="D5" s="438"/>
      <c r="E5" s="438"/>
      <c r="F5" s="439"/>
      <c r="G5" s="438"/>
      <c r="H5" s="438"/>
    </row>
    <row r="6" spans="1:8">
      <c r="A6" s="433"/>
      <c r="B6" s="433"/>
      <c r="C6" s="433"/>
      <c r="D6" s="433"/>
      <c r="E6" s="433"/>
      <c r="F6" s="436"/>
      <c r="G6" s="433"/>
      <c r="H6" s="433"/>
    </row>
    <row r="7" spans="1:8" ht="12.75">
      <c r="A7" s="437" t="s">
        <v>94</v>
      </c>
      <c r="B7" s="437"/>
      <c r="C7" s="437"/>
      <c r="D7" s="437"/>
      <c r="E7" s="171" t="s">
        <v>121</v>
      </c>
      <c r="F7" s="172" t="s">
        <v>212</v>
      </c>
      <c r="G7" s="172" t="s">
        <v>213</v>
      </c>
      <c r="H7" s="173" t="s">
        <v>214</v>
      </c>
    </row>
    <row r="8" spans="1:8" ht="15.75" customHeight="1">
      <c r="A8" s="433" t="s">
        <v>295</v>
      </c>
      <c r="B8" s="433"/>
      <c r="C8" s="433"/>
      <c r="D8" s="433"/>
      <c r="E8" s="174" t="s">
        <v>123</v>
      </c>
      <c r="F8" s="175">
        <v>1.018</v>
      </c>
      <c r="G8" s="176">
        <v>11.4</v>
      </c>
      <c r="H8" s="176">
        <f>F8*G8</f>
        <v>11.61</v>
      </c>
    </row>
    <row r="9" spans="1:8" ht="15.75" customHeight="1">
      <c r="A9" s="433" t="s">
        <v>296</v>
      </c>
      <c r="B9" s="433"/>
      <c r="C9" s="433"/>
      <c r="D9" s="433"/>
      <c r="E9" s="174" t="s">
        <v>123</v>
      </c>
      <c r="F9" s="175">
        <v>1.1399999999999999</v>
      </c>
      <c r="G9" s="176">
        <v>14.04</v>
      </c>
      <c r="H9" s="176">
        <f>F9*G9</f>
        <v>16.010000000000002</v>
      </c>
    </row>
    <row r="10" spans="1:8" ht="12.75">
      <c r="A10" s="434" t="s">
        <v>215</v>
      </c>
      <c r="B10" s="434"/>
      <c r="C10" s="434"/>
      <c r="D10" s="434"/>
      <c r="E10" s="434"/>
      <c r="F10" s="435"/>
      <c r="G10" s="434"/>
      <c r="H10" s="176">
        <f>SUM(H8:H9)</f>
        <v>27.62</v>
      </c>
    </row>
    <row r="11" spans="1:8">
      <c r="A11" s="177"/>
      <c r="B11" s="177"/>
      <c r="C11" s="177"/>
      <c r="D11" s="177"/>
      <c r="E11" s="178"/>
      <c r="F11" s="179"/>
      <c r="G11" s="178"/>
      <c r="H11" s="178"/>
    </row>
    <row r="12" spans="1:8" ht="12.75">
      <c r="A12" s="434" t="s">
        <v>216</v>
      </c>
      <c r="B12" s="434"/>
      <c r="C12" s="434"/>
      <c r="D12" s="434"/>
      <c r="E12" s="434"/>
      <c r="F12" s="435"/>
      <c r="G12" s="434"/>
      <c r="H12" s="180">
        <f>H10</f>
        <v>27.62</v>
      </c>
    </row>
    <row r="13" spans="1:8">
      <c r="A13" s="433"/>
      <c r="B13" s="433"/>
      <c r="C13" s="433"/>
      <c r="D13" s="433"/>
      <c r="E13" s="433"/>
      <c r="F13" s="436"/>
      <c r="G13" s="433"/>
      <c r="H13" s="433"/>
    </row>
    <row r="14" spans="1:8" ht="12.75">
      <c r="A14" s="437" t="s">
        <v>217</v>
      </c>
      <c r="B14" s="437"/>
      <c r="C14" s="437"/>
      <c r="D14" s="437"/>
      <c r="E14" s="171" t="s">
        <v>121</v>
      </c>
      <c r="F14" s="172" t="s">
        <v>218</v>
      </c>
      <c r="G14" s="172" t="s">
        <v>213</v>
      </c>
      <c r="H14" s="173" t="s">
        <v>214</v>
      </c>
    </row>
    <row r="15" spans="1:8" ht="15.75" customHeight="1">
      <c r="A15" s="433" t="s">
        <v>127</v>
      </c>
      <c r="B15" s="433"/>
      <c r="C15" s="433"/>
      <c r="D15" s="433"/>
      <c r="E15" s="174" t="s">
        <v>128</v>
      </c>
      <c r="F15" s="175">
        <v>1.6781000000000001E-2</v>
      </c>
      <c r="G15" s="176">
        <v>66</v>
      </c>
      <c r="H15" s="176">
        <v>1.1100000000000001</v>
      </c>
    </row>
    <row r="16" spans="1:8" ht="15.75" customHeight="1">
      <c r="A16" s="433" t="s">
        <v>126</v>
      </c>
      <c r="B16" s="433"/>
      <c r="C16" s="433"/>
      <c r="D16" s="433"/>
      <c r="E16" s="174" t="s">
        <v>122</v>
      </c>
      <c r="F16" s="175">
        <v>5.0369999999999999</v>
      </c>
      <c r="G16" s="176">
        <v>0.46</v>
      </c>
      <c r="H16" s="176">
        <v>2.3199999999999998</v>
      </c>
    </row>
    <row r="17" spans="1:8" ht="15.75" customHeight="1">
      <c r="A17" s="433" t="s">
        <v>141</v>
      </c>
      <c r="B17" s="433"/>
      <c r="C17" s="433"/>
      <c r="D17" s="433"/>
      <c r="E17" s="174" t="s">
        <v>121</v>
      </c>
      <c r="F17" s="175">
        <v>32</v>
      </c>
      <c r="G17" s="176">
        <v>0.95</v>
      </c>
      <c r="H17" s="176">
        <v>30.4</v>
      </c>
    </row>
    <row r="18" spans="1:8" ht="12.75">
      <c r="A18" s="434" t="s">
        <v>219</v>
      </c>
      <c r="B18" s="434"/>
      <c r="C18" s="434"/>
      <c r="D18" s="434"/>
      <c r="E18" s="434"/>
      <c r="F18" s="435"/>
      <c r="G18" s="434"/>
      <c r="H18" s="180">
        <v>33.82</v>
      </c>
    </row>
    <row r="19" spans="1:8">
      <c r="A19" s="433"/>
      <c r="B19" s="433"/>
      <c r="C19" s="433"/>
      <c r="D19" s="433"/>
      <c r="E19" s="433"/>
      <c r="F19" s="436"/>
      <c r="G19" s="433"/>
      <c r="H19" s="433"/>
    </row>
    <row r="20" spans="1:8" ht="15.75" customHeight="1">
      <c r="A20" s="440" t="s">
        <v>220</v>
      </c>
      <c r="B20" s="440"/>
      <c r="C20" s="440"/>
      <c r="D20" s="440"/>
      <c r="E20" s="440"/>
      <c r="F20" s="441"/>
      <c r="G20" s="440"/>
      <c r="H20" s="181">
        <f>H12+H18</f>
        <v>61.44</v>
      </c>
    </row>
    <row r="21" spans="1:8">
      <c r="A21" s="433"/>
      <c r="B21" s="433"/>
      <c r="C21" s="433"/>
      <c r="D21" s="433"/>
      <c r="E21" s="433"/>
      <c r="F21" s="436"/>
      <c r="G21" s="433"/>
      <c r="H21" s="433"/>
    </row>
    <row r="22" spans="1:8" ht="15.75" customHeight="1">
      <c r="A22" s="438" t="s">
        <v>648</v>
      </c>
      <c r="B22" s="438"/>
      <c r="C22" s="438"/>
      <c r="D22" s="438"/>
      <c r="E22" s="445" t="s">
        <v>647</v>
      </c>
      <c r="F22" s="446"/>
      <c r="G22" s="447"/>
      <c r="H22" s="447"/>
    </row>
    <row r="23" spans="1:8" ht="45" customHeight="1">
      <c r="A23" s="438" t="s">
        <v>221</v>
      </c>
      <c r="B23" s="438"/>
      <c r="C23" s="438"/>
      <c r="D23" s="438"/>
      <c r="E23" s="438"/>
      <c r="F23" s="439"/>
      <c r="G23" s="438"/>
      <c r="H23" s="438"/>
    </row>
    <row r="24" spans="1:8">
      <c r="A24" s="433"/>
      <c r="B24" s="433"/>
      <c r="C24" s="433"/>
      <c r="D24" s="433"/>
      <c r="E24" s="433"/>
      <c r="F24" s="436"/>
      <c r="G24" s="433"/>
      <c r="H24" s="433"/>
    </row>
    <row r="25" spans="1:8" ht="12.75">
      <c r="A25" s="437" t="s">
        <v>94</v>
      </c>
      <c r="B25" s="437"/>
      <c r="C25" s="437"/>
      <c r="D25" s="437"/>
      <c r="E25" s="171" t="s">
        <v>121</v>
      </c>
      <c r="F25" s="172" t="s">
        <v>212</v>
      </c>
      <c r="G25" s="172" t="s">
        <v>213</v>
      </c>
      <c r="H25" s="173" t="s">
        <v>214</v>
      </c>
    </row>
    <row r="26" spans="1:8" ht="15.75" customHeight="1">
      <c r="A26" s="433" t="s">
        <v>295</v>
      </c>
      <c r="B26" s="433"/>
      <c r="C26" s="433"/>
      <c r="D26" s="433"/>
      <c r="E26" s="174" t="s">
        <v>123</v>
      </c>
      <c r="F26" s="175">
        <v>1</v>
      </c>
      <c r="G26" s="176">
        <v>11.4</v>
      </c>
      <c r="H26" s="176">
        <f>F26*G26</f>
        <v>11.4</v>
      </c>
    </row>
    <row r="27" spans="1:8" ht="15.75" customHeight="1">
      <c r="A27" s="433" t="s">
        <v>296</v>
      </c>
      <c r="B27" s="433"/>
      <c r="C27" s="433"/>
      <c r="D27" s="433"/>
      <c r="E27" s="174" t="s">
        <v>123</v>
      </c>
      <c r="F27" s="175">
        <v>1.1100000000000001</v>
      </c>
      <c r="G27" s="176">
        <v>14.04</v>
      </c>
      <c r="H27" s="176">
        <f>F27*G27</f>
        <v>15.58</v>
      </c>
    </row>
    <row r="28" spans="1:8" ht="12.75">
      <c r="A28" s="434" t="s">
        <v>215</v>
      </c>
      <c r="B28" s="434"/>
      <c r="C28" s="434"/>
      <c r="D28" s="434"/>
      <c r="E28" s="434"/>
      <c r="F28" s="435"/>
      <c r="G28" s="434"/>
      <c r="H28" s="176">
        <f>SUM(H26:H27)</f>
        <v>26.98</v>
      </c>
    </row>
    <row r="29" spans="1:8">
      <c r="A29" s="177"/>
      <c r="B29" s="177"/>
      <c r="C29" s="177"/>
      <c r="D29" s="177"/>
      <c r="E29" s="178"/>
      <c r="F29" s="179"/>
      <c r="G29" s="178"/>
      <c r="H29" s="178"/>
    </row>
    <row r="30" spans="1:8" ht="12.75">
      <c r="A30" s="434" t="s">
        <v>216</v>
      </c>
      <c r="B30" s="434"/>
      <c r="C30" s="434"/>
      <c r="D30" s="434"/>
      <c r="E30" s="434"/>
      <c r="F30" s="435"/>
      <c r="G30" s="434"/>
      <c r="H30" s="180">
        <f>H28</f>
        <v>26.98</v>
      </c>
    </row>
    <row r="31" spans="1:8">
      <c r="A31" s="433"/>
      <c r="B31" s="433"/>
      <c r="C31" s="433"/>
      <c r="D31" s="433"/>
      <c r="E31" s="433"/>
      <c r="F31" s="436"/>
      <c r="G31" s="433"/>
      <c r="H31" s="433"/>
    </row>
    <row r="32" spans="1:8" ht="12.75">
      <c r="A32" s="437" t="s">
        <v>217</v>
      </c>
      <c r="B32" s="437"/>
      <c r="C32" s="437"/>
      <c r="D32" s="437"/>
      <c r="E32" s="171" t="s">
        <v>121</v>
      </c>
      <c r="F32" s="172" t="s">
        <v>218</v>
      </c>
      <c r="G32" s="172" t="s">
        <v>213</v>
      </c>
      <c r="H32" s="173" t="s">
        <v>214</v>
      </c>
    </row>
    <row r="33" spans="1:8" ht="15.75" customHeight="1">
      <c r="A33" s="433" t="s">
        <v>127</v>
      </c>
      <c r="B33" s="433"/>
      <c r="C33" s="433"/>
      <c r="D33" s="433"/>
      <c r="E33" s="174" t="s">
        <v>128</v>
      </c>
      <c r="F33" s="175">
        <v>1.3376000000000001E-2</v>
      </c>
      <c r="G33" s="176">
        <v>66</v>
      </c>
      <c r="H33" s="176">
        <v>0.88</v>
      </c>
    </row>
    <row r="34" spans="1:8" ht="15.75" customHeight="1">
      <c r="A34" s="433" t="s">
        <v>126</v>
      </c>
      <c r="B34" s="433"/>
      <c r="C34" s="433"/>
      <c r="D34" s="433"/>
      <c r="E34" s="174" t="s">
        <v>122</v>
      </c>
      <c r="F34" s="175">
        <v>4.0149999999999997</v>
      </c>
      <c r="G34" s="176">
        <v>0.46</v>
      </c>
      <c r="H34" s="176">
        <v>1.85</v>
      </c>
    </row>
    <row r="35" spans="1:8" ht="15.75" customHeight="1">
      <c r="A35" s="433" t="s">
        <v>141</v>
      </c>
      <c r="B35" s="433"/>
      <c r="C35" s="433"/>
      <c r="D35" s="433"/>
      <c r="E35" s="174" t="s">
        <v>121</v>
      </c>
      <c r="F35" s="175">
        <v>25</v>
      </c>
      <c r="G35" s="176">
        <v>0.95</v>
      </c>
      <c r="H35" s="176">
        <v>23.75</v>
      </c>
    </row>
    <row r="36" spans="1:8" ht="12.75">
      <c r="A36" s="434" t="s">
        <v>219</v>
      </c>
      <c r="B36" s="434"/>
      <c r="C36" s="434"/>
      <c r="D36" s="434"/>
      <c r="E36" s="434"/>
      <c r="F36" s="435"/>
      <c r="G36" s="434"/>
      <c r="H36" s="180">
        <v>26.48</v>
      </c>
    </row>
    <row r="37" spans="1:8">
      <c r="A37" s="433"/>
      <c r="B37" s="433"/>
      <c r="C37" s="433"/>
      <c r="D37" s="433"/>
      <c r="E37" s="433"/>
      <c r="F37" s="436"/>
      <c r="G37" s="433"/>
      <c r="H37" s="433"/>
    </row>
    <row r="38" spans="1:8" ht="15.75" customHeight="1">
      <c r="A38" s="440" t="s">
        <v>220</v>
      </c>
      <c r="B38" s="440"/>
      <c r="C38" s="440"/>
      <c r="D38" s="440"/>
      <c r="E38" s="440"/>
      <c r="F38" s="441"/>
      <c r="G38" s="440"/>
      <c r="H38" s="181">
        <f>H30+H36</f>
        <v>53.46</v>
      </c>
    </row>
    <row r="39" spans="1:8">
      <c r="A39" s="433"/>
      <c r="B39" s="433"/>
      <c r="C39" s="433"/>
      <c r="D39" s="433"/>
      <c r="E39" s="433"/>
      <c r="F39" s="436"/>
      <c r="G39" s="433"/>
      <c r="H39" s="433"/>
    </row>
    <row r="40" spans="1:8" ht="15.75" customHeight="1">
      <c r="A40" s="438" t="s">
        <v>649</v>
      </c>
      <c r="B40" s="438"/>
      <c r="C40" s="438"/>
      <c r="D40" s="438"/>
      <c r="E40" s="445" t="s">
        <v>650</v>
      </c>
      <c r="F40" s="446"/>
      <c r="G40" s="447"/>
      <c r="H40" s="447"/>
    </row>
    <row r="41" spans="1:8" ht="45" customHeight="1">
      <c r="A41" s="438" t="s">
        <v>222</v>
      </c>
      <c r="B41" s="438"/>
      <c r="C41" s="438"/>
      <c r="D41" s="438"/>
      <c r="E41" s="438"/>
      <c r="F41" s="439"/>
      <c r="G41" s="438"/>
      <c r="H41" s="438"/>
    </row>
    <row r="42" spans="1:8">
      <c r="A42" s="433"/>
      <c r="B42" s="433"/>
      <c r="C42" s="433"/>
      <c r="D42" s="433"/>
      <c r="E42" s="433"/>
      <c r="F42" s="436"/>
      <c r="G42" s="433"/>
      <c r="H42" s="433"/>
    </row>
    <row r="43" spans="1:8" ht="12.75">
      <c r="A43" s="437" t="s">
        <v>94</v>
      </c>
      <c r="B43" s="437"/>
      <c r="C43" s="437"/>
      <c r="D43" s="437"/>
      <c r="E43" s="171" t="s">
        <v>121</v>
      </c>
      <c r="F43" s="172" t="s">
        <v>212</v>
      </c>
      <c r="G43" s="172" t="s">
        <v>213</v>
      </c>
      <c r="H43" s="173" t="s">
        <v>214</v>
      </c>
    </row>
    <row r="44" spans="1:8" ht="15.75" customHeight="1">
      <c r="A44" s="433" t="s">
        <v>297</v>
      </c>
      <c r="B44" s="433"/>
      <c r="C44" s="433"/>
      <c r="D44" s="433"/>
      <c r="E44" s="174" t="s">
        <v>123</v>
      </c>
      <c r="F44" s="175">
        <v>0.5</v>
      </c>
      <c r="G44" s="176">
        <v>14.4</v>
      </c>
      <c r="H44" s="176">
        <f>F44*G44</f>
        <v>7.2</v>
      </c>
    </row>
    <row r="45" spans="1:8" ht="15.75" customHeight="1">
      <c r="A45" s="433" t="s">
        <v>298</v>
      </c>
      <c r="B45" s="433"/>
      <c r="C45" s="433"/>
      <c r="D45" s="433"/>
      <c r="E45" s="174" t="s">
        <v>123</v>
      </c>
      <c r="F45" s="175">
        <v>0.5</v>
      </c>
      <c r="G45" s="176">
        <v>11.4</v>
      </c>
      <c r="H45" s="176">
        <f>F45*G45</f>
        <v>5.7</v>
      </c>
    </row>
    <row r="46" spans="1:8" ht="12.75">
      <c r="A46" s="434" t="s">
        <v>215</v>
      </c>
      <c r="B46" s="434"/>
      <c r="C46" s="434"/>
      <c r="D46" s="434"/>
      <c r="E46" s="434"/>
      <c r="F46" s="435"/>
      <c r="G46" s="434"/>
      <c r="H46" s="176">
        <f>SUM(H44:H45)</f>
        <v>12.9</v>
      </c>
    </row>
    <row r="47" spans="1:8">
      <c r="A47" s="177"/>
      <c r="B47" s="177"/>
      <c r="C47" s="177"/>
      <c r="D47" s="177"/>
      <c r="E47" s="178"/>
      <c r="F47" s="179"/>
      <c r="G47" s="178"/>
      <c r="H47" s="178"/>
    </row>
    <row r="48" spans="1:8" ht="12.75">
      <c r="A48" s="434" t="s">
        <v>216</v>
      </c>
      <c r="B48" s="434"/>
      <c r="C48" s="434"/>
      <c r="D48" s="434"/>
      <c r="E48" s="434"/>
      <c r="F48" s="435"/>
      <c r="G48" s="434"/>
      <c r="H48" s="180">
        <f>H46</f>
        <v>12.9</v>
      </c>
    </row>
    <row r="49" spans="1:8">
      <c r="A49" s="433"/>
      <c r="B49" s="433"/>
      <c r="C49" s="433"/>
      <c r="D49" s="433"/>
      <c r="E49" s="433"/>
      <c r="F49" s="436"/>
      <c r="G49" s="433"/>
      <c r="H49" s="433"/>
    </row>
    <row r="50" spans="1:8" ht="12.75">
      <c r="A50" s="437" t="s">
        <v>217</v>
      </c>
      <c r="B50" s="437"/>
      <c r="C50" s="437"/>
      <c r="D50" s="437"/>
      <c r="E50" s="171" t="s">
        <v>121</v>
      </c>
      <c r="F50" s="172" t="s">
        <v>218</v>
      </c>
      <c r="G50" s="172" t="s">
        <v>213</v>
      </c>
      <c r="H50" s="173" t="s">
        <v>214</v>
      </c>
    </row>
    <row r="51" spans="1:8" ht="15.75" customHeight="1">
      <c r="A51" s="433" t="s">
        <v>202</v>
      </c>
      <c r="B51" s="433"/>
      <c r="C51" s="433"/>
      <c r="D51" s="433"/>
      <c r="E51" s="174" t="s">
        <v>121</v>
      </c>
      <c r="F51" s="175">
        <v>0.06</v>
      </c>
      <c r="G51" s="176">
        <v>1.37</v>
      </c>
      <c r="H51" s="176">
        <v>0.08</v>
      </c>
    </row>
    <row r="52" spans="1:8" ht="15.75" customHeight="1">
      <c r="A52" s="433" t="s">
        <v>201</v>
      </c>
      <c r="B52" s="433"/>
      <c r="C52" s="433"/>
      <c r="D52" s="433"/>
      <c r="E52" s="174" t="s">
        <v>121</v>
      </c>
      <c r="F52" s="175">
        <v>1</v>
      </c>
      <c r="G52" s="176">
        <v>9.1999999999999993</v>
      </c>
      <c r="H52" s="176">
        <v>9.1999999999999993</v>
      </c>
    </row>
    <row r="53" spans="1:8" ht="15.75" customHeight="1">
      <c r="A53" s="433" t="s">
        <v>203</v>
      </c>
      <c r="B53" s="433"/>
      <c r="C53" s="433"/>
      <c r="D53" s="433"/>
      <c r="E53" s="174" t="s">
        <v>121</v>
      </c>
      <c r="F53" s="175">
        <v>1</v>
      </c>
      <c r="G53" s="176">
        <v>44.52</v>
      </c>
      <c r="H53" s="176">
        <v>44.52</v>
      </c>
    </row>
    <row r="54" spans="1:8" ht="12.75">
      <c r="A54" s="434" t="s">
        <v>219</v>
      </c>
      <c r="B54" s="434"/>
      <c r="C54" s="434"/>
      <c r="D54" s="434"/>
      <c r="E54" s="434"/>
      <c r="F54" s="435"/>
      <c r="G54" s="434"/>
      <c r="H54" s="180">
        <v>53.8</v>
      </c>
    </row>
    <row r="55" spans="1:8">
      <c r="A55" s="433"/>
      <c r="B55" s="433"/>
      <c r="C55" s="433"/>
      <c r="D55" s="433"/>
      <c r="E55" s="433"/>
      <c r="F55" s="436"/>
      <c r="G55" s="433"/>
      <c r="H55" s="433"/>
    </row>
    <row r="56" spans="1:8" ht="15.75" customHeight="1">
      <c r="A56" s="440" t="s">
        <v>220</v>
      </c>
      <c r="B56" s="440"/>
      <c r="C56" s="440"/>
      <c r="D56" s="440"/>
      <c r="E56" s="440"/>
      <c r="F56" s="441"/>
      <c r="G56" s="440"/>
      <c r="H56" s="181">
        <f>H48+H54</f>
        <v>66.7</v>
      </c>
    </row>
    <row r="57" spans="1:8">
      <c r="A57" s="433"/>
      <c r="B57" s="433"/>
      <c r="C57" s="433"/>
      <c r="D57" s="433"/>
      <c r="E57" s="433"/>
      <c r="F57" s="436"/>
      <c r="G57" s="433"/>
      <c r="H57" s="433"/>
    </row>
    <row r="58" spans="1:8" ht="15.75" customHeight="1">
      <c r="A58" s="438" t="s">
        <v>651</v>
      </c>
      <c r="B58" s="438"/>
      <c r="C58" s="438"/>
      <c r="D58" s="438"/>
      <c r="E58" s="445" t="s">
        <v>652</v>
      </c>
      <c r="F58" s="446"/>
      <c r="G58" s="447"/>
      <c r="H58" s="447"/>
    </row>
    <row r="59" spans="1:8" ht="45" customHeight="1">
      <c r="A59" s="438" t="s">
        <v>239</v>
      </c>
      <c r="B59" s="438"/>
      <c r="C59" s="438"/>
      <c r="D59" s="438"/>
      <c r="E59" s="438"/>
      <c r="F59" s="439"/>
      <c r="G59" s="438"/>
      <c r="H59" s="438"/>
    </row>
    <row r="60" spans="1:8">
      <c r="A60" s="433"/>
      <c r="B60" s="433"/>
      <c r="C60" s="433"/>
      <c r="D60" s="433"/>
      <c r="E60" s="433"/>
      <c r="F60" s="436"/>
      <c r="G60" s="433"/>
      <c r="H60" s="433"/>
    </row>
    <row r="61" spans="1:8" ht="12.75">
      <c r="A61" s="437" t="s">
        <v>94</v>
      </c>
      <c r="B61" s="437"/>
      <c r="C61" s="437"/>
      <c r="D61" s="437"/>
      <c r="E61" s="171" t="s">
        <v>121</v>
      </c>
      <c r="F61" s="172" t="s">
        <v>212</v>
      </c>
      <c r="G61" s="172" t="s">
        <v>213</v>
      </c>
      <c r="H61" s="173" t="s">
        <v>214</v>
      </c>
    </row>
    <row r="62" spans="1:8" ht="15.75" customHeight="1">
      <c r="A62" s="433" t="s">
        <v>299</v>
      </c>
      <c r="B62" s="433"/>
      <c r="C62" s="433"/>
      <c r="D62" s="433"/>
      <c r="E62" s="174" t="s">
        <v>123</v>
      </c>
      <c r="F62" s="175">
        <v>0.30599999999999999</v>
      </c>
      <c r="G62" s="176">
        <v>11.48</v>
      </c>
      <c r="H62" s="176">
        <f>F62*G62</f>
        <v>3.51</v>
      </c>
    </row>
    <row r="63" spans="1:8" ht="15.75" customHeight="1">
      <c r="A63" s="433" t="s">
        <v>296</v>
      </c>
      <c r="B63" s="433"/>
      <c r="C63" s="433"/>
      <c r="D63" s="433"/>
      <c r="E63" s="174" t="s">
        <v>123</v>
      </c>
      <c r="F63" s="175">
        <v>2</v>
      </c>
      <c r="G63" s="176">
        <v>14.04</v>
      </c>
      <c r="H63" s="176">
        <f t="shared" ref="H63:H66" si="0">F63*G63</f>
        <v>28.08</v>
      </c>
    </row>
    <row r="64" spans="1:8" ht="15.75" customHeight="1">
      <c r="A64" s="433" t="s">
        <v>300</v>
      </c>
      <c r="B64" s="433"/>
      <c r="C64" s="433"/>
      <c r="D64" s="433"/>
      <c r="E64" s="174" t="s">
        <v>123</v>
      </c>
      <c r="F64" s="175">
        <v>4.8</v>
      </c>
      <c r="G64" s="176">
        <v>14.04</v>
      </c>
      <c r="H64" s="176">
        <f t="shared" si="0"/>
        <v>67.39</v>
      </c>
    </row>
    <row r="65" spans="1:8" ht="15.75" customHeight="1">
      <c r="A65" s="433" t="s">
        <v>301</v>
      </c>
      <c r="B65" s="433"/>
      <c r="C65" s="433"/>
      <c r="D65" s="433"/>
      <c r="E65" s="174" t="s">
        <v>123</v>
      </c>
      <c r="F65" s="175">
        <v>16</v>
      </c>
      <c r="G65" s="176">
        <v>14.04</v>
      </c>
      <c r="H65" s="176">
        <f t="shared" si="0"/>
        <v>224.64</v>
      </c>
    </row>
    <row r="66" spans="1:8" ht="15.75" customHeight="1">
      <c r="A66" s="433" t="s">
        <v>295</v>
      </c>
      <c r="B66" s="433"/>
      <c r="C66" s="433"/>
      <c r="D66" s="433"/>
      <c r="E66" s="174" t="s">
        <v>123</v>
      </c>
      <c r="F66" s="175">
        <v>28.8</v>
      </c>
      <c r="G66" s="176">
        <v>11.4</v>
      </c>
      <c r="H66" s="176">
        <f t="shared" si="0"/>
        <v>328.32</v>
      </c>
    </row>
    <row r="67" spans="1:8" ht="12.75">
      <c r="A67" s="434" t="s">
        <v>215</v>
      </c>
      <c r="B67" s="434"/>
      <c r="C67" s="434"/>
      <c r="D67" s="434"/>
      <c r="E67" s="434"/>
      <c r="F67" s="435"/>
      <c r="G67" s="434"/>
      <c r="H67" s="176">
        <f>SUM(H62:H66)</f>
        <v>651.94000000000005</v>
      </c>
    </row>
    <row r="68" spans="1:8">
      <c r="A68" s="177"/>
      <c r="B68" s="177"/>
      <c r="C68" s="177"/>
      <c r="D68" s="177"/>
      <c r="E68" s="178"/>
      <c r="F68" s="179"/>
      <c r="G68" s="178"/>
      <c r="H68" s="178"/>
    </row>
    <row r="69" spans="1:8" ht="12.75">
      <c r="A69" s="434" t="s">
        <v>216</v>
      </c>
      <c r="B69" s="434"/>
      <c r="C69" s="434"/>
      <c r="D69" s="434"/>
      <c r="E69" s="434"/>
      <c r="F69" s="435"/>
      <c r="G69" s="434"/>
      <c r="H69" s="180">
        <f>H67</f>
        <v>651.94000000000005</v>
      </c>
    </row>
    <row r="70" spans="1:8">
      <c r="A70" s="433"/>
      <c r="B70" s="433"/>
      <c r="C70" s="433"/>
      <c r="D70" s="433"/>
      <c r="E70" s="433"/>
      <c r="F70" s="436"/>
      <c r="G70" s="433"/>
      <c r="H70" s="433"/>
    </row>
    <row r="71" spans="1:8" ht="12.75">
      <c r="A71" s="437" t="s">
        <v>223</v>
      </c>
      <c r="B71" s="437"/>
      <c r="C71" s="182" t="s">
        <v>121</v>
      </c>
      <c r="D71" s="460" t="s">
        <v>224</v>
      </c>
      <c r="E71" s="460"/>
      <c r="F71" s="460" t="s">
        <v>213</v>
      </c>
      <c r="G71" s="460"/>
      <c r="H71" s="173" t="s">
        <v>214</v>
      </c>
    </row>
    <row r="72" spans="1:8" ht="44.25" customHeight="1">
      <c r="A72" s="442" t="s">
        <v>142</v>
      </c>
      <c r="B72" s="444"/>
      <c r="C72" s="183" t="s">
        <v>121</v>
      </c>
      <c r="D72" s="468">
        <v>5.6910000000000002E-5</v>
      </c>
      <c r="E72" s="469"/>
      <c r="F72" s="470">
        <v>2871.33</v>
      </c>
      <c r="G72" s="471"/>
      <c r="H72" s="176">
        <v>0.16</v>
      </c>
    </row>
    <row r="73" spans="1:8" ht="12.75">
      <c r="A73" s="434" t="s">
        <v>225</v>
      </c>
      <c r="B73" s="434"/>
      <c r="C73" s="434"/>
      <c r="D73" s="434"/>
      <c r="E73" s="434"/>
      <c r="F73" s="435"/>
      <c r="G73" s="434"/>
      <c r="H73" s="180">
        <v>0.16</v>
      </c>
    </row>
    <row r="74" spans="1:8">
      <c r="A74" s="433"/>
      <c r="B74" s="433"/>
      <c r="C74" s="433"/>
      <c r="D74" s="433"/>
      <c r="E74" s="433"/>
      <c r="F74" s="436"/>
      <c r="G74" s="433"/>
      <c r="H74" s="433"/>
    </row>
    <row r="75" spans="1:8" ht="12.75">
      <c r="A75" s="437" t="s">
        <v>217</v>
      </c>
      <c r="B75" s="437"/>
      <c r="C75" s="437"/>
      <c r="D75" s="437"/>
      <c r="E75" s="171" t="s">
        <v>121</v>
      </c>
      <c r="F75" s="172" t="s">
        <v>218</v>
      </c>
      <c r="G75" s="172" t="s">
        <v>213</v>
      </c>
      <c r="H75" s="173" t="s">
        <v>214</v>
      </c>
    </row>
    <row r="76" spans="1:8">
      <c r="A76" s="433" t="s">
        <v>144</v>
      </c>
      <c r="B76" s="433"/>
      <c r="C76" s="433"/>
      <c r="D76" s="433"/>
      <c r="E76" s="174" t="s">
        <v>128</v>
      </c>
      <c r="F76" s="175">
        <v>0.20899999999999999</v>
      </c>
      <c r="G76" s="176">
        <v>92.45</v>
      </c>
      <c r="H76" s="176">
        <f t="shared" ref="H76:H87" si="1">F76*G76</f>
        <v>19.32</v>
      </c>
    </row>
    <row r="77" spans="1:8">
      <c r="A77" s="433" t="s">
        <v>152</v>
      </c>
      <c r="B77" s="433"/>
      <c r="C77" s="433"/>
      <c r="D77" s="433"/>
      <c r="E77" s="174" t="s">
        <v>153</v>
      </c>
      <c r="F77" s="175">
        <v>0.45900000000000002</v>
      </c>
      <c r="G77" s="176">
        <v>0.28999999999999998</v>
      </c>
      <c r="H77" s="176">
        <f t="shared" si="1"/>
        <v>0.13</v>
      </c>
    </row>
    <row r="78" spans="1:8">
      <c r="A78" s="433" t="s">
        <v>145</v>
      </c>
      <c r="B78" s="433"/>
      <c r="C78" s="433"/>
      <c r="D78" s="433"/>
      <c r="E78" s="174" t="s">
        <v>128</v>
      </c>
      <c r="F78" s="175">
        <v>0.627</v>
      </c>
      <c r="G78" s="176">
        <v>96.33</v>
      </c>
      <c r="H78" s="176">
        <f t="shared" si="1"/>
        <v>60.4</v>
      </c>
    </row>
    <row r="79" spans="1:8">
      <c r="A79" s="433" t="s">
        <v>143</v>
      </c>
      <c r="B79" s="433"/>
      <c r="C79" s="433"/>
      <c r="D79" s="433"/>
      <c r="E79" s="174" t="s">
        <v>128</v>
      </c>
      <c r="F79" s="175">
        <v>0.89</v>
      </c>
      <c r="G79" s="176">
        <v>102.63</v>
      </c>
      <c r="H79" s="176">
        <f t="shared" si="1"/>
        <v>91.34</v>
      </c>
    </row>
    <row r="80" spans="1:8" ht="15.75" customHeight="1">
      <c r="A80" s="433" t="s">
        <v>146</v>
      </c>
      <c r="B80" s="433"/>
      <c r="C80" s="433"/>
      <c r="D80" s="433"/>
      <c r="E80" s="174" t="s">
        <v>122</v>
      </c>
      <c r="F80" s="175">
        <v>1.2</v>
      </c>
      <c r="G80" s="176">
        <v>6.38</v>
      </c>
      <c r="H80" s="176">
        <f t="shared" si="1"/>
        <v>7.66</v>
      </c>
    </row>
    <row r="81" spans="1:8" ht="15.75" customHeight="1">
      <c r="A81" s="433" t="s">
        <v>151</v>
      </c>
      <c r="B81" s="433"/>
      <c r="C81" s="433"/>
      <c r="D81" s="433"/>
      <c r="E81" s="174" t="s">
        <v>122</v>
      </c>
      <c r="F81" s="175">
        <v>2.13</v>
      </c>
      <c r="G81" s="176">
        <v>5.5</v>
      </c>
      <c r="H81" s="176">
        <f t="shared" si="1"/>
        <v>11.72</v>
      </c>
    </row>
    <row r="82" spans="1:8" ht="15.75" customHeight="1">
      <c r="A82" s="433" t="s">
        <v>150</v>
      </c>
      <c r="B82" s="433"/>
      <c r="C82" s="433"/>
      <c r="D82" s="433"/>
      <c r="E82" s="174" t="s">
        <v>95</v>
      </c>
      <c r="F82" s="175">
        <v>2.2000000000000002</v>
      </c>
      <c r="G82" s="176">
        <v>5.25</v>
      </c>
      <c r="H82" s="176">
        <f t="shared" si="1"/>
        <v>11.55</v>
      </c>
    </row>
    <row r="83" spans="1:8" ht="15.75" customHeight="1">
      <c r="A83" s="433" t="s">
        <v>149</v>
      </c>
      <c r="B83" s="433"/>
      <c r="C83" s="433"/>
      <c r="D83" s="433"/>
      <c r="E83" s="174" t="s">
        <v>130</v>
      </c>
      <c r="F83" s="175">
        <v>10</v>
      </c>
      <c r="G83" s="176">
        <v>15.36</v>
      </c>
      <c r="H83" s="176">
        <f t="shared" si="1"/>
        <v>153.6</v>
      </c>
    </row>
    <row r="84" spans="1:8" ht="15.75" customHeight="1">
      <c r="A84" s="433" t="s">
        <v>148</v>
      </c>
      <c r="B84" s="433"/>
      <c r="C84" s="433"/>
      <c r="D84" s="433"/>
      <c r="E84" s="174" t="s">
        <v>125</v>
      </c>
      <c r="F84" s="175">
        <v>16.3</v>
      </c>
      <c r="G84" s="176">
        <v>4.4800000000000004</v>
      </c>
      <c r="H84" s="176">
        <f t="shared" si="1"/>
        <v>73.02</v>
      </c>
    </row>
    <row r="85" spans="1:8" ht="15.75" customHeight="1">
      <c r="A85" s="433" t="s">
        <v>147</v>
      </c>
      <c r="B85" s="433"/>
      <c r="C85" s="433"/>
      <c r="D85" s="433"/>
      <c r="E85" s="174" t="s">
        <v>125</v>
      </c>
      <c r="F85" s="175">
        <v>32</v>
      </c>
      <c r="G85" s="176">
        <v>2.2200000000000002</v>
      </c>
      <c r="H85" s="176">
        <f t="shared" si="1"/>
        <v>71.040000000000006</v>
      </c>
    </row>
    <row r="86" spans="1:8" ht="15.75" customHeight="1">
      <c r="A86" s="433" t="s">
        <v>139</v>
      </c>
      <c r="B86" s="433"/>
      <c r="C86" s="433"/>
      <c r="D86" s="433"/>
      <c r="E86" s="174" t="s">
        <v>122</v>
      </c>
      <c r="F86" s="175">
        <v>69</v>
      </c>
      <c r="G86" s="176">
        <v>3.64</v>
      </c>
      <c r="H86" s="176">
        <f t="shared" si="1"/>
        <v>251.16</v>
      </c>
    </row>
    <row r="87" spans="1:8" ht="15.75" customHeight="1">
      <c r="A87" s="433" t="s">
        <v>126</v>
      </c>
      <c r="B87" s="433"/>
      <c r="C87" s="433"/>
      <c r="D87" s="433"/>
      <c r="E87" s="174" t="s">
        <v>122</v>
      </c>
      <c r="F87" s="175">
        <v>320</v>
      </c>
      <c r="G87" s="176">
        <v>0.46</v>
      </c>
      <c r="H87" s="176">
        <f t="shared" si="1"/>
        <v>147.19999999999999</v>
      </c>
    </row>
    <row r="88" spans="1:8" ht="12.75">
      <c r="A88" s="434" t="s">
        <v>219</v>
      </c>
      <c r="B88" s="434"/>
      <c r="C88" s="434"/>
      <c r="D88" s="434"/>
      <c r="E88" s="434"/>
      <c r="F88" s="435"/>
      <c r="G88" s="434"/>
      <c r="H88" s="180">
        <f>SUM(H76:H87)</f>
        <v>898.14</v>
      </c>
    </row>
    <row r="89" spans="1:8">
      <c r="A89" s="433"/>
      <c r="B89" s="433"/>
      <c r="C89" s="433"/>
      <c r="D89" s="433"/>
      <c r="E89" s="433"/>
      <c r="F89" s="436"/>
      <c r="G89" s="433"/>
      <c r="H89" s="433"/>
    </row>
    <row r="90" spans="1:8" ht="15.75" customHeight="1">
      <c r="A90" s="440" t="s">
        <v>220</v>
      </c>
      <c r="B90" s="440"/>
      <c r="C90" s="440"/>
      <c r="D90" s="440"/>
      <c r="E90" s="440"/>
      <c r="F90" s="441"/>
      <c r="G90" s="440"/>
      <c r="H90" s="181">
        <f>H69+H73+H88</f>
        <v>1550.24</v>
      </c>
    </row>
    <row r="91" spans="1:8">
      <c r="A91" s="433"/>
      <c r="B91" s="433"/>
      <c r="C91" s="433"/>
      <c r="D91" s="433"/>
      <c r="E91" s="433"/>
      <c r="F91" s="436"/>
      <c r="G91" s="433"/>
      <c r="H91" s="433"/>
    </row>
    <row r="92" spans="1:8" ht="15.75" customHeight="1">
      <c r="A92" s="438" t="s">
        <v>653</v>
      </c>
      <c r="B92" s="438"/>
      <c r="C92" s="438"/>
      <c r="D92" s="438"/>
      <c r="E92" s="445" t="s">
        <v>647</v>
      </c>
      <c r="F92" s="446"/>
      <c r="G92" s="447"/>
      <c r="H92" s="447"/>
    </row>
    <row r="93" spans="1:8" ht="30.75" customHeight="1">
      <c r="A93" s="438" t="s">
        <v>379</v>
      </c>
      <c r="B93" s="438"/>
      <c r="C93" s="438"/>
      <c r="D93" s="438"/>
      <c r="E93" s="438"/>
      <c r="F93" s="439"/>
      <c r="G93" s="438"/>
      <c r="H93" s="438"/>
    </row>
    <row r="94" spans="1:8">
      <c r="A94" s="433"/>
      <c r="B94" s="433"/>
      <c r="C94" s="433"/>
      <c r="D94" s="433"/>
      <c r="E94" s="433"/>
      <c r="F94" s="436"/>
      <c r="G94" s="433"/>
      <c r="H94" s="433"/>
    </row>
    <row r="95" spans="1:8" ht="12.75">
      <c r="A95" s="437" t="s">
        <v>94</v>
      </c>
      <c r="B95" s="437"/>
      <c r="C95" s="437"/>
      <c r="D95" s="437"/>
      <c r="E95" s="171" t="s">
        <v>121</v>
      </c>
      <c r="F95" s="172" t="s">
        <v>212</v>
      </c>
      <c r="G95" s="172" t="s">
        <v>213</v>
      </c>
      <c r="H95" s="173" t="s">
        <v>214</v>
      </c>
    </row>
    <row r="96" spans="1:8" ht="15.75" customHeight="1">
      <c r="A96" s="433" t="s">
        <v>301</v>
      </c>
      <c r="B96" s="433"/>
      <c r="C96" s="433"/>
      <c r="D96" s="433"/>
      <c r="E96" s="174" t="s">
        <v>123</v>
      </c>
      <c r="F96" s="175">
        <v>0.16</v>
      </c>
      <c r="G96" s="176">
        <v>14.04</v>
      </c>
      <c r="H96" s="176">
        <f>F96*G96</f>
        <v>2.25</v>
      </c>
    </row>
    <row r="97" spans="1:8" ht="15.75" customHeight="1">
      <c r="A97" s="433" t="s">
        <v>296</v>
      </c>
      <c r="B97" s="433"/>
      <c r="C97" s="433"/>
      <c r="D97" s="433"/>
      <c r="E97" s="174" t="s">
        <v>123</v>
      </c>
      <c r="F97" s="175">
        <v>0.35775000000000001</v>
      </c>
      <c r="G97" s="176">
        <v>14.04</v>
      </c>
      <c r="H97" s="176">
        <f>F97*G97</f>
        <v>5.0199999999999996</v>
      </c>
    </row>
    <row r="98" spans="1:8" ht="15.75" customHeight="1">
      <c r="A98" s="433" t="s">
        <v>295</v>
      </c>
      <c r="B98" s="433"/>
      <c r="C98" s="433"/>
      <c r="D98" s="433"/>
      <c r="E98" s="174" t="s">
        <v>123</v>
      </c>
      <c r="F98" s="175">
        <v>0.95750000000000002</v>
      </c>
      <c r="G98" s="176">
        <v>11.4</v>
      </c>
      <c r="H98" s="176">
        <f>F98*G98</f>
        <v>10.92</v>
      </c>
    </row>
    <row r="99" spans="1:8" ht="12.75">
      <c r="A99" s="434" t="s">
        <v>215</v>
      </c>
      <c r="B99" s="434"/>
      <c r="C99" s="434"/>
      <c r="D99" s="434"/>
      <c r="E99" s="434"/>
      <c r="F99" s="435"/>
      <c r="G99" s="434"/>
      <c r="H99" s="176">
        <f>SUM(H96:H98)</f>
        <v>18.190000000000001</v>
      </c>
    </row>
    <row r="100" spans="1:8">
      <c r="A100" s="177"/>
      <c r="B100" s="177"/>
      <c r="C100" s="177"/>
      <c r="D100" s="177"/>
      <c r="E100" s="178"/>
      <c r="F100" s="179"/>
      <c r="G100" s="178"/>
      <c r="H100" s="178"/>
    </row>
    <row r="101" spans="1:8" ht="12.75">
      <c r="A101" s="434" t="s">
        <v>216</v>
      </c>
      <c r="B101" s="434"/>
      <c r="C101" s="434"/>
      <c r="D101" s="434"/>
      <c r="E101" s="434"/>
      <c r="F101" s="435"/>
      <c r="G101" s="434"/>
      <c r="H101" s="180">
        <f>H99</f>
        <v>18.190000000000001</v>
      </c>
    </row>
    <row r="102" spans="1:8">
      <c r="A102" s="433"/>
      <c r="B102" s="433"/>
      <c r="C102" s="433"/>
      <c r="D102" s="433"/>
      <c r="E102" s="433"/>
      <c r="F102" s="436"/>
      <c r="G102" s="433"/>
      <c r="H102" s="433"/>
    </row>
    <row r="103" spans="1:8" ht="12.75">
      <c r="A103" s="437" t="s">
        <v>223</v>
      </c>
      <c r="B103" s="437"/>
      <c r="C103" s="182" t="s">
        <v>121</v>
      </c>
      <c r="D103" s="460" t="s">
        <v>224</v>
      </c>
      <c r="E103" s="460"/>
      <c r="F103" s="460" t="s">
        <v>213</v>
      </c>
      <c r="G103" s="460"/>
      <c r="H103" s="173" t="s">
        <v>214</v>
      </c>
    </row>
    <row r="104" spans="1:8" ht="33" customHeight="1">
      <c r="A104" s="433" t="s">
        <v>134</v>
      </c>
      <c r="B104" s="433"/>
      <c r="C104" s="433" t="s">
        <v>123</v>
      </c>
      <c r="D104" s="433">
        <v>1.0500000000000001E-2</v>
      </c>
      <c r="E104" s="174"/>
      <c r="F104" s="175">
        <v>0.68</v>
      </c>
      <c r="G104" s="176"/>
      <c r="H104" s="176">
        <v>0.01</v>
      </c>
    </row>
    <row r="105" spans="1:8" ht="12.75">
      <c r="A105" s="434" t="s">
        <v>225</v>
      </c>
      <c r="B105" s="434"/>
      <c r="C105" s="434"/>
      <c r="D105" s="434"/>
      <c r="E105" s="434"/>
      <c r="F105" s="435"/>
      <c r="G105" s="434"/>
      <c r="H105" s="180">
        <v>0.01</v>
      </c>
    </row>
    <row r="106" spans="1:8">
      <c r="A106" s="433"/>
      <c r="B106" s="433"/>
      <c r="C106" s="433"/>
      <c r="D106" s="433"/>
      <c r="E106" s="433"/>
      <c r="F106" s="436"/>
      <c r="G106" s="433"/>
      <c r="H106" s="433"/>
    </row>
    <row r="107" spans="1:8" ht="12.75">
      <c r="A107" s="437" t="s">
        <v>217</v>
      </c>
      <c r="B107" s="437"/>
      <c r="C107" s="437"/>
      <c r="D107" s="437"/>
      <c r="E107" s="171" t="s">
        <v>121</v>
      </c>
      <c r="F107" s="172" t="s">
        <v>218</v>
      </c>
      <c r="G107" s="172" t="s">
        <v>213</v>
      </c>
      <c r="H107" s="173" t="s">
        <v>214</v>
      </c>
    </row>
    <row r="108" spans="1:8" ht="15.75" customHeight="1">
      <c r="A108" s="433" t="s">
        <v>131</v>
      </c>
      <c r="B108" s="433"/>
      <c r="C108" s="433"/>
      <c r="D108" s="433"/>
      <c r="E108" s="174" t="s">
        <v>122</v>
      </c>
      <c r="F108" s="175">
        <v>0.02</v>
      </c>
      <c r="G108" s="176">
        <v>6.29</v>
      </c>
      <c r="H108" s="176">
        <f>G108*F108</f>
        <v>0.13</v>
      </c>
    </row>
    <row r="109" spans="1:8" ht="15.75" customHeight="1">
      <c r="A109" s="433" t="s">
        <v>135</v>
      </c>
      <c r="B109" s="433"/>
      <c r="C109" s="433"/>
      <c r="D109" s="433"/>
      <c r="E109" s="174" t="s">
        <v>128</v>
      </c>
      <c r="F109" s="175">
        <v>0.04</v>
      </c>
      <c r="G109" s="176">
        <v>302.20999999999998</v>
      </c>
      <c r="H109" s="176">
        <f>G109*F109</f>
        <v>12.09</v>
      </c>
    </row>
    <row r="110" spans="1:8" ht="15.75" customHeight="1">
      <c r="A110" s="433" t="s">
        <v>138</v>
      </c>
      <c r="B110" s="433"/>
      <c r="C110" s="433"/>
      <c r="D110" s="433"/>
      <c r="E110" s="174" t="s">
        <v>128</v>
      </c>
      <c r="F110" s="175">
        <v>0.08</v>
      </c>
      <c r="G110" s="176">
        <v>145</v>
      </c>
      <c r="H110" s="176">
        <f>G110*F110</f>
        <v>11.6</v>
      </c>
    </row>
    <row r="111" spans="1:8" ht="15.75" customHeight="1">
      <c r="A111" s="433" t="s">
        <v>132</v>
      </c>
      <c r="B111" s="433"/>
      <c r="C111" s="433"/>
      <c r="D111" s="433"/>
      <c r="E111" s="174" t="s">
        <v>125</v>
      </c>
      <c r="F111" s="175">
        <v>0.3</v>
      </c>
      <c r="G111" s="176">
        <v>5.38</v>
      </c>
      <c r="H111" s="176">
        <f>G111*F111</f>
        <v>1.61</v>
      </c>
    </row>
    <row r="112" spans="1:8" ht="15.75" customHeight="1">
      <c r="A112" s="433" t="s">
        <v>136</v>
      </c>
      <c r="B112" s="433"/>
      <c r="C112" s="433"/>
      <c r="D112" s="433"/>
      <c r="E112" s="174" t="s">
        <v>130</v>
      </c>
      <c r="F112" s="175">
        <v>1</v>
      </c>
      <c r="G112" s="176">
        <v>30</v>
      </c>
      <c r="H112" s="176">
        <f>G112*F112</f>
        <v>30</v>
      </c>
    </row>
    <row r="113" spans="1:8" ht="12.75">
      <c r="A113" s="434" t="s">
        <v>219</v>
      </c>
      <c r="B113" s="434"/>
      <c r="C113" s="434"/>
      <c r="D113" s="434"/>
      <c r="E113" s="434"/>
      <c r="F113" s="435"/>
      <c r="G113" s="434"/>
      <c r="H113" s="180">
        <f>SUM(H108:H112)</f>
        <v>55.43</v>
      </c>
    </row>
    <row r="114" spans="1:8">
      <c r="A114" s="433"/>
      <c r="B114" s="433"/>
      <c r="C114" s="433"/>
      <c r="D114" s="433"/>
      <c r="E114" s="433"/>
      <c r="F114" s="436"/>
      <c r="G114" s="433"/>
      <c r="H114" s="433"/>
    </row>
    <row r="115" spans="1:8" ht="15.75" customHeight="1">
      <c r="A115" s="440" t="s">
        <v>220</v>
      </c>
      <c r="B115" s="440"/>
      <c r="C115" s="440"/>
      <c r="D115" s="440"/>
      <c r="E115" s="440"/>
      <c r="F115" s="441"/>
      <c r="G115" s="440"/>
      <c r="H115" s="181">
        <f>H101+H105+H113</f>
        <v>73.63</v>
      </c>
    </row>
    <row r="116" spans="1:8">
      <c r="A116" s="433"/>
      <c r="B116" s="433"/>
      <c r="C116" s="433"/>
      <c r="D116" s="433"/>
      <c r="E116" s="433"/>
      <c r="F116" s="436"/>
      <c r="G116" s="433"/>
      <c r="H116" s="433"/>
    </row>
    <row r="117" spans="1:8" ht="15.75" customHeight="1">
      <c r="A117" s="438" t="s">
        <v>654</v>
      </c>
      <c r="B117" s="438"/>
      <c r="C117" s="438"/>
      <c r="D117" s="438"/>
      <c r="E117" s="445" t="s">
        <v>647</v>
      </c>
      <c r="F117" s="446"/>
      <c r="G117" s="447"/>
      <c r="H117" s="447"/>
    </row>
    <row r="118" spans="1:8" ht="45" customHeight="1">
      <c r="A118" s="438" t="s">
        <v>572</v>
      </c>
      <c r="B118" s="438"/>
      <c r="C118" s="438"/>
      <c r="D118" s="438"/>
      <c r="E118" s="438"/>
      <c r="F118" s="439"/>
      <c r="G118" s="438"/>
      <c r="H118" s="438"/>
    </row>
    <row r="119" spans="1:8">
      <c r="A119" s="433"/>
      <c r="B119" s="433"/>
      <c r="C119" s="433"/>
      <c r="D119" s="433"/>
      <c r="E119" s="433"/>
      <c r="F119" s="436"/>
      <c r="G119" s="433"/>
      <c r="H119" s="433"/>
    </row>
    <row r="120" spans="1:8" ht="12.75">
      <c r="A120" s="437" t="s">
        <v>94</v>
      </c>
      <c r="B120" s="437"/>
      <c r="C120" s="437"/>
      <c r="D120" s="437"/>
      <c r="E120" s="171" t="s">
        <v>121</v>
      </c>
      <c r="F120" s="172" t="s">
        <v>212</v>
      </c>
      <c r="G120" s="172" t="s">
        <v>213</v>
      </c>
      <c r="H120" s="173" t="s">
        <v>214</v>
      </c>
    </row>
    <row r="121" spans="1:8" ht="15.75" customHeight="1">
      <c r="A121" s="433" t="s">
        <v>301</v>
      </c>
      <c r="B121" s="433"/>
      <c r="C121" s="433"/>
      <c r="D121" s="433"/>
      <c r="E121" s="174" t="s">
        <v>123</v>
      </c>
      <c r="F121" s="175">
        <v>0.16</v>
      </c>
      <c r="G121" s="176">
        <v>14.04</v>
      </c>
      <c r="H121" s="176">
        <f>F121*G121</f>
        <v>2.25</v>
      </c>
    </row>
    <row r="122" spans="1:8" ht="15.75" customHeight="1">
      <c r="A122" s="433" t="s">
        <v>296</v>
      </c>
      <c r="B122" s="433"/>
      <c r="C122" s="433"/>
      <c r="D122" s="433"/>
      <c r="E122" s="174" t="s">
        <v>123</v>
      </c>
      <c r="F122" s="175">
        <v>0.35775000000000001</v>
      </c>
      <c r="G122" s="176">
        <v>14.04</v>
      </c>
      <c r="H122" s="176">
        <f t="shared" ref="H122:H123" si="2">F122*G122</f>
        <v>5.0199999999999996</v>
      </c>
    </row>
    <row r="123" spans="1:8" ht="15.75" customHeight="1">
      <c r="A123" s="433" t="s">
        <v>295</v>
      </c>
      <c r="B123" s="433"/>
      <c r="C123" s="433"/>
      <c r="D123" s="433"/>
      <c r="E123" s="174" t="s">
        <v>123</v>
      </c>
      <c r="F123" s="175">
        <v>0.95750000000000002</v>
      </c>
      <c r="G123" s="176">
        <v>11.4</v>
      </c>
      <c r="H123" s="176">
        <f t="shared" si="2"/>
        <v>10.92</v>
      </c>
    </row>
    <row r="124" spans="1:8" ht="12.75">
      <c r="A124" s="434" t="s">
        <v>215</v>
      </c>
      <c r="B124" s="434"/>
      <c r="C124" s="434"/>
      <c r="D124" s="434"/>
      <c r="E124" s="434"/>
      <c r="F124" s="435"/>
      <c r="G124" s="434"/>
      <c r="H124" s="176">
        <f>SUM(H121:H123)</f>
        <v>18.190000000000001</v>
      </c>
    </row>
    <row r="125" spans="1:8">
      <c r="A125" s="177"/>
      <c r="B125" s="177"/>
      <c r="C125" s="177"/>
      <c r="D125" s="177"/>
      <c r="E125" s="178"/>
      <c r="F125" s="179"/>
      <c r="G125" s="178"/>
      <c r="H125" s="178"/>
    </row>
    <row r="126" spans="1:8" ht="12.75">
      <c r="A126" s="434" t="s">
        <v>216</v>
      </c>
      <c r="B126" s="434"/>
      <c r="C126" s="434"/>
      <c r="D126" s="434"/>
      <c r="E126" s="434"/>
      <c r="F126" s="435"/>
      <c r="G126" s="434"/>
      <c r="H126" s="180">
        <f>H124</f>
        <v>18.190000000000001</v>
      </c>
    </row>
    <row r="127" spans="1:8">
      <c r="A127" s="433"/>
      <c r="B127" s="433"/>
      <c r="C127" s="433"/>
      <c r="D127" s="433"/>
      <c r="E127" s="433"/>
      <c r="F127" s="436"/>
      <c r="G127" s="433"/>
      <c r="H127" s="433"/>
    </row>
    <row r="128" spans="1:8" ht="12.75">
      <c r="A128" s="437" t="s">
        <v>223</v>
      </c>
      <c r="B128" s="437"/>
      <c r="C128" s="182" t="s">
        <v>121</v>
      </c>
      <c r="D128" s="460" t="s">
        <v>224</v>
      </c>
      <c r="E128" s="460"/>
      <c r="F128" s="460" t="s">
        <v>213</v>
      </c>
      <c r="G128" s="460"/>
      <c r="H128" s="173" t="s">
        <v>214</v>
      </c>
    </row>
    <row r="129" spans="1:8" ht="35.1" customHeight="1">
      <c r="A129" s="433" t="s">
        <v>134</v>
      </c>
      <c r="B129" s="433"/>
      <c r="C129" s="433" t="s">
        <v>123</v>
      </c>
      <c r="D129" s="433">
        <v>1.0500000000000001E-2</v>
      </c>
      <c r="E129" s="174"/>
      <c r="F129" s="175">
        <v>0.68</v>
      </c>
      <c r="G129" s="176"/>
      <c r="H129" s="176">
        <v>0.01</v>
      </c>
    </row>
    <row r="130" spans="1:8" ht="12.75">
      <c r="A130" s="434" t="s">
        <v>225</v>
      </c>
      <c r="B130" s="434"/>
      <c r="C130" s="434"/>
      <c r="D130" s="434"/>
      <c r="E130" s="434"/>
      <c r="F130" s="435"/>
      <c r="G130" s="434"/>
      <c r="H130" s="180">
        <v>0.01</v>
      </c>
    </row>
    <row r="131" spans="1:8">
      <c r="A131" s="433"/>
      <c r="B131" s="433"/>
      <c r="C131" s="433"/>
      <c r="D131" s="433"/>
      <c r="E131" s="433"/>
      <c r="F131" s="436"/>
      <c r="G131" s="433"/>
      <c r="H131" s="433"/>
    </row>
    <row r="132" spans="1:8" ht="12.75">
      <c r="A132" s="437" t="s">
        <v>217</v>
      </c>
      <c r="B132" s="437"/>
      <c r="C132" s="437"/>
      <c r="D132" s="437"/>
      <c r="E132" s="171" t="s">
        <v>121</v>
      </c>
      <c r="F132" s="172" t="s">
        <v>218</v>
      </c>
      <c r="G132" s="172" t="s">
        <v>213</v>
      </c>
      <c r="H132" s="173" t="s">
        <v>214</v>
      </c>
    </row>
    <row r="133" spans="1:8" ht="15.75" customHeight="1">
      <c r="A133" s="433" t="s">
        <v>131</v>
      </c>
      <c r="B133" s="433"/>
      <c r="C133" s="433"/>
      <c r="D133" s="433"/>
      <c r="E133" s="174" t="s">
        <v>122</v>
      </c>
      <c r="F133" s="175">
        <v>0.02</v>
      </c>
      <c r="G133" s="176">
        <v>6.29</v>
      </c>
      <c r="H133" s="176">
        <f t="shared" ref="H133:H139" si="3">F133*G133</f>
        <v>0.13</v>
      </c>
    </row>
    <row r="134" spans="1:8" ht="31.5" customHeight="1">
      <c r="A134" s="433" t="s">
        <v>135</v>
      </c>
      <c r="B134" s="433"/>
      <c r="C134" s="433"/>
      <c r="D134" s="433"/>
      <c r="E134" s="174" t="s">
        <v>128</v>
      </c>
      <c r="F134" s="175">
        <v>3.5000000000000003E-2</v>
      </c>
      <c r="G134" s="176">
        <v>302.20999999999998</v>
      </c>
      <c r="H134" s="176">
        <f t="shared" si="3"/>
        <v>10.58</v>
      </c>
    </row>
    <row r="135" spans="1:8" ht="15.75" customHeight="1">
      <c r="A135" s="433" t="s">
        <v>138</v>
      </c>
      <c r="B135" s="433"/>
      <c r="C135" s="433"/>
      <c r="D135" s="433"/>
      <c r="E135" s="174" t="s">
        <v>128</v>
      </c>
      <c r="F135" s="175">
        <v>0.08</v>
      </c>
      <c r="G135" s="176">
        <v>145</v>
      </c>
      <c r="H135" s="176">
        <f t="shared" si="3"/>
        <v>11.6</v>
      </c>
    </row>
    <row r="136" spans="1:8" ht="15.75" customHeight="1">
      <c r="A136" s="433" t="s">
        <v>132</v>
      </c>
      <c r="B136" s="433"/>
      <c r="C136" s="433"/>
      <c r="D136" s="433"/>
      <c r="E136" s="174" t="s">
        <v>125</v>
      </c>
      <c r="F136" s="175">
        <v>0.3</v>
      </c>
      <c r="G136" s="176">
        <v>5.38</v>
      </c>
      <c r="H136" s="176">
        <f t="shared" si="3"/>
        <v>1.61</v>
      </c>
    </row>
    <row r="137" spans="1:8" ht="15.75" customHeight="1">
      <c r="A137" s="433" t="s">
        <v>140</v>
      </c>
      <c r="B137" s="433"/>
      <c r="C137" s="433"/>
      <c r="D137" s="433"/>
      <c r="E137" s="174" t="s">
        <v>130</v>
      </c>
      <c r="F137" s="175">
        <v>1</v>
      </c>
      <c r="G137" s="176">
        <v>38.57</v>
      </c>
      <c r="H137" s="176">
        <f t="shared" si="3"/>
        <v>38.57</v>
      </c>
    </row>
    <row r="138" spans="1:8" ht="15.75" customHeight="1">
      <c r="A138" s="433" t="s">
        <v>139</v>
      </c>
      <c r="B138" s="433"/>
      <c r="C138" s="433"/>
      <c r="D138" s="433"/>
      <c r="E138" s="174" t="s">
        <v>122</v>
      </c>
      <c r="F138" s="175">
        <v>1.1000000000000001</v>
      </c>
      <c r="G138" s="176">
        <v>3.64</v>
      </c>
      <c r="H138" s="176">
        <f t="shared" si="3"/>
        <v>4</v>
      </c>
    </row>
    <row r="139" spans="1:8" ht="27.75" customHeight="1">
      <c r="A139" s="433" t="s">
        <v>137</v>
      </c>
      <c r="B139" s="433"/>
      <c r="C139" s="433"/>
      <c r="D139" s="433"/>
      <c r="E139" s="174" t="s">
        <v>125</v>
      </c>
      <c r="F139" s="175">
        <v>2.25</v>
      </c>
      <c r="G139" s="176">
        <v>6.9</v>
      </c>
      <c r="H139" s="176">
        <f t="shared" si="3"/>
        <v>15.53</v>
      </c>
    </row>
    <row r="140" spans="1:8" ht="12.75">
      <c r="A140" s="434" t="s">
        <v>219</v>
      </c>
      <c r="B140" s="434"/>
      <c r="C140" s="434"/>
      <c r="D140" s="434"/>
      <c r="E140" s="434"/>
      <c r="F140" s="435"/>
      <c r="G140" s="434"/>
      <c r="H140" s="180">
        <f>SUM(H133:H139)</f>
        <v>82.02</v>
      </c>
    </row>
    <row r="141" spans="1:8">
      <c r="A141" s="433"/>
      <c r="B141" s="433"/>
      <c r="C141" s="433"/>
      <c r="D141" s="433"/>
      <c r="E141" s="433"/>
      <c r="F141" s="436"/>
      <c r="G141" s="433"/>
      <c r="H141" s="433"/>
    </row>
    <row r="142" spans="1:8" ht="15.75" customHeight="1">
      <c r="A142" s="440" t="s">
        <v>220</v>
      </c>
      <c r="B142" s="440"/>
      <c r="C142" s="440"/>
      <c r="D142" s="440"/>
      <c r="E142" s="440"/>
      <c r="F142" s="441"/>
      <c r="G142" s="440"/>
      <c r="H142" s="181">
        <f>H126+H130+H140</f>
        <v>100.22</v>
      </c>
    </row>
    <row r="143" spans="1:8">
      <c r="A143" s="433"/>
      <c r="B143" s="433"/>
      <c r="C143" s="433"/>
      <c r="D143" s="433"/>
      <c r="E143" s="433"/>
      <c r="F143" s="436"/>
      <c r="G143" s="433"/>
      <c r="H143" s="433"/>
    </row>
    <row r="144" spans="1:8" ht="15.75" hidden="1" customHeight="1">
      <c r="A144" s="438" t="s">
        <v>655</v>
      </c>
      <c r="B144" s="438"/>
      <c r="C144" s="438"/>
      <c r="D144" s="438"/>
      <c r="E144" s="445" t="s">
        <v>647</v>
      </c>
      <c r="F144" s="446"/>
      <c r="G144" s="447"/>
      <c r="H144" s="447"/>
    </row>
    <row r="145" spans="1:8" ht="45" hidden="1" customHeight="1">
      <c r="A145" s="438" t="s">
        <v>226</v>
      </c>
      <c r="B145" s="438"/>
      <c r="C145" s="438"/>
      <c r="D145" s="438"/>
      <c r="E145" s="438"/>
      <c r="F145" s="439"/>
      <c r="G145" s="438"/>
      <c r="H145" s="438"/>
    </row>
    <row r="146" spans="1:8" hidden="1">
      <c r="A146" s="433"/>
      <c r="B146" s="433"/>
      <c r="C146" s="433"/>
      <c r="D146" s="433"/>
      <c r="E146" s="433"/>
      <c r="F146" s="436"/>
      <c r="G146" s="433"/>
      <c r="H146" s="433"/>
    </row>
    <row r="147" spans="1:8" ht="12.75" hidden="1">
      <c r="A147" s="437" t="s">
        <v>94</v>
      </c>
      <c r="B147" s="437"/>
      <c r="C147" s="437"/>
      <c r="D147" s="437"/>
      <c r="E147" s="171" t="s">
        <v>121</v>
      </c>
      <c r="F147" s="172" t="s">
        <v>212</v>
      </c>
      <c r="G147" s="172" t="s">
        <v>213</v>
      </c>
      <c r="H147" s="173" t="s">
        <v>214</v>
      </c>
    </row>
    <row r="148" spans="1:8" ht="15.75" hidden="1" customHeight="1">
      <c r="A148" s="433" t="s">
        <v>301</v>
      </c>
      <c r="B148" s="433"/>
      <c r="C148" s="433"/>
      <c r="D148" s="433"/>
      <c r="E148" s="174" t="s">
        <v>123</v>
      </c>
      <c r="F148" s="175">
        <v>0.16</v>
      </c>
      <c r="G148" s="176">
        <v>14.04</v>
      </c>
      <c r="H148" s="176">
        <f>F148*G148</f>
        <v>2.25</v>
      </c>
    </row>
    <row r="149" spans="1:8" ht="15.75" hidden="1" customHeight="1">
      <c r="A149" s="433" t="s">
        <v>296</v>
      </c>
      <c r="B149" s="433"/>
      <c r="C149" s="433"/>
      <c r="D149" s="433"/>
      <c r="E149" s="174" t="s">
        <v>123</v>
      </c>
      <c r="F149" s="175">
        <v>0.36599999999999999</v>
      </c>
      <c r="G149" s="176">
        <v>14.04</v>
      </c>
      <c r="H149" s="176">
        <f>F149*G149</f>
        <v>5.14</v>
      </c>
    </row>
    <row r="150" spans="1:8" ht="15.75" hidden="1" customHeight="1">
      <c r="A150" s="433" t="s">
        <v>295</v>
      </c>
      <c r="B150" s="433"/>
      <c r="C150" s="433"/>
      <c r="D150" s="433"/>
      <c r="E150" s="174" t="s">
        <v>123</v>
      </c>
      <c r="F150" s="175">
        <v>0.98</v>
      </c>
      <c r="G150" s="176">
        <v>11.4</v>
      </c>
      <c r="H150" s="176">
        <f>F150*G150</f>
        <v>11.17</v>
      </c>
    </row>
    <row r="151" spans="1:8" ht="12.75" hidden="1">
      <c r="A151" s="434" t="s">
        <v>215</v>
      </c>
      <c r="B151" s="434"/>
      <c r="C151" s="434"/>
      <c r="D151" s="434"/>
      <c r="E151" s="434"/>
      <c r="F151" s="435"/>
      <c r="G151" s="434"/>
      <c r="H151" s="176">
        <f>SUM(H148:H150)</f>
        <v>18.559999999999999</v>
      </c>
    </row>
    <row r="152" spans="1:8" hidden="1">
      <c r="A152" s="177"/>
      <c r="B152" s="177"/>
      <c r="C152" s="177"/>
      <c r="D152" s="177"/>
      <c r="E152" s="178"/>
      <c r="F152" s="179"/>
      <c r="G152" s="178"/>
      <c r="H152" s="178"/>
    </row>
    <row r="153" spans="1:8" ht="12.75" hidden="1">
      <c r="A153" s="434" t="s">
        <v>216</v>
      </c>
      <c r="B153" s="434"/>
      <c r="C153" s="434"/>
      <c r="D153" s="434"/>
      <c r="E153" s="434"/>
      <c r="F153" s="435"/>
      <c r="G153" s="434"/>
      <c r="H153" s="180">
        <f>H151</f>
        <v>18.559999999999999</v>
      </c>
    </row>
    <row r="154" spans="1:8" hidden="1">
      <c r="A154" s="433"/>
      <c r="B154" s="433"/>
      <c r="C154" s="433"/>
      <c r="D154" s="433"/>
      <c r="E154" s="433"/>
      <c r="F154" s="436"/>
      <c r="G154" s="433"/>
      <c r="H154" s="433"/>
    </row>
    <row r="155" spans="1:8" ht="12.75" hidden="1">
      <c r="A155" s="437" t="s">
        <v>223</v>
      </c>
      <c r="B155" s="437"/>
      <c r="C155" s="182" t="s">
        <v>121</v>
      </c>
      <c r="D155" s="460" t="s">
        <v>224</v>
      </c>
      <c r="E155" s="460"/>
      <c r="F155" s="460" t="s">
        <v>213</v>
      </c>
      <c r="G155" s="460"/>
      <c r="H155" s="173" t="s">
        <v>214</v>
      </c>
    </row>
    <row r="156" spans="1:8" ht="35.1" hidden="1" customHeight="1">
      <c r="A156" s="433" t="s">
        <v>134</v>
      </c>
      <c r="B156" s="433"/>
      <c r="C156" s="433" t="s">
        <v>123</v>
      </c>
      <c r="D156" s="433">
        <v>1.2E-2</v>
      </c>
      <c r="E156" s="174"/>
      <c r="F156" s="175">
        <v>0.68</v>
      </c>
      <c r="G156" s="176"/>
      <c r="H156" s="176">
        <v>0.01</v>
      </c>
    </row>
    <row r="157" spans="1:8" ht="12.75" hidden="1">
      <c r="A157" s="434" t="s">
        <v>225</v>
      </c>
      <c r="B157" s="434"/>
      <c r="C157" s="434"/>
      <c r="D157" s="434"/>
      <c r="E157" s="434"/>
      <c r="F157" s="435"/>
      <c r="G157" s="434"/>
      <c r="H157" s="180">
        <v>0.01</v>
      </c>
    </row>
    <row r="158" spans="1:8" hidden="1">
      <c r="A158" s="433"/>
      <c r="B158" s="433"/>
      <c r="C158" s="433"/>
      <c r="D158" s="433"/>
      <c r="E158" s="433"/>
      <c r="F158" s="436"/>
      <c r="G158" s="433"/>
      <c r="H158" s="433"/>
    </row>
    <row r="159" spans="1:8" ht="12.75" hidden="1">
      <c r="A159" s="437" t="s">
        <v>217</v>
      </c>
      <c r="B159" s="437"/>
      <c r="C159" s="437"/>
      <c r="D159" s="437"/>
      <c r="E159" s="171" t="s">
        <v>121</v>
      </c>
      <c r="F159" s="172" t="s">
        <v>218</v>
      </c>
      <c r="G159" s="172" t="s">
        <v>213</v>
      </c>
      <c r="H159" s="173" t="s">
        <v>214</v>
      </c>
    </row>
    <row r="160" spans="1:8" ht="15.75" hidden="1" customHeight="1">
      <c r="A160" s="433" t="s">
        <v>131</v>
      </c>
      <c r="B160" s="433"/>
      <c r="C160" s="433"/>
      <c r="D160" s="433"/>
      <c r="E160" s="174" t="s">
        <v>122</v>
      </c>
      <c r="F160" s="175">
        <v>0.02</v>
      </c>
      <c r="G160" s="176">
        <v>6.29</v>
      </c>
      <c r="H160" s="176">
        <v>0.13</v>
      </c>
    </row>
    <row r="161" spans="1:8" ht="35.1" hidden="1" customHeight="1">
      <c r="A161" s="433" t="s">
        <v>135</v>
      </c>
      <c r="B161" s="433"/>
      <c r="C161" s="433"/>
      <c r="D161" s="433"/>
      <c r="E161" s="174" t="s">
        <v>128</v>
      </c>
      <c r="F161" s="175">
        <v>0.04</v>
      </c>
      <c r="G161" s="176">
        <v>302.20999999999998</v>
      </c>
      <c r="H161" s="176">
        <v>12.09</v>
      </c>
    </row>
    <row r="162" spans="1:8" ht="15.75" hidden="1" customHeight="1">
      <c r="A162" s="433" t="s">
        <v>138</v>
      </c>
      <c r="B162" s="433"/>
      <c r="C162" s="433"/>
      <c r="D162" s="433"/>
      <c r="E162" s="174" t="s">
        <v>128</v>
      </c>
      <c r="F162" s="175">
        <v>0.12</v>
      </c>
      <c r="G162" s="176">
        <v>145</v>
      </c>
      <c r="H162" s="176">
        <v>17.399999999999999</v>
      </c>
    </row>
    <row r="163" spans="1:8" ht="15.75" hidden="1" customHeight="1">
      <c r="A163" s="433" t="s">
        <v>132</v>
      </c>
      <c r="B163" s="433"/>
      <c r="C163" s="433"/>
      <c r="D163" s="433"/>
      <c r="E163" s="174" t="s">
        <v>125</v>
      </c>
      <c r="F163" s="175">
        <v>0.3</v>
      </c>
      <c r="G163" s="176">
        <v>5.38</v>
      </c>
      <c r="H163" s="176">
        <v>1.61</v>
      </c>
    </row>
    <row r="164" spans="1:8" ht="35.1" hidden="1" customHeight="1">
      <c r="A164" s="433" t="s">
        <v>136</v>
      </c>
      <c r="B164" s="433"/>
      <c r="C164" s="433"/>
      <c r="D164" s="433"/>
      <c r="E164" s="174" t="s">
        <v>130</v>
      </c>
      <c r="F164" s="175">
        <v>1.1499999999999999</v>
      </c>
      <c r="G164" s="176">
        <v>34.29</v>
      </c>
      <c r="H164" s="176">
        <v>39.43</v>
      </c>
    </row>
    <row r="165" spans="1:8" ht="35.1" hidden="1" customHeight="1">
      <c r="A165" s="433" t="s">
        <v>137</v>
      </c>
      <c r="B165" s="433"/>
      <c r="C165" s="433"/>
      <c r="D165" s="433"/>
      <c r="E165" s="174" t="s">
        <v>125</v>
      </c>
      <c r="F165" s="175">
        <v>2.25</v>
      </c>
      <c r="G165" s="176">
        <v>6.9</v>
      </c>
      <c r="H165" s="176">
        <v>15.53</v>
      </c>
    </row>
    <row r="166" spans="1:8" ht="12.75" hidden="1">
      <c r="A166" s="434" t="s">
        <v>219</v>
      </c>
      <c r="B166" s="434"/>
      <c r="C166" s="434"/>
      <c r="D166" s="434"/>
      <c r="E166" s="434"/>
      <c r="F166" s="435"/>
      <c r="G166" s="434"/>
      <c r="H166" s="180">
        <v>86.19</v>
      </c>
    </row>
    <row r="167" spans="1:8" hidden="1">
      <c r="A167" s="433"/>
      <c r="B167" s="433"/>
      <c r="C167" s="433"/>
      <c r="D167" s="433"/>
      <c r="E167" s="433"/>
      <c r="F167" s="436"/>
      <c r="G167" s="433"/>
      <c r="H167" s="433"/>
    </row>
    <row r="168" spans="1:8" ht="15.75" hidden="1" customHeight="1">
      <c r="A168" s="440" t="s">
        <v>220</v>
      </c>
      <c r="B168" s="440"/>
      <c r="C168" s="440"/>
      <c r="D168" s="440"/>
      <c r="E168" s="440"/>
      <c r="F168" s="441"/>
      <c r="G168" s="440"/>
      <c r="H168" s="181">
        <f>H153+H157+H166</f>
        <v>104.76</v>
      </c>
    </row>
    <row r="169" spans="1:8" hidden="1">
      <c r="A169" s="433"/>
      <c r="B169" s="433"/>
      <c r="C169" s="433"/>
      <c r="D169" s="433"/>
      <c r="E169" s="433"/>
      <c r="F169" s="436"/>
      <c r="G169" s="433"/>
      <c r="H169" s="433"/>
    </row>
    <row r="170" spans="1:8" ht="15.75" hidden="1" customHeight="1">
      <c r="A170" s="438" t="s">
        <v>656</v>
      </c>
      <c r="B170" s="438"/>
      <c r="C170" s="438"/>
      <c r="D170" s="438"/>
      <c r="E170" s="445" t="s">
        <v>647</v>
      </c>
      <c r="F170" s="446"/>
      <c r="G170" s="447"/>
      <c r="H170" s="447"/>
    </row>
    <row r="171" spans="1:8" ht="45" hidden="1" customHeight="1">
      <c r="A171" s="438" t="s">
        <v>419</v>
      </c>
      <c r="B171" s="438"/>
      <c r="C171" s="438"/>
      <c r="D171" s="438"/>
      <c r="E171" s="438"/>
      <c r="F171" s="439"/>
      <c r="G171" s="438"/>
      <c r="H171" s="438"/>
    </row>
    <row r="172" spans="1:8" hidden="1">
      <c r="A172" s="433"/>
      <c r="B172" s="433"/>
      <c r="C172" s="433"/>
      <c r="D172" s="433"/>
      <c r="E172" s="433"/>
      <c r="F172" s="436"/>
      <c r="G172" s="433"/>
      <c r="H172" s="433"/>
    </row>
    <row r="173" spans="1:8" ht="12.75" hidden="1">
      <c r="A173" s="437" t="s">
        <v>94</v>
      </c>
      <c r="B173" s="437"/>
      <c r="C173" s="437"/>
      <c r="D173" s="437"/>
      <c r="E173" s="171" t="s">
        <v>121</v>
      </c>
      <c r="F173" s="172" t="s">
        <v>212</v>
      </c>
      <c r="G173" s="172" t="s">
        <v>213</v>
      </c>
      <c r="H173" s="173" t="s">
        <v>214</v>
      </c>
    </row>
    <row r="174" spans="1:8" ht="15.75" hidden="1" customHeight="1">
      <c r="A174" s="433" t="s">
        <v>301</v>
      </c>
      <c r="B174" s="433"/>
      <c r="C174" s="433"/>
      <c r="D174" s="433"/>
      <c r="E174" s="174" t="s">
        <v>123</v>
      </c>
      <c r="F174" s="175">
        <v>0.16</v>
      </c>
      <c r="G174" s="176">
        <v>14.04</v>
      </c>
      <c r="H174" s="176">
        <f>F174*G174</f>
        <v>2.25</v>
      </c>
    </row>
    <row r="175" spans="1:8" ht="15.75" hidden="1" customHeight="1">
      <c r="A175" s="433" t="s">
        <v>296</v>
      </c>
      <c r="B175" s="433"/>
      <c r="C175" s="433"/>
      <c r="D175" s="433"/>
      <c r="E175" s="174" t="s">
        <v>123</v>
      </c>
      <c r="F175" s="175">
        <v>0.36599999999999999</v>
      </c>
      <c r="G175" s="176">
        <v>14.04</v>
      </c>
      <c r="H175" s="176">
        <f>F175*G175</f>
        <v>5.14</v>
      </c>
    </row>
    <row r="176" spans="1:8" ht="15.75" hidden="1" customHeight="1">
      <c r="A176" s="433" t="s">
        <v>295</v>
      </c>
      <c r="B176" s="433"/>
      <c r="C176" s="433"/>
      <c r="D176" s="433"/>
      <c r="E176" s="174" t="s">
        <v>123</v>
      </c>
      <c r="F176" s="175">
        <v>0.98</v>
      </c>
      <c r="G176" s="176">
        <v>11.4</v>
      </c>
      <c r="H176" s="176">
        <f>F176*G176</f>
        <v>11.17</v>
      </c>
    </row>
    <row r="177" spans="1:8" ht="12.75" hidden="1">
      <c r="A177" s="434" t="s">
        <v>215</v>
      </c>
      <c r="B177" s="434"/>
      <c r="C177" s="434"/>
      <c r="D177" s="434"/>
      <c r="E177" s="434"/>
      <c r="F177" s="435"/>
      <c r="G177" s="434"/>
      <c r="H177" s="176">
        <f>SUM(H174:H176)</f>
        <v>18.559999999999999</v>
      </c>
    </row>
    <row r="178" spans="1:8" hidden="1">
      <c r="A178" s="177"/>
      <c r="B178" s="177"/>
      <c r="C178" s="177"/>
      <c r="D178" s="177"/>
      <c r="E178" s="178"/>
      <c r="F178" s="179"/>
      <c r="G178" s="178"/>
      <c r="H178" s="178"/>
    </row>
    <row r="179" spans="1:8" ht="12.75" hidden="1">
      <c r="A179" s="434" t="s">
        <v>216</v>
      </c>
      <c r="B179" s="434"/>
      <c r="C179" s="434"/>
      <c r="D179" s="434"/>
      <c r="E179" s="434"/>
      <c r="F179" s="435"/>
      <c r="G179" s="434"/>
      <c r="H179" s="180">
        <f>H177</f>
        <v>18.559999999999999</v>
      </c>
    </row>
    <row r="180" spans="1:8" hidden="1">
      <c r="A180" s="433"/>
      <c r="B180" s="433"/>
      <c r="C180" s="433"/>
      <c r="D180" s="433"/>
      <c r="E180" s="433"/>
      <c r="F180" s="436"/>
      <c r="G180" s="433"/>
      <c r="H180" s="433"/>
    </row>
    <row r="181" spans="1:8" ht="12.75" hidden="1">
      <c r="A181" s="437" t="s">
        <v>223</v>
      </c>
      <c r="B181" s="437"/>
      <c r="C181" s="182" t="s">
        <v>121</v>
      </c>
      <c r="D181" s="460" t="s">
        <v>224</v>
      </c>
      <c r="E181" s="460"/>
      <c r="F181" s="460" t="s">
        <v>213</v>
      </c>
      <c r="G181" s="460"/>
      <c r="H181" s="173" t="s">
        <v>214</v>
      </c>
    </row>
    <row r="182" spans="1:8" ht="35.1" hidden="1" customHeight="1">
      <c r="A182" s="433" t="s">
        <v>134</v>
      </c>
      <c r="B182" s="433"/>
      <c r="C182" s="433" t="s">
        <v>123</v>
      </c>
      <c r="D182" s="433">
        <v>1.2E-2</v>
      </c>
      <c r="E182" s="174"/>
      <c r="F182" s="175">
        <v>0.68</v>
      </c>
      <c r="G182" s="176">
        <v>115</v>
      </c>
      <c r="H182" s="176">
        <f>F182*G182</f>
        <v>78.2</v>
      </c>
    </row>
    <row r="183" spans="1:8" ht="12.75" hidden="1">
      <c r="A183" s="434" t="s">
        <v>225</v>
      </c>
      <c r="B183" s="434"/>
      <c r="C183" s="434"/>
      <c r="D183" s="434"/>
      <c r="E183" s="434"/>
      <c r="F183" s="435"/>
      <c r="G183" s="434"/>
      <c r="H183" s="180">
        <v>0.01</v>
      </c>
    </row>
    <row r="184" spans="1:8" hidden="1">
      <c r="A184" s="433"/>
      <c r="B184" s="433"/>
      <c r="C184" s="433"/>
      <c r="D184" s="433"/>
      <c r="E184" s="433"/>
      <c r="F184" s="436"/>
      <c r="G184" s="433"/>
      <c r="H184" s="433"/>
    </row>
    <row r="185" spans="1:8" ht="12.75" hidden="1">
      <c r="A185" s="437" t="s">
        <v>217</v>
      </c>
      <c r="B185" s="437"/>
      <c r="C185" s="437"/>
      <c r="D185" s="437"/>
      <c r="E185" s="171" t="s">
        <v>121</v>
      </c>
      <c r="F185" s="172" t="s">
        <v>218</v>
      </c>
      <c r="G185" s="172" t="s">
        <v>213</v>
      </c>
      <c r="H185" s="173" t="s">
        <v>214</v>
      </c>
    </row>
    <row r="186" spans="1:8" ht="15.75" hidden="1" customHeight="1">
      <c r="A186" s="433" t="s">
        <v>131</v>
      </c>
      <c r="B186" s="433"/>
      <c r="C186" s="433"/>
      <c r="D186" s="433"/>
      <c r="E186" s="174" t="s">
        <v>122</v>
      </c>
      <c r="F186" s="175">
        <v>0.02</v>
      </c>
      <c r="G186" s="176">
        <v>6.29</v>
      </c>
      <c r="H186" s="176">
        <f t="shared" ref="H186:H192" si="4">F186*G186</f>
        <v>0.13</v>
      </c>
    </row>
    <row r="187" spans="1:8" ht="35.1" hidden="1" customHeight="1">
      <c r="A187" s="433" t="s">
        <v>135</v>
      </c>
      <c r="B187" s="433"/>
      <c r="C187" s="433"/>
      <c r="D187" s="433"/>
      <c r="E187" s="174" t="s">
        <v>128</v>
      </c>
      <c r="F187" s="175">
        <v>4.4999999999999998E-2</v>
      </c>
      <c r="G187" s="176">
        <v>402.21</v>
      </c>
      <c r="H187" s="176">
        <f t="shared" si="4"/>
        <v>18.100000000000001</v>
      </c>
    </row>
    <row r="188" spans="1:8" ht="15.75" hidden="1" customHeight="1">
      <c r="A188" s="433" t="s">
        <v>138</v>
      </c>
      <c r="B188" s="433"/>
      <c r="C188" s="433"/>
      <c r="D188" s="433"/>
      <c r="E188" s="174" t="s">
        <v>128</v>
      </c>
      <c r="F188" s="175">
        <v>0.12</v>
      </c>
      <c r="G188" s="176">
        <v>145</v>
      </c>
      <c r="H188" s="176">
        <f t="shared" si="4"/>
        <v>17.399999999999999</v>
      </c>
    </row>
    <row r="189" spans="1:8" ht="15.75" hidden="1" customHeight="1">
      <c r="A189" s="433" t="s">
        <v>132</v>
      </c>
      <c r="B189" s="433"/>
      <c r="C189" s="433"/>
      <c r="D189" s="433"/>
      <c r="E189" s="174" t="s">
        <v>125</v>
      </c>
      <c r="F189" s="175">
        <v>0.3</v>
      </c>
      <c r="G189" s="176">
        <v>5.38</v>
      </c>
      <c r="H189" s="176">
        <f t="shared" si="4"/>
        <v>1.61</v>
      </c>
    </row>
    <row r="190" spans="1:8" ht="15.75" hidden="1" customHeight="1">
      <c r="A190" s="433" t="s">
        <v>139</v>
      </c>
      <c r="B190" s="433"/>
      <c r="C190" s="433"/>
      <c r="D190" s="433"/>
      <c r="E190" s="174" t="s">
        <v>122</v>
      </c>
      <c r="F190" s="175">
        <v>1.1000000000000001</v>
      </c>
      <c r="G190" s="176">
        <v>3.64</v>
      </c>
      <c r="H190" s="176">
        <f t="shared" si="4"/>
        <v>4</v>
      </c>
    </row>
    <row r="191" spans="1:8" hidden="1">
      <c r="A191" s="433" t="s">
        <v>420</v>
      </c>
      <c r="B191" s="433"/>
      <c r="C191" s="433"/>
      <c r="D191" s="433"/>
      <c r="E191" s="174" t="s">
        <v>130</v>
      </c>
      <c r="F191" s="175">
        <v>1.1499999999999999</v>
      </c>
      <c r="G191" s="176">
        <v>38.57</v>
      </c>
      <c r="H191" s="176">
        <f t="shared" si="4"/>
        <v>44.36</v>
      </c>
    </row>
    <row r="192" spans="1:8" ht="35.1" hidden="1" customHeight="1">
      <c r="A192" s="433" t="s">
        <v>137</v>
      </c>
      <c r="B192" s="433"/>
      <c r="C192" s="433"/>
      <c r="D192" s="433"/>
      <c r="E192" s="174" t="s">
        <v>125</v>
      </c>
      <c r="F192" s="175">
        <v>2.25</v>
      </c>
      <c r="G192" s="176">
        <v>6.9</v>
      </c>
      <c r="H192" s="176">
        <f t="shared" si="4"/>
        <v>15.53</v>
      </c>
    </row>
    <row r="193" spans="1:8" ht="12.75" hidden="1">
      <c r="A193" s="434" t="s">
        <v>219</v>
      </c>
      <c r="B193" s="434"/>
      <c r="C193" s="434"/>
      <c r="D193" s="434"/>
      <c r="E193" s="434"/>
      <c r="F193" s="435"/>
      <c r="G193" s="434"/>
      <c r="H193" s="176">
        <f>SUM(H186:H192)</f>
        <v>101.13</v>
      </c>
    </row>
    <row r="194" spans="1:8" hidden="1">
      <c r="A194" s="433"/>
      <c r="B194" s="433"/>
      <c r="C194" s="433"/>
      <c r="D194" s="433"/>
      <c r="E194" s="433"/>
      <c r="F194" s="436"/>
      <c r="G194" s="433"/>
      <c r="H194" s="433"/>
    </row>
    <row r="195" spans="1:8" ht="15.75" hidden="1" customHeight="1">
      <c r="A195" s="440" t="s">
        <v>220</v>
      </c>
      <c r="B195" s="440"/>
      <c r="C195" s="440"/>
      <c r="D195" s="440"/>
      <c r="E195" s="440"/>
      <c r="F195" s="441"/>
      <c r="G195" s="440"/>
      <c r="H195" s="181">
        <f>H179+H183+H193</f>
        <v>119.7</v>
      </c>
    </row>
    <row r="196" spans="1:8">
      <c r="A196" s="433"/>
      <c r="B196" s="433"/>
      <c r="C196" s="433"/>
      <c r="D196" s="433"/>
      <c r="E196" s="433"/>
      <c r="F196" s="436"/>
      <c r="G196" s="433"/>
      <c r="H196" s="433"/>
    </row>
    <row r="197" spans="1:8" ht="15.75" customHeight="1">
      <c r="A197" s="438" t="s">
        <v>657</v>
      </c>
      <c r="B197" s="438"/>
      <c r="C197" s="438"/>
      <c r="D197" s="438"/>
      <c r="E197" s="445" t="s">
        <v>227</v>
      </c>
      <c r="F197" s="446"/>
      <c r="G197" s="447"/>
      <c r="H197" s="447"/>
    </row>
    <row r="198" spans="1:8" ht="45" customHeight="1">
      <c r="A198" s="438" t="s">
        <v>228</v>
      </c>
      <c r="B198" s="438"/>
      <c r="C198" s="438"/>
      <c r="D198" s="438"/>
      <c r="E198" s="438"/>
      <c r="F198" s="439"/>
      <c r="G198" s="438"/>
      <c r="H198" s="438"/>
    </row>
    <row r="199" spans="1:8">
      <c r="A199" s="433"/>
      <c r="B199" s="433"/>
      <c r="C199" s="433"/>
      <c r="D199" s="433"/>
      <c r="E199" s="433"/>
      <c r="F199" s="436"/>
      <c r="G199" s="433"/>
      <c r="H199" s="433"/>
    </row>
    <row r="200" spans="1:8" ht="12.75">
      <c r="A200" s="437" t="s">
        <v>94</v>
      </c>
      <c r="B200" s="437"/>
      <c r="C200" s="437"/>
      <c r="D200" s="437"/>
      <c r="E200" s="171" t="s">
        <v>121</v>
      </c>
      <c r="F200" s="172" t="s">
        <v>212</v>
      </c>
      <c r="G200" s="172" t="s">
        <v>213</v>
      </c>
      <c r="H200" s="173" t="s">
        <v>214</v>
      </c>
    </row>
    <row r="201" spans="1:8" ht="15.75" customHeight="1">
      <c r="A201" s="433" t="s">
        <v>302</v>
      </c>
      <c r="B201" s="433"/>
      <c r="C201" s="433"/>
      <c r="D201" s="433"/>
      <c r="E201" s="174" t="s">
        <v>123</v>
      </c>
      <c r="F201" s="175">
        <v>5</v>
      </c>
      <c r="G201" s="176">
        <v>17.84</v>
      </c>
      <c r="H201" s="176">
        <f>F201*G201</f>
        <v>89.2</v>
      </c>
    </row>
    <row r="202" spans="1:8" ht="12.75">
      <c r="A202" s="434" t="s">
        <v>215</v>
      </c>
      <c r="B202" s="434"/>
      <c r="C202" s="434"/>
      <c r="D202" s="434"/>
      <c r="E202" s="434"/>
      <c r="F202" s="435"/>
      <c r="G202" s="434"/>
      <c r="H202" s="176">
        <f>H201</f>
        <v>89.2</v>
      </c>
    </row>
    <row r="203" spans="1:8">
      <c r="A203" s="457"/>
      <c r="B203" s="458"/>
      <c r="C203" s="458"/>
      <c r="D203" s="458"/>
      <c r="E203" s="458"/>
      <c r="F203" s="458"/>
      <c r="G203" s="458"/>
      <c r="H203" s="459"/>
    </row>
    <row r="204" spans="1:8" ht="12.75">
      <c r="A204" s="434" t="s">
        <v>216</v>
      </c>
      <c r="B204" s="434"/>
      <c r="C204" s="434"/>
      <c r="D204" s="434"/>
      <c r="E204" s="434"/>
      <c r="F204" s="435"/>
      <c r="G204" s="434"/>
      <c r="H204" s="180">
        <f>H202</f>
        <v>89.2</v>
      </c>
    </row>
    <row r="205" spans="1:8">
      <c r="A205" s="433"/>
      <c r="B205" s="433"/>
      <c r="C205" s="433"/>
      <c r="D205" s="433"/>
      <c r="E205" s="433"/>
      <c r="F205" s="436"/>
      <c r="G205" s="433"/>
      <c r="H205" s="433"/>
    </row>
    <row r="206" spans="1:8" ht="12.75">
      <c r="A206" s="437" t="s">
        <v>217</v>
      </c>
      <c r="B206" s="437"/>
      <c r="C206" s="437"/>
      <c r="D206" s="437"/>
      <c r="E206" s="171" t="s">
        <v>121</v>
      </c>
      <c r="F206" s="172" t="s">
        <v>218</v>
      </c>
      <c r="G206" s="172" t="s">
        <v>213</v>
      </c>
      <c r="H206" s="173" t="s">
        <v>214</v>
      </c>
    </row>
    <row r="207" spans="1:8" ht="15.75" customHeight="1">
      <c r="A207" s="433" t="s">
        <v>186</v>
      </c>
      <c r="B207" s="433"/>
      <c r="C207" s="433"/>
      <c r="D207" s="433"/>
      <c r="E207" s="174" t="s">
        <v>121</v>
      </c>
      <c r="F207" s="175">
        <v>1</v>
      </c>
      <c r="G207" s="176">
        <v>6.29</v>
      </c>
      <c r="H207" s="176">
        <f>F207*G207</f>
        <v>6.29</v>
      </c>
    </row>
    <row r="208" spans="1:8" ht="35.1" customHeight="1">
      <c r="A208" s="433" t="s">
        <v>187</v>
      </c>
      <c r="B208" s="433"/>
      <c r="C208" s="433"/>
      <c r="D208" s="433"/>
      <c r="E208" s="174" t="s">
        <v>121</v>
      </c>
      <c r="F208" s="175">
        <v>1</v>
      </c>
      <c r="G208" s="176">
        <v>7.31</v>
      </c>
      <c r="H208" s="176">
        <f t="shared" ref="H208:H217" si="5">F208*G208</f>
        <v>7.31</v>
      </c>
    </row>
    <row r="209" spans="1:8" ht="15.75" customHeight="1">
      <c r="A209" s="433" t="s">
        <v>190</v>
      </c>
      <c r="B209" s="433"/>
      <c r="C209" s="433"/>
      <c r="D209" s="433"/>
      <c r="E209" s="174" t="s">
        <v>121</v>
      </c>
      <c r="F209" s="175">
        <v>1</v>
      </c>
      <c r="G209" s="176">
        <v>2.83</v>
      </c>
      <c r="H209" s="176">
        <f t="shared" si="5"/>
        <v>2.83</v>
      </c>
    </row>
    <row r="210" spans="1:8" ht="15.75" customHeight="1">
      <c r="A210" s="433" t="s">
        <v>191</v>
      </c>
      <c r="B210" s="433"/>
      <c r="C210" s="433"/>
      <c r="D210" s="433"/>
      <c r="E210" s="174" t="s">
        <v>121</v>
      </c>
      <c r="F210" s="175">
        <v>1</v>
      </c>
      <c r="G210" s="176">
        <v>5.27</v>
      </c>
      <c r="H210" s="176">
        <f t="shared" si="5"/>
        <v>5.27</v>
      </c>
    </row>
    <row r="211" spans="1:8" ht="15.75" customHeight="1">
      <c r="A211" s="433" t="s">
        <v>192</v>
      </c>
      <c r="B211" s="433"/>
      <c r="C211" s="433"/>
      <c r="D211" s="433"/>
      <c r="E211" s="174" t="s">
        <v>121</v>
      </c>
      <c r="F211" s="175">
        <v>1</v>
      </c>
      <c r="G211" s="176">
        <v>548.03</v>
      </c>
      <c r="H211" s="176">
        <f t="shared" si="5"/>
        <v>548.03</v>
      </c>
    </row>
    <row r="212" spans="1:8" ht="15.75" customHeight="1">
      <c r="A212" s="433" t="s">
        <v>193</v>
      </c>
      <c r="B212" s="433"/>
      <c r="C212" s="433"/>
      <c r="D212" s="433"/>
      <c r="E212" s="174" t="s">
        <v>121</v>
      </c>
      <c r="F212" s="175">
        <v>1</v>
      </c>
      <c r="G212" s="176">
        <v>162.78</v>
      </c>
      <c r="H212" s="176">
        <f t="shared" si="5"/>
        <v>162.78</v>
      </c>
    </row>
    <row r="213" spans="1:8" ht="15.75" customHeight="1">
      <c r="A213" s="433" t="s">
        <v>194</v>
      </c>
      <c r="B213" s="433"/>
      <c r="C213" s="433"/>
      <c r="D213" s="433"/>
      <c r="E213" s="174" t="s">
        <v>121</v>
      </c>
      <c r="F213" s="175">
        <v>2</v>
      </c>
      <c r="G213" s="176">
        <v>206.99</v>
      </c>
      <c r="H213" s="176">
        <f t="shared" si="5"/>
        <v>413.98</v>
      </c>
    </row>
    <row r="214" spans="1:8" ht="15.75" customHeight="1">
      <c r="A214" s="433" t="s">
        <v>195</v>
      </c>
      <c r="B214" s="433"/>
      <c r="C214" s="433"/>
      <c r="D214" s="433"/>
      <c r="E214" s="174" t="s">
        <v>121</v>
      </c>
      <c r="F214" s="175">
        <v>1</v>
      </c>
      <c r="G214" s="176">
        <v>233.83</v>
      </c>
      <c r="H214" s="176">
        <f t="shared" si="5"/>
        <v>233.83</v>
      </c>
    </row>
    <row r="215" spans="1:8" ht="27" customHeight="1">
      <c r="A215" s="433" t="s">
        <v>184</v>
      </c>
      <c r="B215" s="433"/>
      <c r="C215" s="433"/>
      <c r="D215" s="433"/>
      <c r="E215" s="174" t="s">
        <v>121</v>
      </c>
      <c r="F215" s="175">
        <v>6</v>
      </c>
      <c r="G215" s="176">
        <v>2.19</v>
      </c>
      <c r="H215" s="176">
        <f t="shared" si="5"/>
        <v>13.14</v>
      </c>
    </row>
    <row r="216" spans="1:8" ht="35.1" customHeight="1">
      <c r="A216" s="433" t="s">
        <v>188</v>
      </c>
      <c r="B216" s="433"/>
      <c r="C216" s="433"/>
      <c r="D216" s="433"/>
      <c r="E216" s="174" t="s">
        <v>121</v>
      </c>
      <c r="F216" s="175">
        <v>16</v>
      </c>
      <c r="G216" s="176">
        <v>7.62</v>
      </c>
      <c r="H216" s="176">
        <f t="shared" si="5"/>
        <v>121.92</v>
      </c>
    </row>
    <row r="217" spans="1:8" ht="15.75" customHeight="1">
      <c r="A217" s="433" t="s">
        <v>189</v>
      </c>
      <c r="B217" s="433"/>
      <c r="C217" s="433"/>
      <c r="D217" s="433"/>
      <c r="E217" s="174" t="s">
        <v>121</v>
      </c>
      <c r="F217" s="175">
        <v>16</v>
      </c>
      <c r="G217" s="176">
        <v>0.37</v>
      </c>
      <c r="H217" s="176">
        <f t="shared" si="5"/>
        <v>5.92</v>
      </c>
    </row>
    <row r="218" spans="1:8" ht="12.75">
      <c r="A218" s="434" t="s">
        <v>219</v>
      </c>
      <c r="B218" s="434"/>
      <c r="C218" s="434"/>
      <c r="D218" s="434"/>
      <c r="E218" s="434"/>
      <c r="F218" s="435"/>
      <c r="G218" s="434"/>
      <c r="H218" s="180">
        <f>SUM(H207:H217)</f>
        <v>1521.3</v>
      </c>
    </row>
    <row r="219" spans="1:8">
      <c r="A219" s="433"/>
      <c r="B219" s="433"/>
      <c r="C219" s="433"/>
      <c r="D219" s="433"/>
      <c r="E219" s="433"/>
      <c r="F219" s="436"/>
      <c r="G219" s="433"/>
      <c r="H219" s="433"/>
    </row>
    <row r="220" spans="1:8" ht="12.75">
      <c r="A220" s="440" t="s">
        <v>220</v>
      </c>
      <c r="B220" s="440"/>
      <c r="C220" s="440"/>
      <c r="D220" s="440"/>
      <c r="E220" s="440"/>
      <c r="F220" s="441"/>
      <c r="G220" s="440"/>
      <c r="H220" s="181">
        <f>H204+H218</f>
        <v>1610.5</v>
      </c>
    </row>
    <row r="221" spans="1:8">
      <c r="A221" s="433"/>
      <c r="B221" s="433"/>
      <c r="C221" s="433"/>
      <c r="D221" s="433"/>
      <c r="E221" s="433"/>
      <c r="F221" s="436"/>
      <c r="G221" s="433"/>
      <c r="H221" s="433"/>
    </row>
    <row r="222" spans="1:8" ht="12.75" hidden="1">
      <c r="A222" s="438" t="s">
        <v>658</v>
      </c>
      <c r="B222" s="438"/>
      <c r="C222" s="438"/>
      <c r="D222" s="438"/>
      <c r="E222" s="445" t="s">
        <v>659</v>
      </c>
      <c r="F222" s="446"/>
      <c r="G222" s="447"/>
      <c r="H222" s="447"/>
    </row>
    <row r="223" spans="1:8" ht="45" hidden="1" customHeight="1">
      <c r="A223" s="438" t="s">
        <v>229</v>
      </c>
      <c r="B223" s="438"/>
      <c r="C223" s="438"/>
      <c r="D223" s="438"/>
      <c r="E223" s="438"/>
      <c r="F223" s="439"/>
      <c r="G223" s="438"/>
      <c r="H223" s="438"/>
    </row>
    <row r="224" spans="1:8" hidden="1">
      <c r="A224" s="433"/>
      <c r="B224" s="433"/>
      <c r="C224" s="433"/>
      <c r="D224" s="433"/>
      <c r="E224" s="433"/>
      <c r="F224" s="436"/>
      <c r="G224" s="433"/>
      <c r="H224" s="433"/>
    </row>
    <row r="225" spans="1:8" ht="12.75" hidden="1">
      <c r="A225" s="437" t="s">
        <v>94</v>
      </c>
      <c r="B225" s="437"/>
      <c r="C225" s="437"/>
      <c r="D225" s="437"/>
      <c r="E225" s="171" t="s">
        <v>121</v>
      </c>
      <c r="F225" s="172" t="s">
        <v>212</v>
      </c>
      <c r="G225" s="172" t="s">
        <v>213</v>
      </c>
      <c r="H225" s="173" t="s">
        <v>214</v>
      </c>
    </row>
    <row r="226" spans="1:8" ht="15.75" hidden="1" customHeight="1">
      <c r="A226" s="433" t="s">
        <v>303</v>
      </c>
      <c r="B226" s="433"/>
      <c r="C226" s="433"/>
      <c r="D226" s="433"/>
      <c r="E226" s="174" t="s">
        <v>123</v>
      </c>
      <c r="F226" s="175">
        <v>0.4</v>
      </c>
      <c r="G226" s="176">
        <v>13.44</v>
      </c>
      <c r="H226" s="176">
        <f>F226*G226</f>
        <v>5.38</v>
      </c>
    </row>
    <row r="227" spans="1:8" ht="15.75" hidden="1" customHeight="1">
      <c r="A227" s="433" t="s">
        <v>295</v>
      </c>
      <c r="B227" s="433"/>
      <c r="C227" s="433"/>
      <c r="D227" s="433"/>
      <c r="E227" s="174" t="s">
        <v>123</v>
      </c>
      <c r="F227" s="175">
        <v>0.43</v>
      </c>
      <c r="G227" s="176">
        <v>11.4</v>
      </c>
      <c r="H227" s="176">
        <f>F227*G227</f>
        <v>4.9000000000000004</v>
      </c>
    </row>
    <row r="228" spans="1:8" ht="12.75" hidden="1">
      <c r="A228" s="434" t="s">
        <v>215</v>
      </c>
      <c r="B228" s="434"/>
      <c r="C228" s="434"/>
      <c r="D228" s="434"/>
      <c r="E228" s="434"/>
      <c r="F228" s="435"/>
      <c r="G228" s="434"/>
      <c r="H228" s="176">
        <f>H226+H227</f>
        <v>10.28</v>
      </c>
    </row>
    <row r="229" spans="1:8" hidden="1">
      <c r="A229" s="177"/>
      <c r="B229" s="177"/>
      <c r="C229" s="177"/>
      <c r="D229" s="177"/>
      <c r="E229" s="178"/>
      <c r="F229" s="179"/>
      <c r="G229" s="178"/>
      <c r="H229" s="178"/>
    </row>
    <row r="230" spans="1:8" ht="12.75" hidden="1">
      <c r="A230" s="434" t="s">
        <v>216</v>
      </c>
      <c r="B230" s="434"/>
      <c r="C230" s="434"/>
      <c r="D230" s="434"/>
      <c r="E230" s="434"/>
      <c r="F230" s="435"/>
      <c r="G230" s="434"/>
      <c r="H230" s="180">
        <f>H228</f>
        <v>10.28</v>
      </c>
    </row>
    <row r="231" spans="1:8" hidden="1">
      <c r="A231" s="433"/>
      <c r="B231" s="433"/>
      <c r="C231" s="433"/>
      <c r="D231" s="433"/>
      <c r="E231" s="433"/>
      <c r="F231" s="436"/>
      <c r="G231" s="433"/>
      <c r="H231" s="433"/>
    </row>
    <row r="232" spans="1:8" ht="12.75" hidden="1">
      <c r="A232" s="437" t="s">
        <v>217</v>
      </c>
      <c r="B232" s="437"/>
      <c r="C232" s="437"/>
      <c r="D232" s="437"/>
      <c r="E232" s="171" t="s">
        <v>121</v>
      </c>
      <c r="F232" s="172" t="s">
        <v>218</v>
      </c>
      <c r="G232" s="172" t="s">
        <v>213</v>
      </c>
      <c r="H232" s="173" t="s">
        <v>214</v>
      </c>
    </row>
    <row r="233" spans="1:8" ht="15.75" hidden="1" customHeight="1">
      <c r="A233" s="433" t="s">
        <v>127</v>
      </c>
      <c r="B233" s="433"/>
      <c r="C233" s="433"/>
      <c r="D233" s="433"/>
      <c r="E233" s="174" t="s">
        <v>128</v>
      </c>
      <c r="F233" s="175">
        <v>3.6480000000000002E-3</v>
      </c>
      <c r="G233" s="176">
        <v>66</v>
      </c>
      <c r="H233" s="176">
        <v>0.24</v>
      </c>
    </row>
    <row r="234" spans="1:8" ht="15.75" hidden="1" customHeight="1">
      <c r="A234" s="433" t="s">
        <v>155</v>
      </c>
      <c r="B234" s="433"/>
      <c r="C234" s="433"/>
      <c r="D234" s="433"/>
      <c r="E234" s="174" t="s">
        <v>125</v>
      </c>
      <c r="F234" s="175">
        <v>1</v>
      </c>
      <c r="G234" s="176">
        <v>41.68</v>
      </c>
      <c r="H234" s="176">
        <v>41.68</v>
      </c>
    </row>
    <row r="235" spans="1:8" ht="15.75" hidden="1" customHeight="1">
      <c r="A235" s="433" t="s">
        <v>126</v>
      </c>
      <c r="B235" s="433"/>
      <c r="C235" s="433"/>
      <c r="D235" s="433"/>
      <c r="E235" s="174" t="s">
        <v>122</v>
      </c>
      <c r="F235" s="175">
        <v>1.095</v>
      </c>
      <c r="G235" s="176">
        <v>0.46</v>
      </c>
      <c r="H235" s="176">
        <v>0.5</v>
      </c>
    </row>
    <row r="236" spans="1:8" ht="12.75" hidden="1">
      <c r="A236" s="434" t="s">
        <v>219</v>
      </c>
      <c r="B236" s="434"/>
      <c r="C236" s="434"/>
      <c r="D236" s="434"/>
      <c r="E236" s="434"/>
      <c r="F236" s="435"/>
      <c r="G236" s="434"/>
      <c r="H236" s="180">
        <v>42.42</v>
      </c>
    </row>
    <row r="237" spans="1:8" hidden="1">
      <c r="A237" s="433"/>
      <c r="B237" s="433"/>
      <c r="C237" s="433"/>
      <c r="D237" s="433"/>
      <c r="E237" s="433"/>
      <c r="F237" s="436"/>
      <c r="G237" s="433"/>
      <c r="H237" s="433"/>
    </row>
    <row r="238" spans="1:8" ht="15.75" hidden="1" customHeight="1">
      <c r="A238" s="440" t="s">
        <v>220</v>
      </c>
      <c r="B238" s="440"/>
      <c r="C238" s="440"/>
      <c r="D238" s="440"/>
      <c r="E238" s="440"/>
      <c r="F238" s="441"/>
      <c r="G238" s="440"/>
      <c r="H238" s="181">
        <f>H230+H236</f>
        <v>52.7</v>
      </c>
    </row>
    <row r="239" spans="1:8">
      <c r="A239" s="433"/>
      <c r="B239" s="433"/>
      <c r="C239" s="433"/>
      <c r="D239" s="433"/>
      <c r="E239" s="433"/>
      <c r="F239" s="436"/>
      <c r="G239" s="433"/>
      <c r="H239" s="433"/>
    </row>
    <row r="240" spans="1:8" ht="12.75">
      <c r="A240" s="438" t="s">
        <v>660</v>
      </c>
      <c r="B240" s="438"/>
      <c r="C240" s="438"/>
      <c r="D240" s="438"/>
      <c r="E240" s="445" t="s">
        <v>659</v>
      </c>
      <c r="F240" s="446"/>
      <c r="G240" s="447"/>
      <c r="H240" s="447"/>
    </row>
    <row r="241" spans="1:8" ht="45" customHeight="1">
      <c r="A241" s="438" t="s">
        <v>579</v>
      </c>
      <c r="B241" s="438"/>
      <c r="C241" s="438"/>
      <c r="D241" s="438"/>
      <c r="E241" s="438"/>
      <c r="F241" s="439"/>
      <c r="G241" s="438"/>
      <c r="H241" s="438"/>
    </row>
    <row r="242" spans="1:8">
      <c r="A242" s="433"/>
      <c r="B242" s="433"/>
      <c r="C242" s="433"/>
      <c r="D242" s="433"/>
      <c r="E242" s="433"/>
      <c r="F242" s="436"/>
      <c r="G242" s="433"/>
      <c r="H242" s="433"/>
    </row>
    <row r="243" spans="1:8" ht="12.75">
      <c r="A243" s="437" t="s">
        <v>94</v>
      </c>
      <c r="B243" s="437"/>
      <c r="C243" s="437"/>
      <c r="D243" s="437"/>
      <c r="E243" s="171" t="s">
        <v>121</v>
      </c>
      <c r="F243" s="172" t="s">
        <v>212</v>
      </c>
      <c r="G243" s="172" t="s">
        <v>213</v>
      </c>
      <c r="H243" s="173" t="s">
        <v>214</v>
      </c>
    </row>
    <row r="244" spans="1:8" ht="15.75" customHeight="1">
      <c r="A244" s="433" t="s">
        <v>304</v>
      </c>
      <c r="B244" s="433"/>
      <c r="C244" s="433"/>
      <c r="D244" s="433"/>
      <c r="E244" s="174" t="s">
        <v>123</v>
      </c>
      <c r="F244" s="175">
        <v>0.3</v>
      </c>
      <c r="G244" s="176">
        <v>17.32</v>
      </c>
      <c r="H244" s="176">
        <f>F244*G244</f>
        <v>5.2</v>
      </c>
    </row>
    <row r="245" spans="1:8" ht="15.75" customHeight="1">
      <c r="A245" s="433" t="s">
        <v>295</v>
      </c>
      <c r="B245" s="433"/>
      <c r="C245" s="433"/>
      <c r="D245" s="433"/>
      <c r="E245" s="174" t="s">
        <v>123</v>
      </c>
      <c r="F245" s="175">
        <v>0.98</v>
      </c>
      <c r="G245" s="176">
        <v>14.13</v>
      </c>
      <c r="H245" s="176">
        <f t="shared" ref="H245:H246" si="6">F245*G245</f>
        <v>13.85</v>
      </c>
    </row>
    <row r="246" spans="1:8" ht="15.75" customHeight="1">
      <c r="A246" s="433" t="s">
        <v>303</v>
      </c>
      <c r="B246" s="433"/>
      <c r="C246" s="433"/>
      <c r="D246" s="433"/>
      <c r="E246" s="174" t="s">
        <v>123</v>
      </c>
      <c r="F246" s="175">
        <v>4.5</v>
      </c>
      <c r="G246" s="176">
        <v>17.649999999999999</v>
      </c>
      <c r="H246" s="176">
        <f t="shared" si="6"/>
        <v>79.430000000000007</v>
      </c>
    </row>
    <row r="247" spans="1:8" ht="12.75">
      <c r="A247" s="434" t="s">
        <v>215</v>
      </c>
      <c r="B247" s="434"/>
      <c r="C247" s="434"/>
      <c r="D247" s="434"/>
      <c r="E247" s="434"/>
      <c r="F247" s="435"/>
      <c r="G247" s="434"/>
      <c r="H247" s="176">
        <f>SUM(H244:H246)</f>
        <v>98.48</v>
      </c>
    </row>
    <row r="248" spans="1:8">
      <c r="A248" s="457"/>
      <c r="B248" s="458"/>
      <c r="C248" s="458"/>
      <c r="D248" s="458"/>
      <c r="E248" s="458"/>
      <c r="F248" s="458"/>
      <c r="G248" s="458"/>
      <c r="H248" s="459"/>
    </row>
    <row r="249" spans="1:8" ht="12.75">
      <c r="A249" s="434" t="s">
        <v>216</v>
      </c>
      <c r="B249" s="434"/>
      <c r="C249" s="434"/>
      <c r="D249" s="434"/>
      <c r="E249" s="434"/>
      <c r="F249" s="435"/>
      <c r="G249" s="434"/>
      <c r="H249" s="180">
        <f>H247</f>
        <v>98.48</v>
      </c>
    </row>
    <row r="250" spans="1:8">
      <c r="A250" s="433"/>
      <c r="B250" s="433"/>
      <c r="C250" s="433"/>
      <c r="D250" s="433"/>
      <c r="E250" s="433"/>
      <c r="F250" s="436"/>
      <c r="G250" s="433"/>
      <c r="H250" s="433"/>
    </row>
    <row r="251" spans="1:8" ht="12.75">
      <c r="A251" s="437" t="s">
        <v>217</v>
      </c>
      <c r="B251" s="437"/>
      <c r="C251" s="437"/>
      <c r="D251" s="437"/>
      <c r="E251" s="171" t="s">
        <v>121</v>
      </c>
      <c r="F251" s="172" t="s">
        <v>218</v>
      </c>
      <c r="G251" s="172" t="s">
        <v>213</v>
      </c>
      <c r="H251" s="173" t="s">
        <v>214</v>
      </c>
    </row>
    <row r="252" spans="1:8">
      <c r="A252" s="433" t="s">
        <v>154</v>
      </c>
      <c r="B252" s="433"/>
      <c r="C252" s="433"/>
      <c r="D252" s="433"/>
      <c r="E252" s="174" t="s">
        <v>122</v>
      </c>
      <c r="F252" s="175">
        <v>3.5099999999999999E-2</v>
      </c>
      <c r="G252" s="176">
        <v>2.93</v>
      </c>
      <c r="H252" s="176">
        <f>F252*G252</f>
        <v>0.1</v>
      </c>
    </row>
    <row r="253" spans="1:8" ht="15.75" customHeight="1">
      <c r="A253" s="433" t="s">
        <v>196</v>
      </c>
      <c r="B253" s="433"/>
      <c r="C253" s="433"/>
      <c r="D253" s="433"/>
      <c r="E253" s="174" t="s">
        <v>122</v>
      </c>
      <c r="F253" s="175">
        <v>0.08</v>
      </c>
      <c r="G253" s="176">
        <v>11.07</v>
      </c>
      <c r="H253" s="176">
        <f t="shared" ref="H253:H258" si="7">F253*G253</f>
        <v>0.89</v>
      </c>
    </row>
    <row r="254" spans="1:8" ht="15.75" customHeight="1">
      <c r="A254" s="433" t="s">
        <v>434</v>
      </c>
      <c r="B254" s="433"/>
      <c r="C254" s="433"/>
      <c r="D254" s="433"/>
      <c r="E254" s="174" t="s">
        <v>125</v>
      </c>
      <c r="F254" s="175">
        <v>1.05</v>
      </c>
      <c r="G254" s="176">
        <v>47.63</v>
      </c>
      <c r="H254" s="176">
        <f t="shared" si="7"/>
        <v>50.01</v>
      </c>
    </row>
    <row r="255" spans="1:8" ht="15.75" customHeight="1">
      <c r="A255" s="433" t="s">
        <v>185</v>
      </c>
      <c r="B255" s="433"/>
      <c r="C255" s="433"/>
      <c r="D255" s="433"/>
      <c r="E255" s="174" t="s">
        <v>122</v>
      </c>
      <c r="F255" s="175">
        <v>0.52280000000000004</v>
      </c>
      <c r="G255" s="176">
        <v>28.73</v>
      </c>
      <c r="H255" s="176">
        <f t="shared" si="7"/>
        <v>15.02</v>
      </c>
    </row>
    <row r="256" spans="1:8" ht="15.75" customHeight="1">
      <c r="A256" s="433" t="s">
        <v>197</v>
      </c>
      <c r="B256" s="433"/>
      <c r="C256" s="433"/>
      <c r="D256" s="433"/>
      <c r="E256" s="174" t="s">
        <v>130</v>
      </c>
      <c r="F256" s="175">
        <v>0.63</v>
      </c>
      <c r="G256" s="176">
        <v>483.01</v>
      </c>
      <c r="H256" s="176">
        <f t="shared" si="7"/>
        <v>304.3</v>
      </c>
    </row>
    <row r="257" spans="1:8" ht="15.75" customHeight="1">
      <c r="A257" s="433" t="s">
        <v>198</v>
      </c>
      <c r="B257" s="433"/>
      <c r="C257" s="433"/>
      <c r="D257" s="433"/>
      <c r="E257" s="174" t="s">
        <v>125</v>
      </c>
      <c r="F257" s="175">
        <v>1.24</v>
      </c>
      <c r="G257" s="176">
        <v>16.11</v>
      </c>
      <c r="H257" s="176">
        <f t="shared" si="7"/>
        <v>19.98</v>
      </c>
    </row>
    <row r="258" spans="1:8" ht="20.25" customHeight="1">
      <c r="A258" s="433" t="s">
        <v>199</v>
      </c>
      <c r="B258" s="433"/>
      <c r="C258" s="433"/>
      <c r="D258" s="433"/>
      <c r="E258" s="174" t="s">
        <v>121</v>
      </c>
      <c r="F258" s="175">
        <v>6</v>
      </c>
      <c r="G258" s="176">
        <v>0.61</v>
      </c>
      <c r="H258" s="176">
        <f t="shared" si="7"/>
        <v>3.66</v>
      </c>
    </row>
    <row r="259" spans="1:8" ht="12.75">
      <c r="A259" s="434" t="s">
        <v>219</v>
      </c>
      <c r="B259" s="434"/>
      <c r="C259" s="434"/>
      <c r="D259" s="434"/>
      <c r="E259" s="434"/>
      <c r="F259" s="435"/>
      <c r="G259" s="434"/>
      <c r="H259" s="180">
        <f>SUM(H252:H258)</f>
        <v>393.96</v>
      </c>
    </row>
    <row r="260" spans="1:8">
      <c r="A260" s="433"/>
      <c r="B260" s="433"/>
      <c r="C260" s="433"/>
      <c r="D260" s="433"/>
      <c r="E260" s="433"/>
      <c r="F260" s="436"/>
      <c r="G260" s="433"/>
      <c r="H260" s="433"/>
    </row>
    <row r="261" spans="1:8" ht="15.75" customHeight="1">
      <c r="A261" s="440" t="s">
        <v>220</v>
      </c>
      <c r="B261" s="440"/>
      <c r="C261" s="440"/>
      <c r="D261" s="440"/>
      <c r="E261" s="440"/>
      <c r="F261" s="441"/>
      <c r="G261" s="440"/>
      <c r="H261" s="181">
        <f>H249+H259</f>
        <v>492.44</v>
      </c>
    </row>
    <row r="262" spans="1:8">
      <c r="A262" s="433"/>
      <c r="B262" s="433"/>
      <c r="C262" s="433"/>
      <c r="D262" s="433"/>
      <c r="E262" s="433"/>
      <c r="F262" s="436"/>
      <c r="G262" s="433"/>
      <c r="H262" s="433"/>
    </row>
    <row r="263" spans="1:8" ht="15.75" customHeight="1">
      <c r="A263" s="438" t="s">
        <v>661</v>
      </c>
      <c r="B263" s="438"/>
      <c r="C263" s="438"/>
      <c r="D263" s="438"/>
      <c r="E263" s="445" t="s">
        <v>650</v>
      </c>
      <c r="F263" s="446"/>
      <c r="G263" s="447"/>
      <c r="H263" s="447"/>
    </row>
    <row r="264" spans="1:8" ht="45" customHeight="1">
      <c r="A264" s="438" t="s">
        <v>230</v>
      </c>
      <c r="B264" s="438"/>
      <c r="C264" s="438"/>
      <c r="D264" s="438"/>
      <c r="E264" s="438"/>
      <c r="F264" s="439"/>
      <c r="G264" s="438"/>
      <c r="H264" s="438"/>
    </row>
    <row r="265" spans="1:8">
      <c r="A265" s="433"/>
      <c r="B265" s="433"/>
      <c r="C265" s="433"/>
      <c r="D265" s="433"/>
      <c r="E265" s="433"/>
      <c r="F265" s="436"/>
      <c r="G265" s="433"/>
      <c r="H265" s="433"/>
    </row>
    <row r="266" spans="1:8" ht="12.75">
      <c r="A266" s="437" t="s">
        <v>94</v>
      </c>
      <c r="B266" s="437"/>
      <c r="C266" s="437"/>
      <c r="D266" s="437"/>
      <c r="E266" s="171" t="s">
        <v>121</v>
      </c>
      <c r="F266" s="172" t="s">
        <v>212</v>
      </c>
      <c r="G266" s="172" t="s">
        <v>213</v>
      </c>
      <c r="H266" s="173" t="s">
        <v>214</v>
      </c>
    </row>
    <row r="267" spans="1:8" ht="15.75" customHeight="1">
      <c r="A267" s="433" t="s">
        <v>295</v>
      </c>
      <c r="B267" s="433"/>
      <c r="C267" s="433"/>
      <c r="D267" s="433"/>
      <c r="E267" s="174" t="s">
        <v>123</v>
      </c>
      <c r="F267" s="175">
        <v>0.12</v>
      </c>
      <c r="G267" s="176">
        <v>11.4</v>
      </c>
      <c r="H267" s="176">
        <f>F267*G267</f>
        <v>1.37</v>
      </c>
    </row>
    <row r="268" spans="1:8" ht="15.75" customHeight="1">
      <c r="A268" s="433" t="s">
        <v>296</v>
      </c>
      <c r="B268" s="433"/>
      <c r="C268" s="433"/>
      <c r="D268" s="433"/>
      <c r="E268" s="174" t="s">
        <v>123</v>
      </c>
      <c r="F268" s="175">
        <v>0.6</v>
      </c>
      <c r="G268" s="176">
        <v>14.04</v>
      </c>
      <c r="H268" s="176">
        <f>F268*G268</f>
        <v>8.42</v>
      </c>
    </row>
    <row r="269" spans="1:8" ht="12.75">
      <c r="A269" s="434" t="s">
        <v>215</v>
      </c>
      <c r="B269" s="434"/>
      <c r="C269" s="434"/>
      <c r="D269" s="434"/>
      <c r="E269" s="434"/>
      <c r="F269" s="435"/>
      <c r="G269" s="434"/>
      <c r="H269" s="176">
        <f>H267+H268</f>
        <v>9.7899999999999991</v>
      </c>
    </row>
    <row r="270" spans="1:8">
      <c r="A270" s="177"/>
      <c r="B270" s="177"/>
      <c r="C270" s="177"/>
      <c r="D270" s="177"/>
      <c r="E270" s="178"/>
      <c r="F270" s="179"/>
      <c r="G270" s="178"/>
      <c r="H270" s="178"/>
    </row>
    <row r="271" spans="1:8" ht="12.75">
      <c r="A271" s="434" t="s">
        <v>216</v>
      </c>
      <c r="B271" s="434"/>
      <c r="C271" s="434"/>
      <c r="D271" s="434"/>
      <c r="E271" s="434"/>
      <c r="F271" s="435"/>
      <c r="G271" s="434"/>
      <c r="H271" s="180">
        <f>H269</f>
        <v>9.7899999999999991</v>
      </c>
    </row>
    <row r="272" spans="1:8">
      <c r="A272" s="433"/>
      <c r="B272" s="433"/>
      <c r="C272" s="433"/>
      <c r="D272" s="433"/>
      <c r="E272" s="433"/>
      <c r="F272" s="436"/>
      <c r="G272" s="433"/>
      <c r="H272" s="433"/>
    </row>
    <row r="273" spans="1:8" ht="12.75">
      <c r="A273" s="437" t="s">
        <v>217</v>
      </c>
      <c r="B273" s="437"/>
      <c r="C273" s="437"/>
      <c r="D273" s="437"/>
      <c r="E273" s="171" t="s">
        <v>121</v>
      </c>
      <c r="F273" s="172" t="s">
        <v>218</v>
      </c>
      <c r="G273" s="172" t="s">
        <v>213</v>
      </c>
      <c r="H273" s="173" t="s">
        <v>214</v>
      </c>
    </row>
    <row r="274" spans="1:8" ht="15.75" customHeight="1">
      <c r="A274" s="433" t="s">
        <v>127</v>
      </c>
      <c r="B274" s="433"/>
      <c r="C274" s="433"/>
      <c r="D274" s="433"/>
      <c r="E274" s="174" t="s">
        <v>128</v>
      </c>
      <c r="F274" s="175">
        <v>1.4592000000000001E-2</v>
      </c>
      <c r="G274" s="176">
        <v>66</v>
      </c>
      <c r="H274" s="176">
        <v>0.96</v>
      </c>
    </row>
    <row r="275" spans="1:8" ht="15.75" customHeight="1">
      <c r="A275" s="433" t="s">
        <v>205</v>
      </c>
      <c r="B275" s="433"/>
      <c r="C275" s="433"/>
      <c r="D275" s="433"/>
      <c r="E275" s="174" t="s">
        <v>121</v>
      </c>
      <c r="F275" s="175">
        <v>1</v>
      </c>
      <c r="G275" s="176">
        <v>35</v>
      </c>
      <c r="H275" s="176">
        <v>35</v>
      </c>
    </row>
    <row r="276" spans="1:8" ht="15.75" customHeight="1">
      <c r="A276" s="433" t="s">
        <v>126</v>
      </c>
      <c r="B276" s="433"/>
      <c r="C276" s="433"/>
      <c r="D276" s="433"/>
      <c r="E276" s="174" t="s">
        <v>122</v>
      </c>
      <c r="F276" s="175">
        <v>4.38</v>
      </c>
      <c r="G276" s="176">
        <v>0.46</v>
      </c>
      <c r="H276" s="176">
        <v>2.0099999999999998</v>
      </c>
    </row>
    <row r="277" spans="1:8" ht="12.75">
      <c r="A277" s="434" t="s">
        <v>219</v>
      </c>
      <c r="B277" s="434"/>
      <c r="C277" s="434"/>
      <c r="D277" s="434"/>
      <c r="E277" s="434"/>
      <c r="F277" s="435"/>
      <c r="G277" s="434"/>
      <c r="H277" s="180">
        <v>37.979999999999997</v>
      </c>
    </row>
    <row r="278" spans="1:8">
      <c r="A278" s="433"/>
      <c r="B278" s="433"/>
      <c r="C278" s="433"/>
      <c r="D278" s="433"/>
      <c r="E278" s="433"/>
      <c r="F278" s="436"/>
      <c r="G278" s="433"/>
      <c r="H278" s="433"/>
    </row>
    <row r="279" spans="1:8" ht="15.75" customHeight="1">
      <c r="A279" s="440" t="s">
        <v>220</v>
      </c>
      <c r="B279" s="440"/>
      <c r="C279" s="440"/>
      <c r="D279" s="440"/>
      <c r="E279" s="440"/>
      <c r="F279" s="441"/>
      <c r="G279" s="440"/>
      <c r="H279" s="181">
        <f>H271+H277</f>
        <v>47.77</v>
      </c>
    </row>
    <row r="280" spans="1:8">
      <c r="A280" s="433"/>
      <c r="B280" s="433"/>
      <c r="C280" s="433"/>
      <c r="D280" s="433"/>
      <c r="E280" s="433"/>
      <c r="F280" s="436"/>
      <c r="G280" s="433"/>
      <c r="H280" s="433"/>
    </row>
    <row r="281" spans="1:8" ht="15.75" customHeight="1">
      <c r="A281" s="438" t="s">
        <v>662</v>
      </c>
      <c r="B281" s="438"/>
      <c r="C281" s="438"/>
      <c r="D281" s="438"/>
      <c r="E281" s="445" t="s">
        <v>650</v>
      </c>
      <c r="F281" s="446"/>
      <c r="G281" s="447"/>
      <c r="H281" s="447"/>
    </row>
    <row r="282" spans="1:8" ht="45" customHeight="1">
      <c r="A282" s="438" t="s">
        <v>231</v>
      </c>
      <c r="B282" s="438"/>
      <c r="C282" s="438"/>
      <c r="D282" s="438"/>
      <c r="E282" s="438"/>
      <c r="F282" s="439"/>
      <c r="G282" s="438"/>
      <c r="H282" s="438"/>
    </row>
    <row r="283" spans="1:8">
      <c r="A283" s="433"/>
      <c r="B283" s="433"/>
      <c r="C283" s="433"/>
      <c r="D283" s="433"/>
      <c r="E283" s="433"/>
      <c r="F283" s="436"/>
      <c r="G283" s="433"/>
      <c r="H283" s="433"/>
    </row>
    <row r="284" spans="1:8" ht="12.75">
      <c r="A284" s="437" t="s">
        <v>94</v>
      </c>
      <c r="B284" s="437"/>
      <c r="C284" s="437"/>
      <c r="D284" s="437"/>
      <c r="E284" s="171" t="s">
        <v>121</v>
      </c>
      <c r="F284" s="172" t="s">
        <v>212</v>
      </c>
      <c r="G284" s="172" t="s">
        <v>213</v>
      </c>
      <c r="H284" s="173" t="s">
        <v>214</v>
      </c>
    </row>
    <row r="285" spans="1:8" ht="15.75" customHeight="1">
      <c r="A285" s="433" t="s">
        <v>295</v>
      </c>
      <c r="B285" s="433"/>
      <c r="C285" s="433"/>
      <c r="D285" s="433"/>
      <c r="E285" s="174" t="s">
        <v>123</v>
      </c>
      <c r="F285" s="175">
        <v>0.69</v>
      </c>
      <c r="G285" s="176">
        <v>11.4</v>
      </c>
      <c r="H285" s="176">
        <f>F285*G285</f>
        <v>7.87</v>
      </c>
    </row>
    <row r="286" spans="1:8" ht="15.75" customHeight="1">
      <c r="A286" s="433" t="s">
        <v>296</v>
      </c>
      <c r="B286" s="433"/>
      <c r="C286" s="433"/>
      <c r="D286" s="433"/>
      <c r="E286" s="174" t="s">
        <v>123</v>
      </c>
      <c r="F286" s="175">
        <v>1.05</v>
      </c>
      <c r="G286" s="176">
        <v>14.04</v>
      </c>
      <c r="H286" s="176">
        <f>F286*G286</f>
        <v>14.74</v>
      </c>
    </row>
    <row r="287" spans="1:8" ht="12.75">
      <c r="A287" s="434" t="s">
        <v>215</v>
      </c>
      <c r="B287" s="434"/>
      <c r="C287" s="434"/>
      <c r="D287" s="434"/>
      <c r="E287" s="434"/>
      <c r="F287" s="435"/>
      <c r="G287" s="434"/>
      <c r="H287" s="176">
        <f>H285+H286</f>
        <v>22.61</v>
      </c>
    </row>
    <row r="288" spans="1:8">
      <c r="A288" s="177"/>
      <c r="B288" s="177"/>
      <c r="C288" s="177"/>
      <c r="D288" s="177"/>
      <c r="E288" s="178"/>
      <c r="F288" s="179"/>
      <c r="G288" s="178"/>
      <c r="H288" s="178"/>
    </row>
    <row r="289" spans="1:8" ht="12.75">
      <c r="A289" s="434" t="s">
        <v>216</v>
      </c>
      <c r="B289" s="434"/>
      <c r="C289" s="434"/>
      <c r="D289" s="434"/>
      <c r="E289" s="434"/>
      <c r="F289" s="435"/>
      <c r="G289" s="434"/>
      <c r="H289" s="180">
        <f>H287</f>
        <v>22.61</v>
      </c>
    </row>
    <row r="290" spans="1:8">
      <c r="A290" s="433"/>
      <c r="B290" s="433"/>
      <c r="C290" s="433"/>
      <c r="D290" s="433"/>
      <c r="E290" s="433"/>
      <c r="F290" s="436"/>
      <c r="G290" s="433"/>
      <c r="H290" s="433"/>
    </row>
    <row r="291" spans="1:8" ht="12.75">
      <c r="A291" s="437" t="s">
        <v>217</v>
      </c>
      <c r="B291" s="437"/>
      <c r="C291" s="437"/>
      <c r="D291" s="437"/>
      <c r="E291" s="171" t="s">
        <v>121</v>
      </c>
      <c r="F291" s="172" t="s">
        <v>218</v>
      </c>
      <c r="G291" s="172" t="s">
        <v>213</v>
      </c>
      <c r="H291" s="173" t="s">
        <v>214</v>
      </c>
    </row>
    <row r="292" spans="1:8" ht="15.75" customHeight="1">
      <c r="A292" s="433" t="s">
        <v>182</v>
      </c>
      <c r="B292" s="433"/>
      <c r="C292" s="433"/>
      <c r="D292" s="433"/>
      <c r="E292" s="174" t="s">
        <v>128</v>
      </c>
      <c r="F292" s="175">
        <v>1.2600000000000001E-3</v>
      </c>
      <c r="G292" s="176">
        <v>70.45</v>
      </c>
      <c r="H292" s="176">
        <v>0.09</v>
      </c>
    </row>
    <row r="293" spans="1:8" ht="15.75" customHeight="1">
      <c r="A293" s="433" t="s">
        <v>129</v>
      </c>
      <c r="B293" s="433"/>
      <c r="C293" s="433"/>
      <c r="D293" s="433"/>
      <c r="E293" s="174" t="s">
        <v>128</v>
      </c>
      <c r="F293" s="175">
        <v>1.4599999999999999E-3</v>
      </c>
      <c r="G293" s="176">
        <v>89</v>
      </c>
      <c r="H293" s="176">
        <v>0.13</v>
      </c>
    </row>
    <row r="294" spans="1:8" ht="15.75" customHeight="1">
      <c r="A294" s="433" t="s">
        <v>207</v>
      </c>
      <c r="B294" s="433"/>
      <c r="C294" s="433"/>
      <c r="D294" s="433"/>
      <c r="E294" s="174" t="s">
        <v>128</v>
      </c>
      <c r="F294" s="175">
        <v>3.0000000000000001E-3</v>
      </c>
      <c r="G294" s="176">
        <v>80.13</v>
      </c>
      <c r="H294" s="176">
        <v>0.24</v>
      </c>
    </row>
    <row r="295" spans="1:8" ht="15.75" customHeight="1">
      <c r="A295" s="433" t="s">
        <v>127</v>
      </c>
      <c r="B295" s="433"/>
      <c r="C295" s="433"/>
      <c r="D295" s="433"/>
      <c r="E295" s="174" t="s">
        <v>128</v>
      </c>
      <c r="F295" s="175">
        <v>0.02</v>
      </c>
      <c r="G295" s="176">
        <v>66</v>
      </c>
      <c r="H295" s="176">
        <v>1.32</v>
      </c>
    </row>
    <row r="296" spans="1:8" ht="15.75" customHeight="1">
      <c r="A296" s="433" t="s">
        <v>206</v>
      </c>
      <c r="B296" s="433"/>
      <c r="C296" s="433"/>
      <c r="D296" s="433"/>
      <c r="E296" s="174" t="s">
        <v>130</v>
      </c>
      <c r="F296" s="175">
        <v>0.04</v>
      </c>
      <c r="G296" s="176">
        <v>21.77</v>
      </c>
      <c r="H296" s="176">
        <v>0.87</v>
      </c>
    </row>
    <row r="297" spans="1:8" ht="15.75" customHeight="1">
      <c r="A297" s="433" t="s">
        <v>133</v>
      </c>
      <c r="B297" s="433"/>
      <c r="C297" s="433"/>
      <c r="D297" s="433"/>
      <c r="E297" s="174" t="s">
        <v>122</v>
      </c>
      <c r="F297" s="175">
        <v>0.14000000000000001</v>
      </c>
      <c r="G297" s="176">
        <v>3.42</v>
      </c>
      <c r="H297" s="176">
        <v>0.48</v>
      </c>
    </row>
    <row r="298" spans="1:8" ht="15.75" customHeight="1">
      <c r="A298" s="433" t="s">
        <v>156</v>
      </c>
      <c r="B298" s="433"/>
      <c r="C298" s="433"/>
      <c r="D298" s="433"/>
      <c r="E298" s="174" t="s">
        <v>122</v>
      </c>
      <c r="F298" s="175">
        <v>1.65</v>
      </c>
      <c r="G298" s="176">
        <v>0.44</v>
      </c>
      <c r="H298" s="176">
        <v>0.73</v>
      </c>
    </row>
    <row r="299" spans="1:8" ht="15.75" customHeight="1">
      <c r="A299" s="433" t="s">
        <v>126</v>
      </c>
      <c r="B299" s="433"/>
      <c r="C299" s="433"/>
      <c r="D299" s="433"/>
      <c r="E299" s="174" t="s">
        <v>122</v>
      </c>
      <c r="F299" s="175">
        <v>4.5999999999999996</v>
      </c>
      <c r="G299" s="176">
        <v>0.46</v>
      </c>
      <c r="H299" s="176">
        <v>2.12</v>
      </c>
    </row>
    <row r="300" spans="1:8" ht="15.75" customHeight="1">
      <c r="A300" s="433" t="s">
        <v>183</v>
      </c>
      <c r="B300" s="433"/>
      <c r="C300" s="433"/>
      <c r="D300" s="433"/>
      <c r="E300" s="174" t="s">
        <v>121</v>
      </c>
      <c r="F300" s="175">
        <v>29</v>
      </c>
      <c r="G300" s="176">
        <v>0.28000000000000003</v>
      </c>
      <c r="H300" s="176">
        <v>8.1199999999999992</v>
      </c>
    </row>
    <row r="301" spans="1:8" ht="12.75">
      <c r="A301" s="434" t="s">
        <v>219</v>
      </c>
      <c r="B301" s="434"/>
      <c r="C301" s="434"/>
      <c r="D301" s="434"/>
      <c r="E301" s="434"/>
      <c r="F301" s="435"/>
      <c r="G301" s="434"/>
      <c r="H301" s="180">
        <v>14.09</v>
      </c>
    </row>
    <row r="302" spans="1:8">
      <c r="A302" s="433"/>
      <c r="B302" s="433"/>
      <c r="C302" s="433"/>
      <c r="D302" s="433"/>
      <c r="E302" s="433"/>
      <c r="F302" s="436"/>
      <c r="G302" s="433"/>
      <c r="H302" s="433"/>
    </row>
    <row r="303" spans="1:8" ht="15.75" customHeight="1">
      <c r="A303" s="440" t="s">
        <v>220</v>
      </c>
      <c r="B303" s="440"/>
      <c r="C303" s="440"/>
      <c r="D303" s="440"/>
      <c r="E303" s="440"/>
      <c r="F303" s="441"/>
      <c r="G303" s="440"/>
      <c r="H303" s="181">
        <f>H289+H301</f>
        <v>36.700000000000003</v>
      </c>
    </row>
    <row r="304" spans="1:8">
      <c r="A304" s="433"/>
      <c r="B304" s="433"/>
      <c r="C304" s="433"/>
      <c r="D304" s="433"/>
      <c r="E304" s="433"/>
      <c r="F304" s="436"/>
      <c r="G304" s="433"/>
      <c r="H304" s="433"/>
    </row>
    <row r="305" spans="1:8" ht="15.75" customHeight="1">
      <c r="A305" s="438" t="s">
        <v>663</v>
      </c>
      <c r="B305" s="438"/>
      <c r="C305" s="438"/>
      <c r="D305" s="438"/>
      <c r="E305" s="445" t="s">
        <v>650</v>
      </c>
      <c r="F305" s="446"/>
      <c r="G305" s="447"/>
      <c r="H305" s="447"/>
    </row>
    <row r="306" spans="1:8" ht="45" customHeight="1">
      <c r="A306" s="438" t="s">
        <v>1016</v>
      </c>
      <c r="B306" s="438"/>
      <c r="C306" s="438"/>
      <c r="D306" s="438"/>
      <c r="E306" s="438"/>
      <c r="F306" s="439"/>
      <c r="G306" s="438"/>
      <c r="H306" s="438"/>
    </row>
    <row r="307" spans="1:8">
      <c r="A307" s="433"/>
      <c r="B307" s="433"/>
      <c r="C307" s="433"/>
      <c r="D307" s="433"/>
      <c r="E307" s="433"/>
      <c r="F307" s="436"/>
      <c r="G307" s="433"/>
      <c r="H307" s="433"/>
    </row>
    <row r="308" spans="1:8" ht="12.75">
      <c r="A308" s="437" t="s">
        <v>94</v>
      </c>
      <c r="B308" s="437"/>
      <c r="C308" s="437"/>
      <c r="D308" s="437"/>
      <c r="E308" s="171" t="s">
        <v>121</v>
      </c>
      <c r="F308" s="172" t="s">
        <v>212</v>
      </c>
      <c r="G308" s="172" t="s">
        <v>213</v>
      </c>
      <c r="H308" s="173" t="s">
        <v>214</v>
      </c>
    </row>
    <row r="309" spans="1:8" ht="15.75" customHeight="1">
      <c r="A309" s="433" t="s">
        <v>157</v>
      </c>
      <c r="B309" s="433"/>
      <c r="C309" s="433"/>
      <c r="D309" s="433"/>
      <c r="E309" s="174" t="s">
        <v>123</v>
      </c>
      <c r="F309" s="175">
        <v>19.5</v>
      </c>
      <c r="G309" s="176">
        <v>11.4</v>
      </c>
      <c r="H309" s="176">
        <f>F309*G309</f>
        <v>222.3</v>
      </c>
    </row>
    <row r="310" spans="1:8" ht="35.1" customHeight="1">
      <c r="A310" s="433" t="s">
        <v>158</v>
      </c>
      <c r="B310" s="433"/>
      <c r="C310" s="433"/>
      <c r="D310" s="433"/>
      <c r="E310" s="174" t="s">
        <v>123</v>
      </c>
      <c r="F310" s="175">
        <v>19.5</v>
      </c>
      <c r="G310" s="176">
        <v>13.47</v>
      </c>
      <c r="H310" s="176">
        <f>F310*G310</f>
        <v>262.67</v>
      </c>
    </row>
    <row r="311" spans="1:8" ht="12.75">
      <c r="A311" s="434" t="s">
        <v>215</v>
      </c>
      <c r="B311" s="434"/>
      <c r="C311" s="434"/>
      <c r="D311" s="434"/>
      <c r="E311" s="434"/>
      <c r="F311" s="435"/>
      <c r="G311" s="434"/>
      <c r="H311" s="176">
        <f>H309+H310</f>
        <v>484.97</v>
      </c>
    </row>
    <row r="312" spans="1:8">
      <c r="A312" s="177"/>
      <c r="B312" s="177"/>
      <c r="C312" s="177"/>
      <c r="D312" s="177"/>
      <c r="E312" s="178"/>
      <c r="F312" s="179"/>
      <c r="G312" s="178"/>
      <c r="H312" s="178"/>
    </row>
    <row r="313" spans="1:8" ht="12.75">
      <c r="A313" s="434" t="s">
        <v>216</v>
      </c>
      <c r="B313" s="434"/>
      <c r="C313" s="434"/>
      <c r="D313" s="434"/>
      <c r="E313" s="434"/>
      <c r="F313" s="435"/>
      <c r="G313" s="434"/>
      <c r="H313" s="180">
        <f>H311</f>
        <v>484.97</v>
      </c>
    </row>
    <row r="314" spans="1:8">
      <c r="A314" s="433"/>
      <c r="B314" s="433"/>
      <c r="C314" s="433"/>
      <c r="D314" s="433"/>
      <c r="E314" s="433"/>
      <c r="F314" s="436"/>
      <c r="G314" s="433"/>
      <c r="H314" s="433"/>
    </row>
    <row r="315" spans="1:8" ht="12.75">
      <c r="A315" s="437" t="s">
        <v>217</v>
      </c>
      <c r="B315" s="437"/>
      <c r="C315" s="437"/>
      <c r="D315" s="437"/>
      <c r="E315" s="171" t="s">
        <v>121</v>
      </c>
      <c r="F315" s="172" t="s">
        <v>218</v>
      </c>
      <c r="G315" s="172" t="s">
        <v>213</v>
      </c>
      <c r="H315" s="173" t="s">
        <v>214</v>
      </c>
    </row>
    <row r="316" spans="1:8" ht="52.5" customHeight="1">
      <c r="A316" s="433" t="s">
        <v>165</v>
      </c>
      <c r="B316" s="433"/>
      <c r="C316" s="433"/>
      <c r="D316" s="433"/>
      <c r="E316" s="174" t="s">
        <v>125</v>
      </c>
      <c r="F316" s="175">
        <v>1</v>
      </c>
      <c r="G316" s="176">
        <v>147.35</v>
      </c>
      <c r="H316" s="176">
        <v>147.35</v>
      </c>
    </row>
    <row r="317" spans="1:8" ht="15.75" customHeight="1">
      <c r="A317" s="433" t="s">
        <v>159</v>
      </c>
      <c r="B317" s="433"/>
      <c r="C317" s="433"/>
      <c r="D317" s="433"/>
      <c r="E317" s="174" t="s">
        <v>125</v>
      </c>
      <c r="F317" s="175">
        <v>2</v>
      </c>
      <c r="G317" s="176">
        <v>23.95</v>
      </c>
      <c r="H317" s="176">
        <v>47.9</v>
      </c>
    </row>
    <row r="318" spans="1:8" ht="15.75" customHeight="1">
      <c r="A318" s="433" t="s">
        <v>160</v>
      </c>
      <c r="B318" s="433"/>
      <c r="C318" s="433"/>
      <c r="D318" s="433"/>
      <c r="E318" s="174" t="s">
        <v>125</v>
      </c>
      <c r="F318" s="175">
        <v>2</v>
      </c>
      <c r="G318" s="176">
        <v>15.12</v>
      </c>
      <c r="H318" s="176">
        <v>30.24</v>
      </c>
    </row>
    <row r="319" spans="1:8" ht="15.75" customHeight="1">
      <c r="A319" s="433" t="s">
        <v>161</v>
      </c>
      <c r="B319" s="433"/>
      <c r="C319" s="433"/>
      <c r="D319" s="433"/>
      <c r="E319" s="174" t="s">
        <v>125</v>
      </c>
      <c r="F319" s="175">
        <v>2</v>
      </c>
      <c r="G319" s="176">
        <v>8.6</v>
      </c>
      <c r="H319" s="176">
        <v>17.2</v>
      </c>
    </row>
    <row r="320" spans="1:8" ht="15.75" customHeight="1">
      <c r="A320" s="433" t="s">
        <v>163</v>
      </c>
      <c r="B320" s="433"/>
      <c r="C320" s="433"/>
      <c r="D320" s="433"/>
      <c r="E320" s="174" t="s">
        <v>125</v>
      </c>
      <c r="F320" s="175">
        <v>2.1</v>
      </c>
      <c r="G320" s="176">
        <v>10.66</v>
      </c>
      <c r="H320" s="176">
        <v>22.39</v>
      </c>
    </row>
    <row r="321" spans="1:8" ht="15.75" customHeight="1">
      <c r="A321" s="433" t="s">
        <v>164</v>
      </c>
      <c r="B321" s="433"/>
      <c r="C321" s="433"/>
      <c r="D321" s="433"/>
      <c r="E321" s="174" t="s">
        <v>125</v>
      </c>
      <c r="F321" s="175">
        <v>2.1</v>
      </c>
      <c r="G321" s="176">
        <v>5.77</v>
      </c>
      <c r="H321" s="176">
        <v>12.12</v>
      </c>
    </row>
    <row r="322" spans="1:8" ht="15.75" customHeight="1">
      <c r="A322" s="433" t="s">
        <v>166</v>
      </c>
      <c r="B322" s="433"/>
      <c r="C322" s="433"/>
      <c r="D322" s="433"/>
      <c r="E322" s="174" t="s">
        <v>130</v>
      </c>
      <c r="F322" s="175">
        <v>5</v>
      </c>
      <c r="G322" s="176">
        <v>179.81</v>
      </c>
      <c r="H322" s="176">
        <f>F322*G322</f>
        <v>899.05</v>
      </c>
    </row>
    <row r="323" spans="1:8" ht="15.75" customHeight="1">
      <c r="A323" s="433" t="s">
        <v>162</v>
      </c>
      <c r="B323" s="433"/>
      <c r="C323" s="433"/>
      <c r="D323" s="433"/>
      <c r="E323" s="174" t="s">
        <v>125</v>
      </c>
      <c r="F323" s="175">
        <v>4.2</v>
      </c>
      <c r="G323" s="176">
        <v>7.92</v>
      </c>
      <c r="H323" s="176">
        <v>33.26</v>
      </c>
    </row>
    <row r="324" spans="1:8" ht="12.75">
      <c r="A324" s="434" t="s">
        <v>219</v>
      </c>
      <c r="B324" s="434"/>
      <c r="C324" s="434"/>
      <c r="D324" s="434"/>
      <c r="E324" s="434"/>
      <c r="F324" s="435"/>
      <c r="G324" s="434"/>
      <c r="H324" s="180">
        <f>SUM(H316:H323)</f>
        <v>1209.51</v>
      </c>
    </row>
    <row r="325" spans="1:8">
      <c r="A325" s="433"/>
      <c r="B325" s="433"/>
      <c r="C325" s="433"/>
      <c r="D325" s="433"/>
      <c r="E325" s="433"/>
      <c r="F325" s="436"/>
      <c r="G325" s="433"/>
      <c r="H325" s="433"/>
    </row>
    <row r="326" spans="1:8" ht="15.75" customHeight="1">
      <c r="A326" s="440" t="s">
        <v>220</v>
      </c>
      <c r="B326" s="440"/>
      <c r="C326" s="440"/>
      <c r="D326" s="440"/>
      <c r="E326" s="440"/>
      <c r="F326" s="441"/>
      <c r="G326" s="440"/>
      <c r="H326" s="181">
        <f>SUM(H313+H324)</f>
        <v>1694.48</v>
      </c>
    </row>
    <row r="327" spans="1:8">
      <c r="A327" s="433"/>
      <c r="B327" s="433"/>
      <c r="C327" s="433"/>
      <c r="D327" s="433"/>
      <c r="E327" s="433"/>
      <c r="F327" s="436"/>
      <c r="G327" s="433"/>
      <c r="H327" s="433"/>
    </row>
    <row r="328" spans="1:8" ht="15.75" customHeight="1">
      <c r="A328" s="438" t="s">
        <v>664</v>
      </c>
      <c r="B328" s="438"/>
      <c r="C328" s="438"/>
      <c r="D328" s="438"/>
      <c r="E328" s="445" t="s">
        <v>650</v>
      </c>
      <c r="F328" s="446"/>
      <c r="G328" s="447"/>
      <c r="H328" s="447"/>
    </row>
    <row r="329" spans="1:8" ht="45" customHeight="1">
      <c r="A329" s="438" t="s">
        <v>232</v>
      </c>
      <c r="B329" s="438"/>
      <c r="C329" s="438"/>
      <c r="D329" s="438"/>
      <c r="E329" s="438"/>
      <c r="F329" s="439"/>
      <c r="G329" s="438"/>
      <c r="H329" s="438"/>
    </row>
    <row r="330" spans="1:8">
      <c r="A330" s="433"/>
      <c r="B330" s="433"/>
      <c r="C330" s="433"/>
      <c r="D330" s="433"/>
      <c r="E330" s="433"/>
      <c r="F330" s="436"/>
      <c r="G330" s="433"/>
      <c r="H330" s="433"/>
    </row>
    <row r="331" spans="1:8" ht="12.75">
      <c r="A331" s="437" t="s">
        <v>94</v>
      </c>
      <c r="B331" s="437"/>
      <c r="C331" s="437"/>
      <c r="D331" s="437"/>
      <c r="E331" s="171" t="s">
        <v>121</v>
      </c>
      <c r="F331" s="172" t="s">
        <v>212</v>
      </c>
      <c r="G331" s="172" t="s">
        <v>213</v>
      </c>
      <c r="H331" s="173" t="s">
        <v>214</v>
      </c>
    </row>
    <row r="332" spans="1:8" ht="15.75" customHeight="1">
      <c r="A332" s="433" t="s">
        <v>157</v>
      </c>
      <c r="B332" s="433"/>
      <c r="C332" s="433"/>
      <c r="D332" s="433"/>
      <c r="E332" s="174" t="s">
        <v>123</v>
      </c>
      <c r="F332" s="175">
        <v>19.5</v>
      </c>
      <c r="G332" s="176">
        <v>11.4</v>
      </c>
      <c r="H332" s="176">
        <f>F332*G332</f>
        <v>222.3</v>
      </c>
    </row>
    <row r="333" spans="1:8" ht="35.1" customHeight="1">
      <c r="A333" s="433" t="s">
        <v>158</v>
      </c>
      <c r="B333" s="433"/>
      <c r="C333" s="433"/>
      <c r="D333" s="433"/>
      <c r="E333" s="174" t="s">
        <v>123</v>
      </c>
      <c r="F333" s="175">
        <v>19.5</v>
      </c>
      <c r="G333" s="176">
        <v>13.47</v>
      </c>
      <c r="H333" s="176">
        <f>F333*G333</f>
        <v>262.67</v>
      </c>
    </row>
    <row r="334" spans="1:8" ht="12.75">
      <c r="A334" s="434" t="s">
        <v>215</v>
      </c>
      <c r="B334" s="434"/>
      <c r="C334" s="434"/>
      <c r="D334" s="434"/>
      <c r="E334" s="434"/>
      <c r="F334" s="435"/>
      <c r="G334" s="434"/>
      <c r="H334" s="176">
        <f>H332+H333</f>
        <v>484.97</v>
      </c>
    </row>
    <row r="335" spans="1:8">
      <c r="A335" s="177"/>
      <c r="B335" s="177"/>
      <c r="C335" s="177"/>
      <c r="D335" s="177"/>
      <c r="E335" s="178"/>
      <c r="F335" s="179"/>
      <c r="G335" s="178"/>
      <c r="H335" s="178"/>
    </row>
    <row r="336" spans="1:8" ht="12.75">
      <c r="A336" s="434" t="s">
        <v>216</v>
      </c>
      <c r="B336" s="434"/>
      <c r="C336" s="434"/>
      <c r="D336" s="434"/>
      <c r="E336" s="434"/>
      <c r="F336" s="435"/>
      <c r="G336" s="434"/>
      <c r="H336" s="180">
        <f>H334</f>
        <v>484.97</v>
      </c>
    </row>
    <row r="337" spans="1:8">
      <c r="A337" s="433"/>
      <c r="B337" s="433"/>
      <c r="C337" s="433"/>
      <c r="D337" s="433"/>
      <c r="E337" s="433"/>
      <c r="F337" s="436"/>
      <c r="G337" s="433"/>
      <c r="H337" s="433"/>
    </row>
    <row r="338" spans="1:8" ht="12.75">
      <c r="A338" s="437" t="s">
        <v>217</v>
      </c>
      <c r="B338" s="437"/>
      <c r="C338" s="437"/>
      <c r="D338" s="437"/>
      <c r="E338" s="171" t="s">
        <v>121</v>
      </c>
      <c r="F338" s="172" t="s">
        <v>218</v>
      </c>
      <c r="G338" s="172" t="s">
        <v>213</v>
      </c>
      <c r="H338" s="173" t="s">
        <v>214</v>
      </c>
    </row>
    <row r="339" spans="1:8" ht="15.75" customHeight="1">
      <c r="A339" s="433" t="s">
        <v>164</v>
      </c>
      <c r="B339" s="433"/>
      <c r="C339" s="433"/>
      <c r="D339" s="433"/>
      <c r="E339" s="174" t="s">
        <v>125</v>
      </c>
      <c r="F339" s="175">
        <v>0.95</v>
      </c>
      <c r="G339" s="176">
        <v>5.77</v>
      </c>
      <c r="H339" s="176">
        <f>F339*G339</f>
        <v>5.48</v>
      </c>
    </row>
    <row r="340" spans="1:8" ht="15.75" customHeight="1">
      <c r="A340" s="433" t="s">
        <v>163</v>
      </c>
      <c r="B340" s="433"/>
      <c r="C340" s="433"/>
      <c r="D340" s="433"/>
      <c r="E340" s="174" t="s">
        <v>125</v>
      </c>
      <c r="F340" s="175">
        <v>1</v>
      </c>
      <c r="G340" s="176">
        <v>10.66</v>
      </c>
      <c r="H340" s="176">
        <f t="shared" ref="H340:H346" si="8">F340*G340</f>
        <v>10.66</v>
      </c>
    </row>
    <row r="341" spans="1:8" ht="56.25" customHeight="1">
      <c r="A341" s="433" t="s">
        <v>165</v>
      </c>
      <c r="B341" s="433"/>
      <c r="C341" s="433"/>
      <c r="D341" s="433"/>
      <c r="E341" s="174" t="s">
        <v>125</v>
      </c>
      <c r="F341" s="175">
        <v>1</v>
      </c>
      <c r="G341" s="176">
        <v>147.35</v>
      </c>
      <c r="H341" s="176">
        <f t="shared" si="8"/>
        <v>147.35</v>
      </c>
    </row>
    <row r="342" spans="1:8" ht="15.75" customHeight="1">
      <c r="A342" s="433" t="s">
        <v>159</v>
      </c>
      <c r="B342" s="433"/>
      <c r="C342" s="433"/>
      <c r="D342" s="433"/>
      <c r="E342" s="174" t="s">
        <v>125</v>
      </c>
      <c r="F342" s="175">
        <v>1.5</v>
      </c>
      <c r="G342" s="176">
        <v>23.95</v>
      </c>
      <c r="H342" s="176">
        <f t="shared" si="8"/>
        <v>35.93</v>
      </c>
    </row>
    <row r="343" spans="1:8" ht="15.75" customHeight="1">
      <c r="A343" s="433" t="s">
        <v>160</v>
      </c>
      <c r="B343" s="433"/>
      <c r="C343" s="433"/>
      <c r="D343" s="433"/>
      <c r="E343" s="174" t="s">
        <v>125</v>
      </c>
      <c r="F343" s="175">
        <v>1.5</v>
      </c>
      <c r="G343" s="176">
        <v>15.12</v>
      </c>
      <c r="H343" s="176">
        <f t="shared" si="8"/>
        <v>22.68</v>
      </c>
    </row>
    <row r="344" spans="1:8" ht="15.75" customHeight="1">
      <c r="A344" s="433" t="s">
        <v>161</v>
      </c>
      <c r="B344" s="433"/>
      <c r="C344" s="433"/>
      <c r="D344" s="433"/>
      <c r="E344" s="174" t="s">
        <v>125</v>
      </c>
      <c r="F344" s="175">
        <v>1.5</v>
      </c>
      <c r="G344" s="176">
        <v>8.6</v>
      </c>
      <c r="H344" s="176">
        <f t="shared" si="8"/>
        <v>12.9</v>
      </c>
    </row>
    <row r="345" spans="1:8" ht="15.75" customHeight="1">
      <c r="A345" s="433" t="s">
        <v>166</v>
      </c>
      <c r="B345" s="433"/>
      <c r="C345" s="433"/>
      <c r="D345" s="433"/>
      <c r="E345" s="174" t="s">
        <v>130</v>
      </c>
      <c r="F345" s="175">
        <v>1.5</v>
      </c>
      <c r="G345" s="176">
        <v>179.81</v>
      </c>
      <c r="H345" s="176">
        <f t="shared" si="8"/>
        <v>269.72000000000003</v>
      </c>
    </row>
    <row r="346" spans="1:8" ht="15.75" customHeight="1">
      <c r="A346" s="433" t="s">
        <v>162</v>
      </c>
      <c r="B346" s="433"/>
      <c r="C346" s="433"/>
      <c r="D346" s="433"/>
      <c r="E346" s="174" t="s">
        <v>125</v>
      </c>
      <c r="F346" s="175">
        <v>2</v>
      </c>
      <c r="G346" s="176">
        <v>7.92</v>
      </c>
      <c r="H346" s="176">
        <f t="shared" si="8"/>
        <v>15.84</v>
      </c>
    </row>
    <row r="347" spans="1:8" ht="12.75">
      <c r="A347" s="434" t="s">
        <v>219</v>
      </c>
      <c r="B347" s="434"/>
      <c r="C347" s="434"/>
      <c r="D347" s="434"/>
      <c r="E347" s="434"/>
      <c r="F347" s="435"/>
      <c r="G347" s="434"/>
      <c r="H347" s="180">
        <f>SUM(H339:H346)</f>
        <v>520.55999999999995</v>
      </c>
    </row>
    <row r="348" spans="1:8">
      <c r="A348" s="433"/>
      <c r="B348" s="433"/>
      <c r="C348" s="433"/>
      <c r="D348" s="433"/>
      <c r="E348" s="433"/>
      <c r="F348" s="436"/>
      <c r="G348" s="433"/>
      <c r="H348" s="433"/>
    </row>
    <row r="349" spans="1:8" ht="15.75" customHeight="1">
      <c r="A349" s="440" t="s">
        <v>220</v>
      </c>
      <c r="B349" s="440"/>
      <c r="C349" s="440"/>
      <c r="D349" s="440"/>
      <c r="E349" s="440"/>
      <c r="F349" s="441"/>
      <c r="G349" s="440"/>
      <c r="H349" s="181">
        <f>H336+H347</f>
        <v>1005.53</v>
      </c>
    </row>
    <row r="350" spans="1:8">
      <c r="A350" s="433"/>
      <c r="B350" s="433"/>
      <c r="C350" s="433"/>
      <c r="D350" s="433"/>
      <c r="E350" s="433"/>
      <c r="F350" s="436"/>
      <c r="G350" s="433"/>
      <c r="H350" s="433"/>
    </row>
    <row r="351" spans="1:8" ht="15.75" customHeight="1">
      <c r="A351" s="438" t="s">
        <v>665</v>
      </c>
      <c r="B351" s="438"/>
      <c r="C351" s="438"/>
      <c r="D351" s="438"/>
      <c r="E351" s="445" t="s">
        <v>650</v>
      </c>
      <c r="F351" s="446"/>
      <c r="G351" s="447"/>
      <c r="H351" s="447"/>
    </row>
    <row r="352" spans="1:8" ht="45" customHeight="1">
      <c r="A352" s="438" t="s">
        <v>233</v>
      </c>
      <c r="B352" s="438"/>
      <c r="C352" s="438"/>
      <c r="D352" s="438"/>
      <c r="E352" s="438"/>
      <c r="F352" s="439"/>
      <c r="G352" s="438"/>
      <c r="H352" s="438"/>
    </row>
    <row r="353" spans="1:8">
      <c r="A353" s="433"/>
      <c r="B353" s="433"/>
      <c r="C353" s="433"/>
      <c r="D353" s="433"/>
      <c r="E353" s="433"/>
      <c r="F353" s="436"/>
      <c r="G353" s="433"/>
      <c r="H353" s="433"/>
    </row>
    <row r="354" spans="1:8" ht="12.75">
      <c r="A354" s="437" t="s">
        <v>94</v>
      </c>
      <c r="B354" s="437"/>
      <c r="C354" s="437"/>
      <c r="D354" s="437"/>
      <c r="E354" s="171" t="s">
        <v>121</v>
      </c>
      <c r="F354" s="172" t="s">
        <v>212</v>
      </c>
      <c r="G354" s="172" t="s">
        <v>213</v>
      </c>
      <c r="H354" s="173" t="s">
        <v>214</v>
      </c>
    </row>
    <row r="355" spans="1:8" ht="15.75" customHeight="1">
      <c r="A355" s="433" t="s">
        <v>157</v>
      </c>
      <c r="B355" s="433"/>
      <c r="C355" s="433"/>
      <c r="D355" s="433"/>
      <c r="E355" s="174" t="s">
        <v>123</v>
      </c>
      <c r="F355" s="175">
        <v>19.5</v>
      </c>
      <c r="G355" s="176">
        <v>11.4</v>
      </c>
      <c r="H355" s="176">
        <f>F355*G355</f>
        <v>222.3</v>
      </c>
    </row>
    <row r="356" spans="1:8" ht="35.1" customHeight="1">
      <c r="A356" s="433" t="s">
        <v>158</v>
      </c>
      <c r="B356" s="433"/>
      <c r="C356" s="433"/>
      <c r="D356" s="433"/>
      <c r="E356" s="174" t="s">
        <v>123</v>
      </c>
      <c r="F356" s="175">
        <v>19.5</v>
      </c>
      <c r="G356" s="176">
        <v>13.47</v>
      </c>
      <c r="H356" s="176">
        <f>F356*G356</f>
        <v>262.67</v>
      </c>
    </row>
    <row r="357" spans="1:8" ht="12.75">
      <c r="A357" s="434" t="s">
        <v>215</v>
      </c>
      <c r="B357" s="434"/>
      <c r="C357" s="434"/>
      <c r="D357" s="434"/>
      <c r="E357" s="434"/>
      <c r="F357" s="435"/>
      <c r="G357" s="434"/>
      <c r="H357" s="176">
        <f>H355+H356</f>
        <v>484.97</v>
      </c>
    </row>
    <row r="358" spans="1:8">
      <c r="A358" s="177"/>
      <c r="B358" s="177"/>
      <c r="C358" s="177"/>
      <c r="D358" s="177"/>
      <c r="E358" s="178"/>
      <c r="F358" s="179"/>
      <c r="G358" s="178"/>
      <c r="H358" s="178"/>
    </row>
    <row r="359" spans="1:8" ht="12.75">
      <c r="A359" s="434" t="s">
        <v>216</v>
      </c>
      <c r="B359" s="434"/>
      <c r="C359" s="434"/>
      <c r="D359" s="434"/>
      <c r="E359" s="434"/>
      <c r="F359" s="435"/>
      <c r="G359" s="434"/>
      <c r="H359" s="180">
        <f>H357</f>
        <v>484.97</v>
      </c>
    </row>
    <row r="360" spans="1:8">
      <c r="A360" s="433"/>
      <c r="B360" s="433"/>
      <c r="C360" s="433"/>
      <c r="D360" s="433"/>
      <c r="E360" s="433"/>
      <c r="F360" s="436"/>
      <c r="G360" s="433"/>
      <c r="H360" s="433"/>
    </row>
    <row r="361" spans="1:8" ht="12.75">
      <c r="A361" s="437" t="s">
        <v>217</v>
      </c>
      <c r="B361" s="437"/>
      <c r="C361" s="437"/>
      <c r="D361" s="437"/>
      <c r="E361" s="171" t="s">
        <v>121</v>
      </c>
      <c r="F361" s="172" t="s">
        <v>218</v>
      </c>
      <c r="G361" s="172" t="s">
        <v>213</v>
      </c>
      <c r="H361" s="173" t="s">
        <v>214</v>
      </c>
    </row>
    <row r="362" spans="1:8" ht="50.25" customHeight="1">
      <c r="A362" s="433" t="s">
        <v>165</v>
      </c>
      <c r="B362" s="433"/>
      <c r="C362" s="433"/>
      <c r="D362" s="433"/>
      <c r="E362" s="174" t="s">
        <v>125</v>
      </c>
      <c r="F362" s="175">
        <v>1</v>
      </c>
      <c r="G362" s="176">
        <v>147.35</v>
      </c>
      <c r="H362" s="176">
        <f>F362*G362</f>
        <v>147.35</v>
      </c>
    </row>
    <row r="363" spans="1:8" ht="15.75" customHeight="1">
      <c r="A363" s="433" t="s">
        <v>167</v>
      </c>
      <c r="B363" s="433"/>
      <c r="C363" s="433"/>
      <c r="D363" s="433"/>
      <c r="E363" s="174" t="s">
        <v>125</v>
      </c>
      <c r="F363" s="175">
        <v>2</v>
      </c>
      <c r="G363" s="176">
        <v>30.08</v>
      </c>
      <c r="H363" s="176">
        <f t="shared" ref="H363:H370" si="9">F363*G363</f>
        <v>60.16</v>
      </c>
    </row>
    <row r="364" spans="1:8" ht="15.75" customHeight="1">
      <c r="A364" s="433" t="s">
        <v>168</v>
      </c>
      <c r="B364" s="433"/>
      <c r="C364" s="433"/>
      <c r="D364" s="433"/>
      <c r="E364" s="174" t="s">
        <v>125</v>
      </c>
      <c r="F364" s="175">
        <v>2</v>
      </c>
      <c r="G364" s="176">
        <v>15.96</v>
      </c>
      <c r="H364" s="176">
        <f t="shared" si="9"/>
        <v>31.92</v>
      </c>
    </row>
    <row r="365" spans="1:8" ht="15.75" customHeight="1">
      <c r="A365" s="433" t="s">
        <v>169</v>
      </c>
      <c r="B365" s="433"/>
      <c r="C365" s="433"/>
      <c r="D365" s="433"/>
      <c r="E365" s="174" t="s">
        <v>125</v>
      </c>
      <c r="F365" s="175">
        <v>2</v>
      </c>
      <c r="G365" s="176">
        <v>11.44</v>
      </c>
      <c r="H365" s="176">
        <f t="shared" si="9"/>
        <v>22.88</v>
      </c>
    </row>
    <row r="366" spans="1:8" ht="15.75" customHeight="1">
      <c r="A366" s="433" t="s">
        <v>171</v>
      </c>
      <c r="B366" s="433"/>
      <c r="C366" s="433"/>
      <c r="D366" s="433"/>
      <c r="E366" s="174" t="s">
        <v>125</v>
      </c>
      <c r="F366" s="175">
        <v>2</v>
      </c>
      <c r="G366" s="176">
        <v>11.01</v>
      </c>
      <c r="H366" s="176">
        <f t="shared" si="9"/>
        <v>22.02</v>
      </c>
    </row>
    <row r="367" spans="1:8" ht="15.75" customHeight="1">
      <c r="A367" s="433" t="s">
        <v>172</v>
      </c>
      <c r="B367" s="433"/>
      <c r="C367" s="433"/>
      <c r="D367" s="433"/>
      <c r="E367" s="174" t="s">
        <v>125</v>
      </c>
      <c r="F367" s="175">
        <v>2</v>
      </c>
      <c r="G367" s="176">
        <v>3.93</v>
      </c>
      <c r="H367" s="176">
        <f t="shared" si="9"/>
        <v>7.86</v>
      </c>
    </row>
    <row r="368" spans="1:8" ht="15.75" customHeight="1">
      <c r="A368" s="433" t="s">
        <v>173</v>
      </c>
      <c r="B368" s="433"/>
      <c r="C368" s="433"/>
      <c r="D368" s="433"/>
      <c r="E368" s="174" t="s">
        <v>125</v>
      </c>
      <c r="F368" s="175">
        <v>2.0499999999999998</v>
      </c>
      <c r="G368" s="176">
        <v>4.97</v>
      </c>
      <c r="H368" s="176">
        <f t="shared" si="9"/>
        <v>10.19</v>
      </c>
    </row>
    <row r="369" spans="1:8" ht="15.75" customHeight="1">
      <c r="A369" s="433" t="s">
        <v>174</v>
      </c>
      <c r="B369" s="433"/>
      <c r="C369" s="433"/>
      <c r="D369" s="433"/>
      <c r="E369" s="174" t="s">
        <v>130</v>
      </c>
      <c r="F369" s="175">
        <v>4</v>
      </c>
      <c r="G369" s="176">
        <v>219.95</v>
      </c>
      <c r="H369" s="176">
        <f t="shared" si="9"/>
        <v>879.8</v>
      </c>
    </row>
    <row r="370" spans="1:8" ht="15.75" customHeight="1">
      <c r="A370" s="433" t="s">
        <v>170</v>
      </c>
      <c r="B370" s="433"/>
      <c r="C370" s="433"/>
      <c r="D370" s="433"/>
      <c r="E370" s="174" t="s">
        <v>125</v>
      </c>
      <c r="F370" s="175">
        <v>4.2</v>
      </c>
      <c r="G370" s="176">
        <v>7.18</v>
      </c>
      <c r="H370" s="176">
        <f t="shared" si="9"/>
        <v>30.16</v>
      </c>
    </row>
    <row r="371" spans="1:8" ht="12.75">
      <c r="A371" s="434" t="s">
        <v>219</v>
      </c>
      <c r="B371" s="434"/>
      <c r="C371" s="434"/>
      <c r="D371" s="434"/>
      <c r="E371" s="434"/>
      <c r="F371" s="435"/>
      <c r="G371" s="434"/>
      <c r="H371" s="180">
        <v>1212.33</v>
      </c>
    </row>
    <row r="372" spans="1:8">
      <c r="A372" s="433"/>
      <c r="B372" s="433"/>
      <c r="C372" s="433"/>
      <c r="D372" s="433"/>
      <c r="E372" s="433"/>
      <c r="F372" s="436"/>
      <c r="G372" s="433"/>
      <c r="H372" s="433"/>
    </row>
    <row r="373" spans="1:8" ht="15.75" customHeight="1">
      <c r="A373" s="440" t="s">
        <v>220</v>
      </c>
      <c r="B373" s="440"/>
      <c r="C373" s="440"/>
      <c r="D373" s="440"/>
      <c r="E373" s="440"/>
      <c r="F373" s="441"/>
      <c r="G373" s="440"/>
      <c r="H373" s="181">
        <f>H359+H371</f>
        <v>1697.3</v>
      </c>
    </row>
    <row r="374" spans="1:8">
      <c r="A374" s="433"/>
      <c r="B374" s="433"/>
      <c r="C374" s="433"/>
      <c r="D374" s="433"/>
      <c r="E374" s="433"/>
      <c r="F374" s="436"/>
      <c r="G374" s="433"/>
      <c r="H374" s="433"/>
    </row>
    <row r="375" spans="1:8" ht="15.75" customHeight="1">
      <c r="A375" s="438" t="s">
        <v>666</v>
      </c>
      <c r="B375" s="438"/>
      <c r="C375" s="438"/>
      <c r="D375" s="438"/>
      <c r="E375" s="445" t="s">
        <v>650</v>
      </c>
      <c r="F375" s="446"/>
      <c r="G375" s="447"/>
      <c r="H375" s="447"/>
    </row>
    <row r="376" spans="1:8" ht="45" customHeight="1">
      <c r="A376" s="438" t="s">
        <v>358</v>
      </c>
      <c r="B376" s="438"/>
      <c r="C376" s="438"/>
      <c r="D376" s="438"/>
      <c r="E376" s="438"/>
      <c r="F376" s="439"/>
      <c r="G376" s="438"/>
      <c r="H376" s="438"/>
    </row>
    <row r="377" spans="1:8">
      <c r="A377" s="433"/>
      <c r="B377" s="433"/>
      <c r="C377" s="433"/>
      <c r="D377" s="433"/>
      <c r="E377" s="433"/>
      <c r="F377" s="436"/>
      <c r="G377" s="433"/>
      <c r="H377" s="433"/>
    </row>
    <row r="378" spans="1:8" ht="12.75">
      <c r="A378" s="437" t="s">
        <v>94</v>
      </c>
      <c r="B378" s="437"/>
      <c r="C378" s="437"/>
      <c r="D378" s="437"/>
      <c r="E378" s="171" t="s">
        <v>121</v>
      </c>
      <c r="F378" s="172" t="s">
        <v>212</v>
      </c>
      <c r="G378" s="172" t="s">
        <v>213</v>
      </c>
      <c r="H378" s="173" t="s">
        <v>214</v>
      </c>
    </row>
    <row r="379" spans="1:8" ht="15.75" customHeight="1">
      <c r="A379" s="433" t="s">
        <v>157</v>
      </c>
      <c r="B379" s="433"/>
      <c r="C379" s="433"/>
      <c r="D379" s="433"/>
      <c r="E379" s="174" t="s">
        <v>123</v>
      </c>
      <c r="F379" s="175">
        <v>10</v>
      </c>
      <c r="G379" s="176">
        <v>11.4</v>
      </c>
      <c r="H379" s="176">
        <f>F379*G379</f>
        <v>114</v>
      </c>
    </row>
    <row r="380" spans="1:8" ht="35.1" customHeight="1">
      <c r="A380" s="433" t="s">
        <v>158</v>
      </c>
      <c r="B380" s="433"/>
      <c r="C380" s="433"/>
      <c r="D380" s="433"/>
      <c r="E380" s="174" t="s">
        <v>123</v>
      </c>
      <c r="F380" s="175">
        <v>10</v>
      </c>
      <c r="G380" s="176">
        <v>13.47</v>
      </c>
      <c r="H380" s="176">
        <f>F380*G380</f>
        <v>134.69999999999999</v>
      </c>
    </row>
    <row r="381" spans="1:8" ht="12.75">
      <c r="A381" s="434" t="s">
        <v>215</v>
      </c>
      <c r="B381" s="434"/>
      <c r="C381" s="434"/>
      <c r="D381" s="434"/>
      <c r="E381" s="434"/>
      <c r="F381" s="435"/>
      <c r="G381" s="434"/>
      <c r="H381" s="176">
        <f>H379+H380</f>
        <v>248.7</v>
      </c>
    </row>
    <row r="382" spans="1:8">
      <c r="A382" s="177"/>
      <c r="B382" s="177"/>
      <c r="C382" s="177"/>
      <c r="D382" s="177"/>
      <c r="E382" s="178"/>
      <c r="F382" s="179"/>
      <c r="G382" s="178"/>
      <c r="H382" s="178"/>
    </row>
    <row r="383" spans="1:8" ht="12.75">
      <c r="A383" s="434" t="s">
        <v>216</v>
      </c>
      <c r="B383" s="434"/>
      <c r="C383" s="434"/>
      <c r="D383" s="434"/>
      <c r="E383" s="434"/>
      <c r="F383" s="435"/>
      <c r="G383" s="434"/>
      <c r="H383" s="180">
        <f>H381</f>
        <v>248.7</v>
      </c>
    </row>
    <row r="384" spans="1:8">
      <c r="A384" s="433"/>
      <c r="B384" s="433"/>
      <c r="C384" s="433"/>
      <c r="D384" s="433"/>
      <c r="E384" s="433"/>
      <c r="F384" s="436"/>
      <c r="G384" s="433"/>
      <c r="H384" s="433"/>
    </row>
    <row r="385" spans="1:8" ht="12.75">
      <c r="A385" s="437" t="s">
        <v>217</v>
      </c>
      <c r="B385" s="437"/>
      <c r="C385" s="437"/>
      <c r="D385" s="437"/>
      <c r="E385" s="171" t="s">
        <v>121</v>
      </c>
      <c r="F385" s="172" t="s">
        <v>218</v>
      </c>
      <c r="G385" s="172" t="s">
        <v>213</v>
      </c>
      <c r="H385" s="173" t="s">
        <v>214</v>
      </c>
    </row>
    <row r="386" spans="1:8" ht="15.75" customHeight="1">
      <c r="A386" s="433" t="s">
        <v>164</v>
      </c>
      <c r="B386" s="433"/>
      <c r="C386" s="433"/>
      <c r="D386" s="433"/>
      <c r="E386" s="174" t="s">
        <v>125</v>
      </c>
      <c r="F386" s="175">
        <v>0.95</v>
      </c>
      <c r="G386" s="176">
        <v>5.77</v>
      </c>
      <c r="H386" s="176">
        <f t="shared" ref="H386:H393" si="10">F386*G386</f>
        <v>5.48</v>
      </c>
    </row>
    <row r="387" spans="1:8" ht="15.75" customHeight="1">
      <c r="A387" s="433" t="s">
        <v>163</v>
      </c>
      <c r="B387" s="433"/>
      <c r="C387" s="433"/>
      <c r="D387" s="433"/>
      <c r="E387" s="174" t="s">
        <v>125</v>
      </c>
      <c r="F387" s="175">
        <v>1</v>
      </c>
      <c r="G387" s="176">
        <v>10.66</v>
      </c>
      <c r="H387" s="176">
        <f t="shared" si="10"/>
        <v>10.66</v>
      </c>
    </row>
    <row r="388" spans="1:8" ht="51" customHeight="1">
      <c r="A388" s="433" t="s">
        <v>165</v>
      </c>
      <c r="B388" s="433"/>
      <c r="C388" s="433"/>
      <c r="D388" s="433"/>
      <c r="E388" s="174" t="s">
        <v>125</v>
      </c>
      <c r="F388" s="175">
        <v>1</v>
      </c>
      <c r="G388" s="176">
        <v>147.35</v>
      </c>
      <c r="H388" s="176">
        <f t="shared" si="10"/>
        <v>147.35</v>
      </c>
    </row>
    <row r="389" spans="1:8" ht="15.75" customHeight="1">
      <c r="A389" s="433" t="s">
        <v>159</v>
      </c>
      <c r="B389" s="433"/>
      <c r="C389" s="433"/>
      <c r="D389" s="433"/>
      <c r="E389" s="174" t="s">
        <v>125</v>
      </c>
      <c r="F389" s="175">
        <v>1.2</v>
      </c>
      <c r="G389" s="176">
        <v>23.95</v>
      </c>
      <c r="H389" s="176">
        <f t="shared" si="10"/>
        <v>28.74</v>
      </c>
    </row>
    <row r="390" spans="1:8" ht="15.75" customHeight="1">
      <c r="A390" s="433" t="s">
        <v>160</v>
      </c>
      <c r="B390" s="433"/>
      <c r="C390" s="433"/>
      <c r="D390" s="433"/>
      <c r="E390" s="174" t="s">
        <v>125</v>
      </c>
      <c r="F390" s="175">
        <v>1.2</v>
      </c>
      <c r="G390" s="176">
        <v>15.12</v>
      </c>
      <c r="H390" s="176">
        <f t="shared" si="10"/>
        <v>18.14</v>
      </c>
    </row>
    <row r="391" spans="1:8" ht="15.75" customHeight="1">
      <c r="A391" s="433" t="s">
        <v>161</v>
      </c>
      <c r="B391" s="433"/>
      <c r="C391" s="433"/>
      <c r="D391" s="433"/>
      <c r="E391" s="174" t="s">
        <v>125</v>
      </c>
      <c r="F391" s="175">
        <v>1.2</v>
      </c>
      <c r="G391" s="176">
        <v>8.6</v>
      </c>
      <c r="H391" s="176">
        <f t="shared" si="10"/>
        <v>10.32</v>
      </c>
    </row>
    <row r="392" spans="1:8" ht="15.75" customHeight="1">
      <c r="A392" s="433" t="s">
        <v>166</v>
      </c>
      <c r="B392" s="433"/>
      <c r="C392" s="433"/>
      <c r="D392" s="433"/>
      <c r="E392" s="174" t="s">
        <v>130</v>
      </c>
      <c r="F392" s="175">
        <f>2.35*1.4</f>
        <v>3.29</v>
      </c>
      <c r="G392" s="176">
        <v>179.81</v>
      </c>
      <c r="H392" s="176">
        <f t="shared" si="10"/>
        <v>591.57000000000005</v>
      </c>
    </row>
    <row r="393" spans="1:8" ht="15.75" customHeight="1">
      <c r="A393" s="433" t="s">
        <v>162</v>
      </c>
      <c r="B393" s="433"/>
      <c r="C393" s="433"/>
      <c r="D393" s="433"/>
      <c r="E393" s="174" t="s">
        <v>125</v>
      </c>
      <c r="F393" s="175">
        <v>2</v>
      </c>
      <c r="G393" s="176">
        <v>7.92</v>
      </c>
      <c r="H393" s="176">
        <f t="shared" si="10"/>
        <v>15.84</v>
      </c>
    </row>
    <row r="394" spans="1:8" ht="12.75">
      <c r="A394" s="434" t="s">
        <v>219</v>
      </c>
      <c r="B394" s="434"/>
      <c r="C394" s="434"/>
      <c r="D394" s="434"/>
      <c r="E394" s="434"/>
      <c r="F394" s="435"/>
      <c r="G394" s="434"/>
      <c r="H394" s="180">
        <f>SUM(H386:H393)</f>
        <v>828.1</v>
      </c>
    </row>
    <row r="395" spans="1:8">
      <c r="A395" s="433"/>
      <c r="B395" s="433"/>
      <c r="C395" s="433"/>
      <c r="D395" s="433"/>
      <c r="E395" s="433"/>
      <c r="F395" s="436"/>
      <c r="G395" s="433"/>
      <c r="H395" s="433"/>
    </row>
    <row r="396" spans="1:8" ht="15.75" customHeight="1">
      <c r="A396" s="440" t="s">
        <v>220</v>
      </c>
      <c r="B396" s="440"/>
      <c r="C396" s="440"/>
      <c r="D396" s="440"/>
      <c r="E396" s="440"/>
      <c r="F396" s="441"/>
      <c r="G396" s="440"/>
      <c r="H396" s="181">
        <f>H383+H394</f>
        <v>1076.8</v>
      </c>
    </row>
    <row r="397" spans="1:8">
      <c r="A397" s="433"/>
      <c r="B397" s="433"/>
      <c r="C397" s="433"/>
      <c r="D397" s="433"/>
      <c r="E397" s="433"/>
      <c r="F397" s="436"/>
      <c r="G397" s="433"/>
      <c r="H397" s="433"/>
    </row>
    <row r="398" spans="1:8" ht="15.75" customHeight="1">
      <c r="A398" s="438" t="s">
        <v>667</v>
      </c>
      <c r="B398" s="438"/>
      <c r="C398" s="438"/>
      <c r="D398" s="438"/>
      <c r="E398" s="445" t="s">
        <v>650</v>
      </c>
      <c r="F398" s="446"/>
      <c r="G398" s="447"/>
      <c r="H398" s="447"/>
    </row>
    <row r="399" spans="1:8" ht="45" customHeight="1">
      <c r="A399" s="438" t="s">
        <v>359</v>
      </c>
      <c r="B399" s="438"/>
      <c r="C399" s="438"/>
      <c r="D399" s="438"/>
      <c r="E399" s="438"/>
      <c r="F399" s="439"/>
      <c r="G399" s="438"/>
      <c r="H399" s="438"/>
    </row>
    <row r="400" spans="1:8">
      <c r="A400" s="433"/>
      <c r="B400" s="433"/>
      <c r="C400" s="433"/>
      <c r="D400" s="433"/>
      <c r="E400" s="433"/>
      <c r="F400" s="436"/>
      <c r="G400" s="433"/>
      <c r="H400" s="433"/>
    </row>
    <row r="401" spans="1:8" ht="12.75">
      <c r="A401" s="437" t="s">
        <v>94</v>
      </c>
      <c r="B401" s="437"/>
      <c r="C401" s="437"/>
      <c r="D401" s="437"/>
      <c r="E401" s="171" t="s">
        <v>121</v>
      </c>
      <c r="F401" s="172" t="s">
        <v>212</v>
      </c>
      <c r="G401" s="172" t="s">
        <v>213</v>
      </c>
      <c r="H401" s="173" t="s">
        <v>214</v>
      </c>
    </row>
    <row r="402" spans="1:8" ht="15.75" customHeight="1">
      <c r="A402" s="433" t="s">
        <v>157</v>
      </c>
      <c r="B402" s="433"/>
      <c r="C402" s="433"/>
      <c r="D402" s="433"/>
      <c r="E402" s="174" t="s">
        <v>123</v>
      </c>
      <c r="F402" s="175">
        <v>10</v>
      </c>
      <c r="G402" s="176">
        <v>11.4</v>
      </c>
      <c r="H402" s="176">
        <f>F402*G402</f>
        <v>114</v>
      </c>
    </row>
    <row r="403" spans="1:8" ht="35.1" customHeight="1">
      <c r="A403" s="433" t="s">
        <v>158</v>
      </c>
      <c r="B403" s="433"/>
      <c r="C403" s="433"/>
      <c r="D403" s="433"/>
      <c r="E403" s="174" t="s">
        <v>123</v>
      </c>
      <c r="F403" s="175">
        <v>10</v>
      </c>
      <c r="G403" s="176">
        <v>13.47</v>
      </c>
      <c r="H403" s="176">
        <f>F403*G403</f>
        <v>134.69999999999999</v>
      </c>
    </row>
    <row r="404" spans="1:8" ht="12.75">
      <c r="A404" s="434" t="s">
        <v>215</v>
      </c>
      <c r="B404" s="434"/>
      <c r="C404" s="434"/>
      <c r="D404" s="434"/>
      <c r="E404" s="434"/>
      <c r="F404" s="435"/>
      <c r="G404" s="434"/>
      <c r="H404" s="176">
        <f>H402+H403</f>
        <v>248.7</v>
      </c>
    </row>
    <row r="405" spans="1:8">
      <c r="A405" s="177"/>
      <c r="B405" s="177"/>
      <c r="C405" s="177"/>
      <c r="D405" s="177"/>
      <c r="E405" s="178"/>
      <c r="F405" s="179"/>
      <c r="G405" s="178"/>
      <c r="H405" s="178"/>
    </row>
    <row r="406" spans="1:8" ht="12.75">
      <c r="A406" s="434" t="s">
        <v>216</v>
      </c>
      <c r="B406" s="434"/>
      <c r="C406" s="434"/>
      <c r="D406" s="434"/>
      <c r="E406" s="434"/>
      <c r="F406" s="435"/>
      <c r="G406" s="434"/>
      <c r="H406" s="180">
        <f>H404</f>
        <v>248.7</v>
      </c>
    </row>
    <row r="407" spans="1:8">
      <c r="A407" s="433"/>
      <c r="B407" s="433"/>
      <c r="C407" s="433"/>
      <c r="D407" s="433"/>
      <c r="E407" s="433"/>
      <c r="F407" s="436"/>
      <c r="G407" s="433"/>
      <c r="H407" s="433"/>
    </row>
    <row r="408" spans="1:8" ht="12.75">
      <c r="A408" s="437" t="s">
        <v>217</v>
      </c>
      <c r="B408" s="437"/>
      <c r="C408" s="437"/>
      <c r="D408" s="437"/>
      <c r="E408" s="171" t="s">
        <v>121</v>
      </c>
      <c r="F408" s="172" t="s">
        <v>218</v>
      </c>
      <c r="G408" s="172" t="s">
        <v>213</v>
      </c>
      <c r="H408" s="173" t="s">
        <v>214</v>
      </c>
    </row>
    <row r="409" spans="1:8" ht="15.75" customHeight="1">
      <c r="A409" s="433" t="s">
        <v>159</v>
      </c>
      <c r="B409" s="433"/>
      <c r="C409" s="433"/>
      <c r="D409" s="433"/>
      <c r="E409" s="174" t="s">
        <v>125</v>
      </c>
      <c r="F409" s="175">
        <v>0.85</v>
      </c>
      <c r="G409" s="176">
        <v>23.95</v>
      </c>
      <c r="H409" s="176">
        <f t="shared" ref="H409:H416" si="11">F409*G409</f>
        <v>20.36</v>
      </c>
    </row>
    <row r="410" spans="1:8" ht="15.75" customHeight="1">
      <c r="A410" s="433" t="s">
        <v>160</v>
      </c>
      <c r="B410" s="433"/>
      <c r="C410" s="433"/>
      <c r="D410" s="433"/>
      <c r="E410" s="174" t="s">
        <v>125</v>
      </c>
      <c r="F410" s="175">
        <v>0.85</v>
      </c>
      <c r="G410" s="176">
        <v>15.12</v>
      </c>
      <c r="H410" s="176">
        <f t="shared" si="11"/>
        <v>12.85</v>
      </c>
    </row>
    <row r="411" spans="1:8" ht="15.75" customHeight="1">
      <c r="A411" s="433" t="s">
        <v>161</v>
      </c>
      <c r="B411" s="433"/>
      <c r="C411" s="433"/>
      <c r="D411" s="433"/>
      <c r="E411" s="174" t="s">
        <v>125</v>
      </c>
      <c r="F411" s="175">
        <v>0.85</v>
      </c>
      <c r="G411" s="176">
        <v>8.6</v>
      </c>
      <c r="H411" s="176">
        <f t="shared" si="11"/>
        <v>7.31</v>
      </c>
    </row>
    <row r="412" spans="1:8" ht="15.75" customHeight="1">
      <c r="A412" s="433" t="s">
        <v>166</v>
      </c>
      <c r="B412" s="433"/>
      <c r="C412" s="433"/>
      <c r="D412" s="433"/>
      <c r="E412" s="174" t="s">
        <v>130</v>
      </c>
      <c r="F412" s="175">
        <f>1.6*1.2</f>
        <v>1.92</v>
      </c>
      <c r="G412" s="176">
        <v>179.81</v>
      </c>
      <c r="H412" s="176">
        <f t="shared" si="11"/>
        <v>345.24</v>
      </c>
    </row>
    <row r="413" spans="1:8" ht="15.75" customHeight="1">
      <c r="A413" s="433" t="s">
        <v>164</v>
      </c>
      <c r="B413" s="433"/>
      <c r="C413" s="433"/>
      <c r="D413" s="433"/>
      <c r="E413" s="174" t="s">
        <v>125</v>
      </c>
      <c r="F413" s="175">
        <v>0.95</v>
      </c>
      <c r="G413" s="176">
        <v>5.77</v>
      </c>
      <c r="H413" s="176">
        <f t="shared" si="11"/>
        <v>5.48</v>
      </c>
    </row>
    <row r="414" spans="1:8" ht="15.75" customHeight="1">
      <c r="A414" s="433" t="s">
        <v>163</v>
      </c>
      <c r="B414" s="433"/>
      <c r="C414" s="433"/>
      <c r="D414" s="433"/>
      <c r="E414" s="174" t="s">
        <v>125</v>
      </c>
      <c r="F414" s="175">
        <v>1</v>
      </c>
      <c r="G414" s="176">
        <v>10.66</v>
      </c>
      <c r="H414" s="176">
        <f t="shared" si="11"/>
        <v>10.66</v>
      </c>
    </row>
    <row r="415" spans="1:8" ht="51" customHeight="1">
      <c r="A415" s="433" t="s">
        <v>165</v>
      </c>
      <c r="B415" s="433"/>
      <c r="C415" s="433"/>
      <c r="D415" s="433"/>
      <c r="E415" s="174" t="s">
        <v>125</v>
      </c>
      <c r="F415" s="175">
        <v>1</v>
      </c>
      <c r="G415" s="176">
        <v>147.35</v>
      </c>
      <c r="H415" s="176">
        <f t="shared" si="11"/>
        <v>147.35</v>
      </c>
    </row>
    <row r="416" spans="1:8" ht="15.75" customHeight="1">
      <c r="A416" s="433" t="s">
        <v>162</v>
      </c>
      <c r="B416" s="433"/>
      <c r="C416" s="433"/>
      <c r="D416" s="433"/>
      <c r="E416" s="174" t="s">
        <v>125</v>
      </c>
      <c r="F416" s="175">
        <v>2</v>
      </c>
      <c r="G416" s="176">
        <v>7.92</v>
      </c>
      <c r="H416" s="176">
        <f t="shared" si="11"/>
        <v>15.84</v>
      </c>
    </row>
    <row r="417" spans="1:8" ht="12.75">
      <c r="A417" s="434" t="s">
        <v>219</v>
      </c>
      <c r="B417" s="434"/>
      <c r="C417" s="434"/>
      <c r="D417" s="434"/>
      <c r="E417" s="434"/>
      <c r="F417" s="435"/>
      <c r="G417" s="434"/>
      <c r="H417" s="180">
        <f>SUM(H409:H416)</f>
        <v>565.09</v>
      </c>
    </row>
    <row r="418" spans="1:8">
      <c r="A418" s="433"/>
      <c r="B418" s="433"/>
      <c r="C418" s="433"/>
      <c r="D418" s="433"/>
      <c r="E418" s="433"/>
      <c r="F418" s="436"/>
      <c r="G418" s="433"/>
      <c r="H418" s="433"/>
    </row>
    <row r="419" spans="1:8" ht="15.75" customHeight="1">
      <c r="A419" s="440" t="s">
        <v>220</v>
      </c>
      <c r="B419" s="440"/>
      <c r="C419" s="440"/>
      <c r="D419" s="440"/>
      <c r="E419" s="440"/>
      <c r="F419" s="441"/>
      <c r="G419" s="440"/>
      <c r="H419" s="181">
        <f>H406+H417</f>
        <v>813.79</v>
      </c>
    </row>
    <row r="420" spans="1:8">
      <c r="A420" s="433"/>
      <c r="B420" s="433"/>
      <c r="C420" s="433"/>
      <c r="D420" s="433"/>
      <c r="E420" s="433"/>
      <c r="F420" s="436"/>
      <c r="G420" s="433"/>
      <c r="H420" s="433"/>
    </row>
    <row r="421" spans="1:8" ht="15.75" customHeight="1">
      <c r="A421" s="438" t="s">
        <v>668</v>
      </c>
      <c r="B421" s="438"/>
      <c r="C421" s="438"/>
      <c r="D421" s="438"/>
      <c r="E421" s="445" t="s">
        <v>650</v>
      </c>
      <c r="F421" s="446"/>
      <c r="G421" s="447"/>
      <c r="H421" s="447"/>
    </row>
    <row r="422" spans="1:8" ht="45" customHeight="1">
      <c r="A422" s="438" t="s">
        <v>404</v>
      </c>
      <c r="B422" s="438"/>
      <c r="C422" s="438"/>
      <c r="D422" s="438"/>
      <c r="E422" s="438"/>
      <c r="F422" s="439"/>
      <c r="G422" s="438"/>
      <c r="H422" s="438"/>
    </row>
    <row r="423" spans="1:8">
      <c r="A423" s="433"/>
      <c r="B423" s="433"/>
      <c r="C423" s="433"/>
      <c r="D423" s="433"/>
      <c r="E423" s="433"/>
      <c r="F423" s="436"/>
      <c r="G423" s="433"/>
      <c r="H423" s="433"/>
    </row>
    <row r="424" spans="1:8" ht="12.75">
      <c r="A424" s="437" t="s">
        <v>94</v>
      </c>
      <c r="B424" s="437"/>
      <c r="C424" s="437"/>
      <c r="D424" s="437"/>
      <c r="E424" s="171" t="s">
        <v>121</v>
      </c>
      <c r="F424" s="172" t="s">
        <v>212</v>
      </c>
      <c r="G424" s="172" t="s">
        <v>213</v>
      </c>
      <c r="H424" s="173" t="s">
        <v>214</v>
      </c>
    </row>
    <row r="425" spans="1:8" ht="15.75" customHeight="1">
      <c r="A425" s="442" t="s">
        <v>157</v>
      </c>
      <c r="B425" s="443"/>
      <c r="C425" s="443"/>
      <c r="D425" s="444"/>
      <c r="E425" s="174" t="s">
        <v>123</v>
      </c>
      <c r="F425" s="175">
        <v>8</v>
      </c>
      <c r="G425" s="176">
        <v>11.4</v>
      </c>
      <c r="H425" s="176">
        <f>F425*G425</f>
        <v>91.2</v>
      </c>
    </row>
    <row r="426" spans="1:8" ht="35.1" customHeight="1">
      <c r="A426" s="442" t="s">
        <v>158</v>
      </c>
      <c r="B426" s="443"/>
      <c r="C426" s="443"/>
      <c r="D426" s="444"/>
      <c r="E426" s="174" t="s">
        <v>123</v>
      </c>
      <c r="F426" s="175">
        <v>8</v>
      </c>
      <c r="G426" s="176">
        <v>13.47</v>
      </c>
      <c r="H426" s="176">
        <f>F426*G426</f>
        <v>107.76</v>
      </c>
    </row>
    <row r="427" spans="1:8" ht="12.75">
      <c r="A427" s="454" t="s">
        <v>215</v>
      </c>
      <c r="B427" s="455"/>
      <c r="C427" s="455"/>
      <c r="D427" s="455"/>
      <c r="E427" s="455"/>
      <c r="F427" s="455"/>
      <c r="G427" s="456"/>
      <c r="H427" s="176">
        <f>H425+H426</f>
        <v>198.96</v>
      </c>
    </row>
    <row r="428" spans="1:8">
      <c r="A428" s="177"/>
      <c r="B428" s="177"/>
      <c r="C428" s="177"/>
      <c r="D428" s="177"/>
      <c r="E428" s="178"/>
      <c r="F428" s="179"/>
      <c r="G428" s="178"/>
      <c r="H428" s="178"/>
    </row>
    <row r="429" spans="1:8" ht="12.75">
      <c r="A429" s="434" t="s">
        <v>216</v>
      </c>
      <c r="B429" s="434"/>
      <c r="C429" s="434"/>
      <c r="D429" s="434"/>
      <c r="E429" s="434"/>
      <c r="F429" s="435"/>
      <c r="G429" s="434"/>
      <c r="H429" s="180">
        <f>H427</f>
        <v>198.96</v>
      </c>
    </row>
    <row r="430" spans="1:8">
      <c r="A430" s="433"/>
      <c r="B430" s="433"/>
      <c r="C430" s="433"/>
      <c r="D430" s="433"/>
      <c r="E430" s="433"/>
      <c r="F430" s="436"/>
      <c r="G430" s="433"/>
      <c r="H430" s="433"/>
    </row>
    <row r="431" spans="1:8" ht="12.75">
      <c r="A431" s="437" t="s">
        <v>217</v>
      </c>
      <c r="B431" s="437"/>
      <c r="C431" s="437"/>
      <c r="D431" s="437"/>
      <c r="E431" s="171" t="s">
        <v>121</v>
      </c>
      <c r="F431" s="172" t="s">
        <v>218</v>
      </c>
      <c r="G431" s="172" t="s">
        <v>213</v>
      </c>
      <c r="H431" s="173" t="s">
        <v>214</v>
      </c>
    </row>
    <row r="432" spans="1:8" ht="15.75" customHeight="1">
      <c r="A432" s="433" t="s">
        <v>175</v>
      </c>
      <c r="B432" s="433"/>
      <c r="C432" s="433"/>
      <c r="D432" s="433"/>
      <c r="E432" s="174" t="s">
        <v>121</v>
      </c>
      <c r="F432" s="175">
        <v>1</v>
      </c>
      <c r="G432" s="176">
        <v>237.74</v>
      </c>
      <c r="H432" s="176">
        <f t="shared" ref="H432:H439" si="12">F432*G432</f>
        <v>237.74</v>
      </c>
    </row>
    <row r="433" spans="1:8" ht="15.75" customHeight="1">
      <c r="A433" s="433" t="s">
        <v>159</v>
      </c>
      <c r="B433" s="433"/>
      <c r="C433" s="433"/>
      <c r="D433" s="433"/>
      <c r="E433" s="174" t="s">
        <v>125</v>
      </c>
      <c r="F433" s="175">
        <v>1.5</v>
      </c>
      <c r="G433" s="176">
        <v>23.95</v>
      </c>
      <c r="H433" s="176">
        <f t="shared" si="12"/>
        <v>35.93</v>
      </c>
    </row>
    <row r="434" spans="1:8" ht="15.75" customHeight="1">
      <c r="A434" s="433" t="s">
        <v>160</v>
      </c>
      <c r="B434" s="433"/>
      <c r="C434" s="433"/>
      <c r="D434" s="433"/>
      <c r="E434" s="174" t="s">
        <v>125</v>
      </c>
      <c r="F434" s="175">
        <v>1.5</v>
      </c>
      <c r="G434" s="176">
        <v>15.12</v>
      </c>
      <c r="H434" s="176">
        <f t="shared" si="12"/>
        <v>22.68</v>
      </c>
    </row>
    <row r="435" spans="1:8" ht="15.75" customHeight="1">
      <c r="A435" s="433" t="s">
        <v>161</v>
      </c>
      <c r="B435" s="433"/>
      <c r="C435" s="433"/>
      <c r="D435" s="433"/>
      <c r="E435" s="174" t="s">
        <v>125</v>
      </c>
      <c r="F435" s="175">
        <v>1.5</v>
      </c>
      <c r="G435" s="176">
        <v>8.6</v>
      </c>
      <c r="H435" s="176">
        <f t="shared" si="12"/>
        <v>12.9</v>
      </c>
    </row>
    <row r="436" spans="1:8" ht="52.5" customHeight="1">
      <c r="A436" s="433" t="s">
        <v>163</v>
      </c>
      <c r="B436" s="433"/>
      <c r="C436" s="433"/>
      <c r="D436" s="433"/>
      <c r="E436" s="174" t="s">
        <v>125</v>
      </c>
      <c r="F436" s="175">
        <v>1.5</v>
      </c>
      <c r="G436" s="176">
        <v>10.66</v>
      </c>
      <c r="H436" s="176">
        <f t="shared" si="12"/>
        <v>15.99</v>
      </c>
    </row>
    <row r="437" spans="1:8" ht="15.75" customHeight="1">
      <c r="A437" s="433" t="s">
        <v>166</v>
      </c>
      <c r="B437" s="433"/>
      <c r="C437" s="433"/>
      <c r="D437" s="433"/>
      <c r="E437" s="174" t="s">
        <v>130</v>
      </c>
      <c r="F437" s="175">
        <f>1.7*1.4</f>
        <v>2.38</v>
      </c>
      <c r="G437" s="176">
        <v>179.81</v>
      </c>
      <c r="H437" s="176">
        <f t="shared" si="12"/>
        <v>427.95</v>
      </c>
    </row>
    <row r="438" spans="1:8" ht="15.75" customHeight="1">
      <c r="A438" s="433" t="s">
        <v>162</v>
      </c>
      <c r="B438" s="433"/>
      <c r="C438" s="433"/>
      <c r="D438" s="433"/>
      <c r="E438" s="174" t="s">
        <v>125</v>
      </c>
      <c r="F438" s="175">
        <v>2</v>
      </c>
      <c r="G438" s="176">
        <v>7.92</v>
      </c>
      <c r="H438" s="176">
        <f t="shared" si="12"/>
        <v>15.84</v>
      </c>
    </row>
    <row r="439" spans="1:8" ht="15.75" customHeight="1">
      <c r="A439" s="433" t="s">
        <v>164</v>
      </c>
      <c r="B439" s="433"/>
      <c r="C439" s="433"/>
      <c r="D439" s="433"/>
      <c r="E439" s="174" t="s">
        <v>125</v>
      </c>
      <c r="F439" s="175">
        <v>3.8</v>
      </c>
      <c r="G439" s="176">
        <v>5.77</v>
      </c>
      <c r="H439" s="176">
        <f t="shared" si="12"/>
        <v>21.93</v>
      </c>
    </row>
    <row r="440" spans="1:8" ht="12.75">
      <c r="A440" s="434" t="s">
        <v>219</v>
      </c>
      <c r="B440" s="434"/>
      <c r="C440" s="434"/>
      <c r="D440" s="434"/>
      <c r="E440" s="434"/>
      <c r="F440" s="435"/>
      <c r="G440" s="434"/>
      <c r="H440" s="180">
        <f>SUM(H432:H439)</f>
        <v>790.96</v>
      </c>
    </row>
    <row r="441" spans="1:8">
      <c r="A441" s="433"/>
      <c r="B441" s="433"/>
      <c r="C441" s="433"/>
      <c r="D441" s="433"/>
      <c r="E441" s="433"/>
      <c r="F441" s="436"/>
      <c r="G441" s="433"/>
      <c r="H441" s="433"/>
    </row>
    <row r="442" spans="1:8" ht="15.75" customHeight="1">
      <c r="A442" s="440" t="s">
        <v>220</v>
      </c>
      <c r="B442" s="440"/>
      <c r="C442" s="440"/>
      <c r="D442" s="440"/>
      <c r="E442" s="440"/>
      <c r="F442" s="441"/>
      <c r="G442" s="440"/>
      <c r="H442" s="181">
        <f>H429+H440</f>
        <v>989.92</v>
      </c>
    </row>
    <row r="443" spans="1:8" s="184" customFormat="1" ht="15.75" customHeight="1"/>
    <row r="444" spans="1:8" s="184" customFormat="1" ht="15.75" customHeight="1">
      <c r="A444" s="438" t="s">
        <v>669</v>
      </c>
      <c r="B444" s="438"/>
      <c r="C444" s="438"/>
      <c r="D444" s="438"/>
      <c r="E444" s="445" t="s">
        <v>650</v>
      </c>
      <c r="F444" s="446"/>
      <c r="G444" s="447"/>
      <c r="H444" s="447"/>
    </row>
    <row r="445" spans="1:8" s="184" customFormat="1" ht="32.25" customHeight="1">
      <c r="A445" s="438" t="s">
        <v>494</v>
      </c>
      <c r="B445" s="438"/>
      <c r="C445" s="438"/>
      <c r="D445" s="438"/>
      <c r="E445" s="438"/>
      <c r="F445" s="439"/>
      <c r="G445" s="438"/>
      <c r="H445" s="438"/>
    </row>
    <row r="446" spans="1:8" s="184" customFormat="1" ht="15.75" customHeight="1">
      <c r="A446" s="433"/>
      <c r="B446" s="433"/>
      <c r="C446" s="433"/>
      <c r="D446" s="433"/>
      <c r="E446" s="433"/>
      <c r="F446" s="436"/>
      <c r="G446" s="433"/>
      <c r="H446" s="433"/>
    </row>
    <row r="447" spans="1:8" s="184" customFormat="1" ht="15.75" customHeight="1">
      <c r="A447" s="437" t="s">
        <v>94</v>
      </c>
      <c r="B447" s="437"/>
      <c r="C447" s="437"/>
      <c r="D447" s="437"/>
      <c r="E447" s="171" t="s">
        <v>121</v>
      </c>
      <c r="F447" s="172" t="s">
        <v>212</v>
      </c>
      <c r="G447" s="172" t="s">
        <v>213</v>
      </c>
      <c r="H447" s="173" t="s">
        <v>214</v>
      </c>
    </row>
    <row r="448" spans="1:8" s="184" customFormat="1" ht="15.75" customHeight="1">
      <c r="A448" s="442" t="s">
        <v>157</v>
      </c>
      <c r="B448" s="443"/>
      <c r="C448" s="443"/>
      <c r="D448" s="444"/>
      <c r="E448" s="174" t="s">
        <v>123</v>
      </c>
      <c r="F448" s="175">
        <v>8</v>
      </c>
      <c r="G448" s="176">
        <v>11.4</v>
      </c>
      <c r="H448" s="176">
        <f>F448*G448</f>
        <v>91.2</v>
      </c>
    </row>
    <row r="449" spans="1:8" s="184" customFormat="1" ht="15.75" customHeight="1">
      <c r="A449" s="442" t="s">
        <v>158</v>
      </c>
      <c r="B449" s="443"/>
      <c r="C449" s="443"/>
      <c r="D449" s="444"/>
      <c r="E449" s="174" t="s">
        <v>123</v>
      </c>
      <c r="F449" s="175">
        <v>8</v>
      </c>
      <c r="G449" s="176">
        <v>13.47</v>
      </c>
      <c r="H449" s="176">
        <f>F449*G449</f>
        <v>107.76</v>
      </c>
    </row>
    <row r="450" spans="1:8" s="184" customFormat="1" ht="15.75" customHeight="1">
      <c r="A450" s="454" t="s">
        <v>215</v>
      </c>
      <c r="B450" s="455"/>
      <c r="C450" s="455"/>
      <c r="D450" s="455"/>
      <c r="E450" s="455"/>
      <c r="F450" s="455"/>
      <c r="G450" s="456"/>
      <c r="H450" s="176">
        <f>H448+H449</f>
        <v>198.96</v>
      </c>
    </row>
    <row r="451" spans="1:8" s="184" customFormat="1" ht="15.75" customHeight="1">
      <c r="A451" s="177"/>
      <c r="B451" s="177"/>
      <c r="C451" s="177"/>
      <c r="D451" s="177"/>
      <c r="E451" s="178"/>
      <c r="F451" s="179"/>
      <c r="G451" s="178"/>
      <c r="H451" s="178"/>
    </row>
    <row r="452" spans="1:8" s="184" customFormat="1" ht="15.75" customHeight="1">
      <c r="A452" s="434" t="s">
        <v>216</v>
      </c>
      <c r="B452" s="434"/>
      <c r="C452" s="434"/>
      <c r="D452" s="434"/>
      <c r="E452" s="434"/>
      <c r="F452" s="435"/>
      <c r="G452" s="434"/>
      <c r="H452" s="180">
        <f>H450</f>
        <v>198.96</v>
      </c>
    </row>
    <row r="453" spans="1:8" s="184" customFormat="1" ht="15.75" customHeight="1">
      <c r="A453" s="433"/>
      <c r="B453" s="433"/>
      <c r="C453" s="433"/>
      <c r="D453" s="433"/>
      <c r="E453" s="433"/>
      <c r="F453" s="436"/>
      <c r="G453" s="433"/>
      <c r="H453" s="433"/>
    </row>
    <row r="454" spans="1:8" s="184" customFormat="1" ht="15.75" customHeight="1">
      <c r="A454" s="437" t="s">
        <v>217</v>
      </c>
      <c r="B454" s="437"/>
      <c r="C454" s="437"/>
      <c r="D454" s="437"/>
      <c r="E454" s="171" t="s">
        <v>121</v>
      </c>
      <c r="F454" s="172" t="s">
        <v>218</v>
      </c>
      <c r="G454" s="172" t="s">
        <v>213</v>
      </c>
      <c r="H454" s="173" t="s">
        <v>214</v>
      </c>
    </row>
    <row r="455" spans="1:8" s="184" customFormat="1" ht="15.75" customHeight="1">
      <c r="A455" s="433" t="s">
        <v>175</v>
      </c>
      <c r="B455" s="433"/>
      <c r="C455" s="433"/>
      <c r="D455" s="433"/>
      <c r="E455" s="174" t="s">
        <v>121</v>
      </c>
      <c r="F455" s="175">
        <v>1</v>
      </c>
      <c r="G455" s="176">
        <v>237.74</v>
      </c>
      <c r="H455" s="176">
        <f t="shared" ref="H455:H462" si="13">F455*G455</f>
        <v>237.74</v>
      </c>
    </row>
    <row r="456" spans="1:8" s="184" customFormat="1" ht="15.75" customHeight="1">
      <c r="A456" s="433" t="s">
        <v>159</v>
      </c>
      <c r="B456" s="433"/>
      <c r="C456" s="433"/>
      <c r="D456" s="433"/>
      <c r="E456" s="174" t="s">
        <v>125</v>
      </c>
      <c r="F456" s="175">
        <v>1</v>
      </c>
      <c r="G456" s="176">
        <v>23.95</v>
      </c>
      <c r="H456" s="176">
        <f t="shared" si="13"/>
        <v>23.95</v>
      </c>
    </row>
    <row r="457" spans="1:8" s="184" customFormat="1" ht="15.75" customHeight="1">
      <c r="A457" s="433" t="s">
        <v>160</v>
      </c>
      <c r="B457" s="433"/>
      <c r="C457" s="433"/>
      <c r="D457" s="433"/>
      <c r="E457" s="174" t="s">
        <v>125</v>
      </c>
      <c r="F457" s="175">
        <v>1</v>
      </c>
      <c r="G457" s="176">
        <v>15.12</v>
      </c>
      <c r="H457" s="176">
        <f t="shared" si="13"/>
        <v>15.12</v>
      </c>
    </row>
    <row r="458" spans="1:8" s="184" customFormat="1" ht="15.75" customHeight="1">
      <c r="A458" s="433" t="s">
        <v>161</v>
      </c>
      <c r="B458" s="433"/>
      <c r="C458" s="433"/>
      <c r="D458" s="433"/>
      <c r="E458" s="174" t="s">
        <v>125</v>
      </c>
      <c r="F458" s="175">
        <v>1</v>
      </c>
      <c r="G458" s="176">
        <v>8.6</v>
      </c>
      <c r="H458" s="176">
        <f t="shared" si="13"/>
        <v>8.6</v>
      </c>
    </row>
    <row r="459" spans="1:8" s="184" customFormat="1" ht="15.75" customHeight="1">
      <c r="A459" s="433" t="s">
        <v>163</v>
      </c>
      <c r="B459" s="433"/>
      <c r="C459" s="433"/>
      <c r="D459" s="433"/>
      <c r="E459" s="174" t="s">
        <v>125</v>
      </c>
      <c r="F459" s="175">
        <v>1</v>
      </c>
      <c r="G459" s="176">
        <v>10.66</v>
      </c>
      <c r="H459" s="176">
        <f t="shared" si="13"/>
        <v>10.66</v>
      </c>
    </row>
    <row r="460" spans="1:8" s="184" customFormat="1" ht="15.75" customHeight="1">
      <c r="A460" s="433" t="s">
        <v>166</v>
      </c>
      <c r="B460" s="433"/>
      <c r="C460" s="433"/>
      <c r="D460" s="433"/>
      <c r="E460" s="174" t="s">
        <v>130</v>
      </c>
      <c r="F460" s="175">
        <v>0.45</v>
      </c>
      <c r="G460" s="176">
        <v>179.81</v>
      </c>
      <c r="H460" s="176">
        <f t="shared" si="13"/>
        <v>80.91</v>
      </c>
    </row>
    <row r="461" spans="1:8" s="184" customFormat="1" ht="15.75" customHeight="1">
      <c r="A461" s="433" t="s">
        <v>162</v>
      </c>
      <c r="B461" s="433"/>
      <c r="C461" s="433"/>
      <c r="D461" s="433"/>
      <c r="E461" s="174" t="s">
        <v>125</v>
      </c>
      <c r="F461" s="175">
        <v>1</v>
      </c>
      <c r="G461" s="176">
        <v>7.92</v>
      </c>
      <c r="H461" s="176">
        <f t="shared" si="13"/>
        <v>7.92</v>
      </c>
    </row>
    <row r="462" spans="1:8" s="184" customFormat="1" ht="15.75" customHeight="1">
      <c r="A462" s="433" t="s">
        <v>164</v>
      </c>
      <c r="B462" s="433"/>
      <c r="C462" s="433"/>
      <c r="D462" s="433"/>
      <c r="E462" s="174" t="s">
        <v>125</v>
      </c>
      <c r="F462" s="175">
        <v>2</v>
      </c>
      <c r="G462" s="176">
        <v>5.77</v>
      </c>
      <c r="H462" s="176">
        <f t="shared" si="13"/>
        <v>11.54</v>
      </c>
    </row>
    <row r="463" spans="1:8" s="184" customFormat="1" ht="15.75" customHeight="1">
      <c r="A463" s="434" t="s">
        <v>219</v>
      </c>
      <c r="B463" s="434"/>
      <c r="C463" s="434"/>
      <c r="D463" s="434"/>
      <c r="E463" s="434"/>
      <c r="F463" s="435"/>
      <c r="G463" s="434"/>
      <c r="H463" s="180">
        <f>SUM(H455:H462)</f>
        <v>396.44</v>
      </c>
    </row>
    <row r="464" spans="1:8" s="184" customFormat="1" ht="15.75" customHeight="1">
      <c r="A464" s="433"/>
      <c r="B464" s="433"/>
      <c r="C464" s="433"/>
      <c r="D464" s="433"/>
      <c r="E464" s="433"/>
      <c r="F464" s="436"/>
      <c r="G464" s="433"/>
      <c r="H464" s="433"/>
    </row>
    <row r="465" spans="1:8" s="184" customFormat="1" ht="15.75" customHeight="1">
      <c r="A465" s="440" t="s">
        <v>220</v>
      </c>
      <c r="B465" s="440"/>
      <c r="C465" s="440"/>
      <c r="D465" s="440"/>
      <c r="E465" s="440"/>
      <c r="F465" s="441"/>
      <c r="G465" s="440"/>
      <c r="H465" s="181">
        <f>H452+H463</f>
        <v>595.4</v>
      </c>
    </row>
    <row r="466" spans="1:8">
      <c r="A466" s="433"/>
      <c r="B466" s="433"/>
      <c r="C466" s="433"/>
      <c r="D466" s="433"/>
      <c r="E466" s="433"/>
      <c r="F466" s="436"/>
      <c r="G466" s="433"/>
      <c r="H466" s="433"/>
    </row>
    <row r="467" spans="1:8" ht="15.75" customHeight="1">
      <c r="A467" s="438" t="s">
        <v>670</v>
      </c>
      <c r="B467" s="438"/>
      <c r="C467" s="438"/>
      <c r="D467" s="438"/>
      <c r="E467" s="445" t="s">
        <v>650</v>
      </c>
      <c r="F467" s="446"/>
      <c r="G467" s="447"/>
      <c r="H467" s="447"/>
    </row>
    <row r="468" spans="1:8" ht="45" customHeight="1">
      <c r="A468" s="438" t="s">
        <v>403</v>
      </c>
      <c r="B468" s="438"/>
      <c r="C468" s="438"/>
      <c r="D468" s="438"/>
      <c r="E468" s="438"/>
      <c r="F468" s="439"/>
      <c r="G468" s="438"/>
      <c r="H468" s="438"/>
    </row>
    <row r="469" spans="1:8">
      <c r="A469" s="433"/>
      <c r="B469" s="433"/>
      <c r="C469" s="433"/>
      <c r="D469" s="433"/>
      <c r="E469" s="433"/>
      <c r="F469" s="436"/>
      <c r="G469" s="433"/>
      <c r="H469" s="433"/>
    </row>
    <row r="470" spans="1:8" ht="12.75">
      <c r="A470" s="437" t="s">
        <v>94</v>
      </c>
      <c r="B470" s="437"/>
      <c r="C470" s="437"/>
      <c r="D470" s="437"/>
      <c r="E470" s="171" t="s">
        <v>121</v>
      </c>
      <c r="F470" s="172" t="s">
        <v>212</v>
      </c>
      <c r="G470" s="172" t="s">
        <v>213</v>
      </c>
      <c r="H470" s="173" t="s">
        <v>214</v>
      </c>
    </row>
    <row r="471" spans="1:8" ht="15.75" customHeight="1">
      <c r="A471" s="442" t="s">
        <v>157</v>
      </c>
      <c r="B471" s="443"/>
      <c r="C471" s="443"/>
      <c r="D471" s="444"/>
      <c r="E471" s="174" t="s">
        <v>123</v>
      </c>
      <c r="F471" s="175">
        <v>8</v>
      </c>
      <c r="G471" s="176">
        <v>11.4</v>
      </c>
      <c r="H471" s="176">
        <f>F471*G471</f>
        <v>91.2</v>
      </c>
    </row>
    <row r="472" spans="1:8" ht="35.1" customHeight="1">
      <c r="A472" s="442" t="s">
        <v>158</v>
      </c>
      <c r="B472" s="443"/>
      <c r="C472" s="443"/>
      <c r="D472" s="444"/>
      <c r="E472" s="174" t="s">
        <v>123</v>
      </c>
      <c r="F472" s="175">
        <v>8</v>
      </c>
      <c r="G472" s="176">
        <v>13.47</v>
      </c>
      <c r="H472" s="176">
        <f>F472*G472</f>
        <v>107.76</v>
      </c>
    </row>
    <row r="473" spans="1:8" ht="12.75">
      <c r="A473" s="454" t="s">
        <v>215</v>
      </c>
      <c r="B473" s="455"/>
      <c r="C473" s="455"/>
      <c r="D473" s="455"/>
      <c r="E473" s="455"/>
      <c r="F473" s="455"/>
      <c r="G473" s="456"/>
      <c r="H473" s="176">
        <f>H471+H472</f>
        <v>198.96</v>
      </c>
    </row>
    <row r="474" spans="1:8">
      <c r="A474" s="177"/>
      <c r="B474" s="177"/>
      <c r="C474" s="177"/>
      <c r="D474" s="177"/>
      <c r="E474" s="178"/>
      <c r="F474" s="179"/>
      <c r="G474" s="178"/>
      <c r="H474" s="178"/>
    </row>
    <row r="475" spans="1:8" ht="12.75">
      <c r="A475" s="434" t="s">
        <v>216</v>
      </c>
      <c r="B475" s="434"/>
      <c r="C475" s="434"/>
      <c r="D475" s="434"/>
      <c r="E475" s="434"/>
      <c r="F475" s="435"/>
      <c r="G475" s="434"/>
      <c r="H475" s="180">
        <f>H473</f>
        <v>198.96</v>
      </c>
    </row>
    <row r="476" spans="1:8">
      <c r="A476" s="433"/>
      <c r="B476" s="433"/>
      <c r="C476" s="433"/>
      <c r="D476" s="433"/>
      <c r="E476" s="433"/>
      <c r="F476" s="436"/>
      <c r="G476" s="433"/>
      <c r="H476" s="433"/>
    </row>
    <row r="477" spans="1:8" ht="12.75">
      <c r="A477" s="437" t="s">
        <v>217</v>
      </c>
      <c r="B477" s="437"/>
      <c r="C477" s="437"/>
      <c r="D477" s="437"/>
      <c r="E477" s="171" t="s">
        <v>121</v>
      </c>
      <c r="F477" s="172" t="s">
        <v>218</v>
      </c>
      <c r="G477" s="172" t="s">
        <v>213</v>
      </c>
      <c r="H477" s="173" t="s">
        <v>214</v>
      </c>
    </row>
    <row r="478" spans="1:8" ht="48.75" customHeight="1">
      <c r="A478" s="433" t="s">
        <v>175</v>
      </c>
      <c r="B478" s="433"/>
      <c r="C478" s="433"/>
      <c r="D478" s="433"/>
      <c r="E478" s="174" t="s">
        <v>121</v>
      </c>
      <c r="F478" s="175">
        <v>1</v>
      </c>
      <c r="G478" s="176">
        <v>237.74</v>
      </c>
      <c r="H478" s="176">
        <f t="shared" ref="H478:H485" si="14">F478*G478</f>
        <v>237.74</v>
      </c>
    </row>
    <row r="479" spans="1:8" ht="15.75" customHeight="1">
      <c r="A479" s="433" t="s">
        <v>159</v>
      </c>
      <c r="B479" s="433"/>
      <c r="C479" s="433"/>
      <c r="D479" s="433"/>
      <c r="E479" s="174" t="s">
        <v>125</v>
      </c>
      <c r="F479" s="175">
        <v>1.5</v>
      </c>
      <c r="G479" s="176">
        <v>23.95</v>
      </c>
      <c r="H479" s="176">
        <f t="shared" si="14"/>
        <v>35.93</v>
      </c>
    </row>
    <row r="480" spans="1:8" ht="15.75" customHeight="1">
      <c r="A480" s="433" t="s">
        <v>160</v>
      </c>
      <c r="B480" s="433"/>
      <c r="C480" s="433"/>
      <c r="D480" s="433"/>
      <c r="E480" s="174" t="s">
        <v>125</v>
      </c>
      <c r="F480" s="175">
        <v>1.5</v>
      </c>
      <c r="G480" s="176">
        <v>15.12</v>
      </c>
      <c r="H480" s="176">
        <f t="shared" si="14"/>
        <v>22.68</v>
      </c>
    </row>
    <row r="481" spans="1:8" ht="15.75" customHeight="1">
      <c r="A481" s="433" t="s">
        <v>161</v>
      </c>
      <c r="B481" s="433"/>
      <c r="C481" s="433"/>
      <c r="D481" s="433"/>
      <c r="E481" s="174" t="s">
        <v>125</v>
      </c>
      <c r="F481" s="175">
        <v>1.5</v>
      </c>
      <c r="G481" s="176">
        <v>8.6</v>
      </c>
      <c r="H481" s="176">
        <f t="shared" si="14"/>
        <v>12.9</v>
      </c>
    </row>
    <row r="482" spans="1:8" ht="15.75" customHeight="1">
      <c r="A482" s="433" t="s">
        <v>163</v>
      </c>
      <c r="B482" s="433"/>
      <c r="C482" s="433"/>
      <c r="D482" s="433"/>
      <c r="E482" s="174" t="s">
        <v>125</v>
      </c>
      <c r="F482" s="175">
        <v>1.5</v>
      </c>
      <c r="G482" s="176">
        <v>10.66</v>
      </c>
      <c r="H482" s="176">
        <f t="shared" si="14"/>
        <v>15.99</v>
      </c>
    </row>
    <row r="483" spans="1:8" ht="15.75" customHeight="1">
      <c r="A483" s="433" t="s">
        <v>166</v>
      </c>
      <c r="B483" s="433"/>
      <c r="C483" s="433"/>
      <c r="D483" s="433"/>
      <c r="E483" s="174" t="s">
        <v>130</v>
      </c>
      <c r="F483" s="175">
        <v>2</v>
      </c>
      <c r="G483" s="176">
        <v>179.81</v>
      </c>
      <c r="H483" s="176">
        <f t="shared" si="14"/>
        <v>359.62</v>
      </c>
    </row>
    <row r="484" spans="1:8" ht="15.75" customHeight="1">
      <c r="A484" s="433" t="s">
        <v>162</v>
      </c>
      <c r="B484" s="433"/>
      <c r="C484" s="433"/>
      <c r="D484" s="433"/>
      <c r="E484" s="174" t="s">
        <v>125</v>
      </c>
      <c r="F484" s="175">
        <v>2</v>
      </c>
      <c r="G484" s="176">
        <v>7.92</v>
      </c>
      <c r="H484" s="176">
        <f t="shared" si="14"/>
        <v>15.84</v>
      </c>
    </row>
    <row r="485" spans="1:8" ht="15.75" customHeight="1">
      <c r="A485" s="433" t="s">
        <v>164</v>
      </c>
      <c r="B485" s="433"/>
      <c r="C485" s="433"/>
      <c r="D485" s="433"/>
      <c r="E485" s="174" t="s">
        <v>125</v>
      </c>
      <c r="F485" s="175">
        <v>3.8</v>
      </c>
      <c r="G485" s="176">
        <v>5.77</v>
      </c>
      <c r="H485" s="176">
        <f t="shared" si="14"/>
        <v>21.93</v>
      </c>
    </row>
    <row r="486" spans="1:8" ht="12.75">
      <c r="A486" s="434" t="s">
        <v>219</v>
      </c>
      <c r="B486" s="434"/>
      <c r="C486" s="434"/>
      <c r="D486" s="434"/>
      <c r="E486" s="434"/>
      <c r="F486" s="435"/>
      <c r="G486" s="434"/>
      <c r="H486" s="180">
        <f>SUM(H478:H485)</f>
        <v>722.63</v>
      </c>
    </row>
    <row r="487" spans="1:8">
      <c r="A487" s="433"/>
      <c r="B487" s="433"/>
      <c r="C487" s="433"/>
      <c r="D487" s="433"/>
      <c r="E487" s="433"/>
      <c r="F487" s="436"/>
      <c r="G487" s="433"/>
      <c r="H487" s="433"/>
    </row>
    <row r="488" spans="1:8" ht="15.75" customHeight="1">
      <c r="A488" s="440" t="s">
        <v>220</v>
      </c>
      <c r="B488" s="440"/>
      <c r="C488" s="440"/>
      <c r="D488" s="440"/>
      <c r="E488" s="440"/>
      <c r="F488" s="441"/>
      <c r="G488" s="440"/>
      <c r="H488" s="181">
        <f>H475+H486</f>
        <v>921.59</v>
      </c>
    </row>
    <row r="489" spans="1:8">
      <c r="A489" s="433"/>
      <c r="B489" s="433"/>
      <c r="C489" s="433"/>
      <c r="D489" s="433"/>
      <c r="E489" s="433"/>
      <c r="F489" s="436"/>
      <c r="G489" s="433"/>
      <c r="H489" s="433"/>
    </row>
    <row r="490" spans="1:8" ht="15.75" customHeight="1">
      <c r="A490" s="438" t="s">
        <v>671</v>
      </c>
      <c r="B490" s="438"/>
      <c r="C490" s="438"/>
      <c r="D490" s="438"/>
      <c r="E490" s="445" t="s">
        <v>647</v>
      </c>
      <c r="F490" s="446"/>
      <c r="G490" s="447"/>
      <c r="H490" s="447"/>
    </row>
    <row r="491" spans="1:8" ht="45" customHeight="1">
      <c r="A491" s="438" t="s">
        <v>234</v>
      </c>
      <c r="B491" s="438"/>
      <c r="C491" s="438"/>
      <c r="D491" s="438"/>
      <c r="E491" s="438"/>
      <c r="F491" s="439"/>
      <c r="G491" s="438"/>
      <c r="H491" s="438"/>
    </row>
    <row r="492" spans="1:8">
      <c r="A492" s="433"/>
      <c r="B492" s="433"/>
      <c r="C492" s="433"/>
      <c r="D492" s="433"/>
      <c r="E492" s="433"/>
      <c r="F492" s="436"/>
      <c r="G492" s="433"/>
      <c r="H492" s="433"/>
    </row>
    <row r="493" spans="1:8" ht="12.75">
      <c r="A493" s="437" t="s">
        <v>94</v>
      </c>
      <c r="B493" s="437"/>
      <c r="C493" s="437"/>
      <c r="D493" s="437"/>
      <c r="E493" s="171" t="s">
        <v>121</v>
      </c>
      <c r="F493" s="172" t="s">
        <v>212</v>
      </c>
      <c r="G493" s="172" t="s">
        <v>213</v>
      </c>
      <c r="H493" s="173" t="s">
        <v>214</v>
      </c>
    </row>
    <row r="494" spans="1:8" ht="15.75" customHeight="1">
      <c r="A494" s="433" t="s">
        <v>157</v>
      </c>
      <c r="B494" s="433"/>
      <c r="C494" s="433"/>
      <c r="D494" s="433"/>
      <c r="E494" s="174" t="s">
        <v>123</v>
      </c>
      <c r="F494" s="175">
        <v>4</v>
      </c>
      <c r="G494" s="176">
        <v>11.4</v>
      </c>
      <c r="H494" s="176">
        <f>F494*G494</f>
        <v>45.6</v>
      </c>
    </row>
    <row r="495" spans="1:8" ht="35.1" customHeight="1">
      <c r="A495" s="433" t="s">
        <v>158</v>
      </c>
      <c r="B495" s="433"/>
      <c r="C495" s="433"/>
      <c r="D495" s="433"/>
      <c r="E495" s="174" t="s">
        <v>123</v>
      </c>
      <c r="F495" s="175">
        <v>4</v>
      </c>
      <c r="G495" s="176">
        <v>13.47</v>
      </c>
      <c r="H495" s="176">
        <f>F495*G495</f>
        <v>53.88</v>
      </c>
    </row>
    <row r="496" spans="1:8" ht="12.75">
      <c r="A496" s="434" t="s">
        <v>215</v>
      </c>
      <c r="B496" s="434"/>
      <c r="C496" s="434"/>
      <c r="D496" s="434"/>
      <c r="E496" s="434"/>
      <c r="F496" s="435"/>
      <c r="G496" s="434"/>
      <c r="H496" s="176">
        <f>H494+H495</f>
        <v>99.48</v>
      </c>
    </row>
    <row r="497" spans="1:8">
      <c r="A497" s="177"/>
      <c r="B497" s="177"/>
      <c r="C497" s="177"/>
      <c r="D497" s="177"/>
      <c r="E497" s="178"/>
      <c r="F497" s="179"/>
      <c r="G497" s="178"/>
      <c r="H497" s="178"/>
    </row>
    <row r="498" spans="1:8" ht="12.75">
      <c r="A498" s="434" t="s">
        <v>216</v>
      </c>
      <c r="B498" s="434"/>
      <c r="C498" s="434"/>
      <c r="D498" s="434"/>
      <c r="E498" s="434"/>
      <c r="F498" s="435"/>
      <c r="G498" s="434"/>
      <c r="H498" s="180">
        <f>H496</f>
        <v>99.48</v>
      </c>
    </row>
    <row r="499" spans="1:8">
      <c r="A499" s="433"/>
      <c r="B499" s="433"/>
      <c r="C499" s="433"/>
      <c r="D499" s="433"/>
      <c r="E499" s="433"/>
      <c r="F499" s="436"/>
      <c r="G499" s="433"/>
      <c r="H499" s="433"/>
    </row>
    <row r="500" spans="1:8" ht="12.75">
      <c r="A500" s="437" t="s">
        <v>217</v>
      </c>
      <c r="B500" s="437"/>
      <c r="C500" s="437"/>
      <c r="D500" s="437"/>
      <c r="E500" s="171" t="s">
        <v>121</v>
      </c>
      <c r="F500" s="172" t="s">
        <v>218</v>
      </c>
      <c r="G500" s="172" t="s">
        <v>213</v>
      </c>
      <c r="H500" s="173" t="s">
        <v>214</v>
      </c>
    </row>
    <row r="501" spans="1:8" ht="15.75" customHeight="1">
      <c r="A501" s="433" t="s">
        <v>166</v>
      </c>
      <c r="B501" s="433"/>
      <c r="C501" s="433"/>
      <c r="D501" s="433"/>
      <c r="E501" s="174" t="s">
        <v>130</v>
      </c>
      <c r="F501" s="175">
        <v>1</v>
      </c>
      <c r="G501" s="176">
        <v>179.81</v>
      </c>
      <c r="H501" s="176">
        <f>F501*G501</f>
        <v>179.81</v>
      </c>
    </row>
    <row r="502" spans="1:8" ht="15.75" customHeight="1">
      <c r="A502" s="433" t="s">
        <v>162</v>
      </c>
      <c r="B502" s="433"/>
      <c r="C502" s="433"/>
      <c r="D502" s="433"/>
      <c r="E502" s="174" t="s">
        <v>125</v>
      </c>
      <c r="F502" s="175">
        <v>4</v>
      </c>
      <c r="G502" s="176">
        <v>7.92</v>
      </c>
      <c r="H502" s="176">
        <f>F502*G502</f>
        <v>31.68</v>
      </c>
    </row>
    <row r="503" spans="1:8" ht="12.75">
      <c r="A503" s="434" t="s">
        <v>219</v>
      </c>
      <c r="B503" s="434"/>
      <c r="C503" s="434"/>
      <c r="D503" s="434"/>
      <c r="E503" s="434"/>
      <c r="F503" s="435"/>
      <c r="G503" s="434"/>
      <c r="H503" s="180">
        <f>SUM(H501:H502)</f>
        <v>211.49</v>
      </c>
    </row>
    <row r="504" spans="1:8">
      <c r="A504" s="433"/>
      <c r="B504" s="433"/>
      <c r="C504" s="433"/>
      <c r="D504" s="433"/>
      <c r="E504" s="433"/>
      <c r="F504" s="436"/>
      <c r="G504" s="433"/>
      <c r="H504" s="433"/>
    </row>
    <row r="505" spans="1:8" ht="15.75" customHeight="1">
      <c r="A505" s="440" t="s">
        <v>220</v>
      </c>
      <c r="B505" s="440"/>
      <c r="C505" s="440"/>
      <c r="D505" s="440"/>
      <c r="E505" s="440"/>
      <c r="F505" s="441"/>
      <c r="G505" s="440"/>
      <c r="H505" s="181">
        <f>H498+H503</f>
        <v>310.97000000000003</v>
      </c>
    </row>
    <row r="506" spans="1:8">
      <c r="A506" s="433"/>
      <c r="B506" s="433"/>
      <c r="C506" s="433"/>
      <c r="D506" s="433"/>
      <c r="E506" s="433"/>
      <c r="F506" s="436"/>
      <c r="G506" s="433"/>
      <c r="H506" s="433"/>
    </row>
    <row r="507" spans="1:8" ht="15.75" customHeight="1">
      <c r="A507" s="438" t="s">
        <v>672</v>
      </c>
      <c r="B507" s="438"/>
      <c r="C507" s="438"/>
      <c r="D507" s="438"/>
      <c r="E507" s="445" t="s">
        <v>650</v>
      </c>
      <c r="F507" s="446"/>
      <c r="G507" s="447"/>
      <c r="H507" s="447"/>
    </row>
    <row r="508" spans="1:8" ht="45" customHeight="1">
      <c r="A508" s="438" t="s">
        <v>491</v>
      </c>
      <c r="B508" s="438"/>
      <c r="C508" s="438"/>
      <c r="D508" s="438"/>
      <c r="E508" s="438"/>
      <c r="F508" s="439"/>
      <c r="G508" s="438"/>
      <c r="H508" s="438"/>
    </row>
    <row r="509" spans="1:8">
      <c r="A509" s="433"/>
      <c r="B509" s="433"/>
      <c r="C509" s="433"/>
      <c r="D509" s="433"/>
      <c r="E509" s="433"/>
      <c r="F509" s="436"/>
      <c r="G509" s="433"/>
      <c r="H509" s="433"/>
    </row>
    <row r="510" spans="1:8" ht="12.75">
      <c r="A510" s="437" t="s">
        <v>94</v>
      </c>
      <c r="B510" s="437"/>
      <c r="C510" s="437"/>
      <c r="D510" s="437"/>
      <c r="E510" s="171" t="s">
        <v>121</v>
      </c>
      <c r="F510" s="172" t="s">
        <v>212</v>
      </c>
      <c r="G510" s="172" t="s">
        <v>213</v>
      </c>
      <c r="H510" s="173" t="s">
        <v>214</v>
      </c>
    </row>
    <row r="511" spans="1:8" ht="15.75" customHeight="1">
      <c r="A511" s="433" t="s">
        <v>157</v>
      </c>
      <c r="B511" s="433"/>
      <c r="C511" s="433"/>
      <c r="D511" s="433"/>
      <c r="E511" s="174" t="s">
        <v>123</v>
      </c>
      <c r="F511" s="175">
        <v>8</v>
      </c>
      <c r="G511" s="176">
        <v>11.4</v>
      </c>
      <c r="H511" s="176">
        <f>F511*G511</f>
        <v>91.2</v>
      </c>
    </row>
    <row r="512" spans="1:8" ht="35.1" customHeight="1">
      <c r="A512" s="433" t="s">
        <v>158</v>
      </c>
      <c r="B512" s="433"/>
      <c r="C512" s="433"/>
      <c r="D512" s="433"/>
      <c r="E512" s="174" t="s">
        <v>123</v>
      </c>
      <c r="F512" s="175">
        <v>8</v>
      </c>
      <c r="G512" s="176">
        <v>13.47</v>
      </c>
      <c r="H512" s="176">
        <f>F512*G512</f>
        <v>107.76</v>
      </c>
    </row>
    <row r="513" spans="1:8" ht="12.75">
      <c r="A513" s="434" t="s">
        <v>215</v>
      </c>
      <c r="B513" s="434"/>
      <c r="C513" s="434"/>
      <c r="D513" s="434"/>
      <c r="E513" s="434"/>
      <c r="F513" s="435"/>
      <c r="G513" s="434"/>
      <c r="H513" s="176">
        <f>H511+H512</f>
        <v>198.96</v>
      </c>
    </row>
    <row r="514" spans="1:8">
      <c r="A514" s="177"/>
      <c r="B514" s="177"/>
      <c r="C514" s="177"/>
      <c r="D514" s="177"/>
      <c r="E514" s="178"/>
      <c r="F514" s="179"/>
      <c r="G514" s="178"/>
      <c r="H514" s="178"/>
    </row>
    <row r="515" spans="1:8" ht="12.75">
      <c r="A515" s="434" t="s">
        <v>216</v>
      </c>
      <c r="B515" s="434"/>
      <c r="C515" s="434"/>
      <c r="D515" s="434"/>
      <c r="E515" s="434"/>
      <c r="F515" s="435"/>
      <c r="G515" s="434"/>
      <c r="H515" s="180">
        <f>H513</f>
        <v>198.96</v>
      </c>
    </row>
    <row r="516" spans="1:8">
      <c r="A516" s="433"/>
      <c r="B516" s="433"/>
      <c r="C516" s="433"/>
      <c r="D516" s="433"/>
      <c r="E516" s="433"/>
      <c r="F516" s="436"/>
      <c r="G516" s="433"/>
      <c r="H516" s="433"/>
    </row>
    <row r="517" spans="1:8" ht="12.75">
      <c r="A517" s="437" t="s">
        <v>217</v>
      </c>
      <c r="B517" s="437"/>
      <c r="C517" s="437"/>
      <c r="D517" s="437"/>
      <c r="E517" s="171" t="s">
        <v>121</v>
      </c>
      <c r="F517" s="172" t="s">
        <v>218</v>
      </c>
      <c r="G517" s="172" t="s">
        <v>213</v>
      </c>
      <c r="H517" s="173" t="s">
        <v>214</v>
      </c>
    </row>
    <row r="518" spans="1:8" ht="35.1" customHeight="1">
      <c r="A518" s="433" t="s">
        <v>166</v>
      </c>
      <c r="B518" s="433"/>
      <c r="C518" s="433"/>
      <c r="D518" s="433"/>
      <c r="E518" s="174" t="s">
        <v>130</v>
      </c>
      <c r="F518" s="175">
        <v>3.0249999999999999</v>
      </c>
      <c r="G518" s="176">
        <v>179.81</v>
      </c>
      <c r="H518" s="176">
        <f>F518*G518</f>
        <v>543.92999999999995</v>
      </c>
    </row>
    <row r="519" spans="1:8" ht="50.25" customHeight="1">
      <c r="A519" s="433" t="s">
        <v>176</v>
      </c>
      <c r="B519" s="433"/>
      <c r="C519" s="433"/>
      <c r="D519" s="433"/>
      <c r="E519" s="174" t="s">
        <v>121</v>
      </c>
      <c r="F519" s="175">
        <v>1</v>
      </c>
      <c r="G519" s="176">
        <v>187.9</v>
      </c>
      <c r="H519" s="176">
        <f>F519*G519</f>
        <v>187.9</v>
      </c>
    </row>
    <row r="520" spans="1:8" ht="35.1" customHeight="1">
      <c r="A520" s="433" t="s">
        <v>177</v>
      </c>
      <c r="B520" s="433"/>
      <c r="C520" s="433"/>
      <c r="D520" s="433"/>
      <c r="E520" s="174" t="s">
        <v>125</v>
      </c>
      <c r="F520" s="175">
        <v>6.05</v>
      </c>
      <c r="G520" s="176">
        <v>3.77</v>
      </c>
      <c r="H520" s="176">
        <f>F520*G520</f>
        <v>22.81</v>
      </c>
    </row>
    <row r="521" spans="1:8" ht="12.75">
      <c r="A521" s="434" t="s">
        <v>219</v>
      </c>
      <c r="B521" s="434"/>
      <c r="C521" s="434"/>
      <c r="D521" s="434"/>
      <c r="E521" s="434"/>
      <c r="F521" s="435"/>
      <c r="G521" s="434"/>
      <c r="H521" s="180">
        <f>SUM(H518:H520)</f>
        <v>754.64</v>
      </c>
    </row>
    <row r="522" spans="1:8">
      <c r="A522" s="433"/>
      <c r="B522" s="433"/>
      <c r="C522" s="433"/>
      <c r="D522" s="433"/>
      <c r="E522" s="433"/>
      <c r="F522" s="436"/>
      <c r="G522" s="433"/>
      <c r="H522" s="433"/>
    </row>
    <row r="523" spans="1:8" ht="15.75" customHeight="1">
      <c r="A523" s="440" t="s">
        <v>220</v>
      </c>
      <c r="B523" s="440"/>
      <c r="C523" s="440"/>
      <c r="D523" s="440"/>
      <c r="E523" s="440"/>
      <c r="F523" s="441"/>
      <c r="G523" s="440"/>
      <c r="H523" s="181">
        <f>H515+H521</f>
        <v>953.6</v>
      </c>
    </row>
    <row r="524" spans="1:8" s="184" customFormat="1" ht="15.75" customHeight="1"/>
    <row r="525" spans="1:8" s="184" customFormat="1" ht="15.75" customHeight="1">
      <c r="A525" s="438" t="s">
        <v>673</v>
      </c>
      <c r="B525" s="438"/>
      <c r="C525" s="438"/>
      <c r="D525" s="438"/>
      <c r="E525" s="445" t="s">
        <v>650</v>
      </c>
      <c r="F525" s="446"/>
      <c r="G525" s="447"/>
      <c r="H525" s="447"/>
    </row>
    <row r="526" spans="1:8" s="184" customFormat="1" ht="36.75" customHeight="1">
      <c r="A526" s="438" t="s">
        <v>493</v>
      </c>
      <c r="B526" s="438"/>
      <c r="C526" s="438"/>
      <c r="D526" s="438"/>
      <c r="E526" s="438"/>
      <c r="F526" s="439"/>
      <c r="G526" s="438"/>
      <c r="H526" s="438"/>
    </row>
    <row r="527" spans="1:8" s="184" customFormat="1" ht="15.75" customHeight="1">
      <c r="A527" s="433"/>
      <c r="B527" s="433"/>
      <c r="C527" s="433"/>
      <c r="D527" s="433"/>
      <c r="E527" s="433"/>
      <c r="F527" s="436"/>
      <c r="G527" s="433"/>
      <c r="H527" s="433"/>
    </row>
    <row r="528" spans="1:8" s="184" customFormat="1" ht="15.75" customHeight="1">
      <c r="A528" s="437" t="s">
        <v>94</v>
      </c>
      <c r="B528" s="437"/>
      <c r="C528" s="437"/>
      <c r="D528" s="437"/>
      <c r="E528" s="171" t="s">
        <v>121</v>
      </c>
      <c r="F528" s="172" t="s">
        <v>212</v>
      </c>
      <c r="G528" s="172" t="s">
        <v>213</v>
      </c>
      <c r="H528" s="173" t="s">
        <v>214</v>
      </c>
    </row>
    <row r="529" spans="1:8" s="184" customFormat="1" ht="15.75" customHeight="1">
      <c r="A529" s="433" t="s">
        <v>157</v>
      </c>
      <c r="B529" s="433"/>
      <c r="C529" s="433"/>
      <c r="D529" s="433"/>
      <c r="E529" s="174" t="s">
        <v>123</v>
      </c>
      <c r="F529" s="175">
        <v>8</v>
      </c>
      <c r="G529" s="176">
        <v>11.4</v>
      </c>
      <c r="H529" s="176">
        <f>F529*G529</f>
        <v>91.2</v>
      </c>
    </row>
    <row r="530" spans="1:8" s="184" customFormat="1" ht="15.75" customHeight="1">
      <c r="A530" s="433" t="s">
        <v>158</v>
      </c>
      <c r="B530" s="433"/>
      <c r="C530" s="433"/>
      <c r="D530" s="433"/>
      <c r="E530" s="174" t="s">
        <v>123</v>
      </c>
      <c r="F530" s="175">
        <v>8</v>
      </c>
      <c r="G530" s="176">
        <v>13.47</v>
      </c>
      <c r="H530" s="176">
        <f>F530*G530</f>
        <v>107.76</v>
      </c>
    </row>
    <row r="531" spans="1:8" s="184" customFormat="1" ht="15.75" customHeight="1">
      <c r="A531" s="434" t="s">
        <v>215</v>
      </c>
      <c r="B531" s="434"/>
      <c r="C531" s="434"/>
      <c r="D531" s="434"/>
      <c r="E531" s="434"/>
      <c r="F531" s="435"/>
      <c r="G531" s="434"/>
      <c r="H531" s="176">
        <f>H529+H530</f>
        <v>198.96</v>
      </c>
    </row>
    <row r="532" spans="1:8" s="184" customFormat="1" ht="15.75" customHeight="1">
      <c r="A532" s="177"/>
      <c r="B532" s="177"/>
      <c r="C532" s="177"/>
      <c r="D532" s="177"/>
      <c r="E532" s="178"/>
      <c r="F532" s="179"/>
      <c r="G532" s="178"/>
      <c r="H532" s="178"/>
    </row>
    <row r="533" spans="1:8" s="184" customFormat="1" ht="15.75" customHeight="1">
      <c r="A533" s="434" t="s">
        <v>216</v>
      </c>
      <c r="B533" s="434"/>
      <c r="C533" s="434"/>
      <c r="D533" s="434"/>
      <c r="E533" s="434"/>
      <c r="F533" s="435"/>
      <c r="G533" s="434"/>
      <c r="H533" s="180">
        <f>H531</f>
        <v>198.96</v>
      </c>
    </row>
    <row r="534" spans="1:8" s="184" customFormat="1" ht="15.75" customHeight="1">
      <c r="A534" s="433"/>
      <c r="B534" s="433"/>
      <c r="C534" s="433"/>
      <c r="D534" s="433"/>
      <c r="E534" s="433"/>
      <c r="F534" s="436"/>
      <c r="G534" s="433"/>
      <c r="H534" s="433"/>
    </row>
    <row r="535" spans="1:8" s="184" customFormat="1" ht="15.75" customHeight="1">
      <c r="A535" s="437" t="s">
        <v>217</v>
      </c>
      <c r="B535" s="437"/>
      <c r="C535" s="437"/>
      <c r="D535" s="437"/>
      <c r="E535" s="171" t="s">
        <v>121</v>
      </c>
      <c r="F535" s="172" t="s">
        <v>218</v>
      </c>
      <c r="G535" s="172" t="s">
        <v>213</v>
      </c>
      <c r="H535" s="173" t="s">
        <v>214</v>
      </c>
    </row>
    <row r="536" spans="1:8" s="184" customFormat="1" ht="15.75" customHeight="1">
      <c r="A536" s="433" t="s">
        <v>166</v>
      </c>
      <c r="B536" s="433"/>
      <c r="C536" s="433"/>
      <c r="D536" s="433"/>
      <c r="E536" s="174" t="s">
        <v>130</v>
      </c>
      <c r="F536" s="175">
        <v>1.88</v>
      </c>
      <c r="G536" s="176">
        <v>179.81</v>
      </c>
      <c r="H536" s="176">
        <f>F536*G536</f>
        <v>338.04</v>
      </c>
    </row>
    <row r="537" spans="1:8" s="184" customFormat="1" ht="15.75" customHeight="1">
      <c r="A537" s="433" t="s">
        <v>176</v>
      </c>
      <c r="B537" s="433"/>
      <c r="C537" s="433"/>
      <c r="D537" s="433"/>
      <c r="E537" s="174" t="s">
        <v>121</v>
      </c>
      <c r="F537" s="175">
        <v>1</v>
      </c>
      <c r="G537" s="176">
        <v>187.9</v>
      </c>
      <c r="H537" s="176">
        <f>F537*G537</f>
        <v>187.9</v>
      </c>
    </row>
    <row r="538" spans="1:8" s="184" customFormat="1" ht="15.75" customHeight="1">
      <c r="A538" s="433" t="s">
        <v>177</v>
      </c>
      <c r="B538" s="433"/>
      <c r="C538" s="433"/>
      <c r="D538" s="433"/>
      <c r="E538" s="174" t="s">
        <v>125</v>
      </c>
      <c r="F538" s="175">
        <v>4.7050000000000001</v>
      </c>
      <c r="G538" s="176">
        <v>3.77</v>
      </c>
      <c r="H538" s="176">
        <f>F538*G538</f>
        <v>17.739999999999998</v>
      </c>
    </row>
    <row r="539" spans="1:8" s="184" customFormat="1" ht="15.75" customHeight="1">
      <c r="A539" s="434" t="s">
        <v>219</v>
      </c>
      <c r="B539" s="434"/>
      <c r="C539" s="434"/>
      <c r="D539" s="434"/>
      <c r="E539" s="434"/>
      <c r="F539" s="435"/>
      <c r="G539" s="434"/>
      <c r="H539" s="180">
        <f>SUM(H536:H538)</f>
        <v>543.67999999999995</v>
      </c>
    </row>
    <row r="540" spans="1:8" s="184" customFormat="1" ht="15.75" customHeight="1">
      <c r="A540" s="433"/>
      <c r="B540" s="433"/>
      <c r="C540" s="433"/>
      <c r="D540" s="433"/>
      <c r="E540" s="433"/>
      <c r="F540" s="436"/>
      <c r="G540" s="433"/>
      <c r="H540" s="433"/>
    </row>
    <row r="541" spans="1:8" s="184" customFormat="1" ht="15.75" customHeight="1">
      <c r="A541" s="440" t="s">
        <v>220</v>
      </c>
      <c r="B541" s="440"/>
      <c r="C541" s="440"/>
      <c r="D541" s="440"/>
      <c r="E541" s="440"/>
      <c r="F541" s="441"/>
      <c r="G541" s="440"/>
      <c r="H541" s="181">
        <f>H533+H539</f>
        <v>742.64</v>
      </c>
    </row>
    <row r="542" spans="1:8" s="184" customFormat="1" ht="15.75" customHeight="1"/>
    <row r="543" spans="1:8">
      <c r="A543" s="433"/>
      <c r="B543" s="433"/>
      <c r="C543" s="433"/>
      <c r="D543" s="433"/>
      <c r="E543" s="433"/>
      <c r="F543" s="436"/>
      <c r="G543" s="433"/>
      <c r="H543" s="433"/>
    </row>
    <row r="544" spans="1:8" ht="15.75" customHeight="1">
      <c r="A544" s="438" t="s">
        <v>674</v>
      </c>
      <c r="B544" s="438"/>
      <c r="C544" s="438"/>
      <c r="D544" s="438"/>
      <c r="E544" s="445" t="s">
        <v>650</v>
      </c>
      <c r="F544" s="446"/>
      <c r="G544" s="447"/>
      <c r="H544" s="447"/>
    </row>
    <row r="545" spans="1:8" ht="45" customHeight="1">
      <c r="A545" s="438" t="s">
        <v>405</v>
      </c>
      <c r="B545" s="438"/>
      <c r="C545" s="438"/>
      <c r="D545" s="438"/>
      <c r="E545" s="438"/>
      <c r="F545" s="439"/>
      <c r="G545" s="438"/>
      <c r="H545" s="438"/>
    </row>
    <row r="546" spans="1:8">
      <c r="A546" s="433"/>
      <c r="B546" s="433"/>
      <c r="C546" s="433"/>
      <c r="D546" s="433"/>
      <c r="E546" s="433"/>
      <c r="F546" s="436"/>
      <c r="G546" s="433"/>
      <c r="H546" s="433"/>
    </row>
    <row r="547" spans="1:8" ht="12.75">
      <c r="A547" s="437" t="s">
        <v>94</v>
      </c>
      <c r="B547" s="437"/>
      <c r="C547" s="437"/>
      <c r="D547" s="437"/>
      <c r="E547" s="171" t="s">
        <v>121</v>
      </c>
      <c r="F547" s="172" t="s">
        <v>212</v>
      </c>
      <c r="G547" s="172" t="s">
        <v>213</v>
      </c>
      <c r="H547" s="173" t="s">
        <v>214</v>
      </c>
    </row>
    <row r="548" spans="1:8" ht="15.75" customHeight="1">
      <c r="A548" s="433" t="s">
        <v>157</v>
      </c>
      <c r="B548" s="433"/>
      <c r="C548" s="433"/>
      <c r="D548" s="433"/>
      <c r="E548" s="174" t="s">
        <v>123</v>
      </c>
      <c r="F548" s="175">
        <v>8</v>
      </c>
      <c r="G548" s="176">
        <v>11.4</v>
      </c>
      <c r="H548" s="176">
        <f>F548*G548</f>
        <v>91.2</v>
      </c>
    </row>
    <row r="549" spans="1:8" ht="35.1" customHeight="1">
      <c r="A549" s="433" t="s">
        <v>158</v>
      </c>
      <c r="B549" s="433"/>
      <c r="C549" s="433"/>
      <c r="D549" s="433"/>
      <c r="E549" s="174" t="s">
        <v>123</v>
      </c>
      <c r="F549" s="175">
        <v>8</v>
      </c>
      <c r="G549" s="176">
        <v>13.47</v>
      </c>
      <c r="H549" s="176">
        <f>F549*G549</f>
        <v>107.76</v>
      </c>
    </row>
    <row r="550" spans="1:8" ht="12.75">
      <c r="A550" s="434" t="s">
        <v>215</v>
      </c>
      <c r="B550" s="434"/>
      <c r="C550" s="434"/>
      <c r="D550" s="434"/>
      <c r="E550" s="434"/>
      <c r="F550" s="435"/>
      <c r="G550" s="434"/>
      <c r="H550" s="176">
        <f>H548+H549</f>
        <v>198.96</v>
      </c>
    </row>
    <row r="551" spans="1:8">
      <c r="A551" s="177"/>
      <c r="B551" s="177"/>
      <c r="C551" s="177"/>
      <c r="D551" s="177"/>
      <c r="E551" s="178"/>
      <c r="F551" s="179"/>
      <c r="G551" s="178"/>
      <c r="H551" s="178"/>
    </row>
    <row r="552" spans="1:8" ht="12.75">
      <c r="A552" s="434" t="s">
        <v>216</v>
      </c>
      <c r="B552" s="434"/>
      <c r="C552" s="434"/>
      <c r="D552" s="434"/>
      <c r="E552" s="434"/>
      <c r="F552" s="435"/>
      <c r="G552" s="434"/>
      <c r="H552" s="180">
        <f>H550</f>
        <v>198.96</v>
      </c>
    </row>
    <row r="553" spans="1:8">
      <c r="A553" s="433"/>
      <c r="B553" s="433"/>
      <c r="C553" s="433"/>
      <c r="D553" s="433"/>
      <c r="E553" s="433"/>
      <c r="F553" s="436"/>
      <c r="G553" s="433"/>
      <c r="H553" s="433"/>
    </row>
    <row r="554" spans="1:8" ht="12.75">
      <c r="A554" s="437" t="s">
        <v>217</v>
      </c>
      <c r="B554" s="437"/>
      <c r="C554" s="437"/>
      <c r="D554" s="437"/>
      <c r="E554" s="171" t="s">
        <v>121</v>
      </c>
      <c r="F554" s="172" t="s">
        <v>218</v>
      </c>
      <c r="G554" s="172" t="s">
        <v>213</v>
      </c>
      <c r="H554" s="173" t="s">
        <v>214</v>
      </c>
    </row>
    <row r="555" spans="1:8" ht="35.1" customHeight="1">
      <c r="A555" s="433" t="s">
        <v>166</v>
      </c>
      <c r="B555" s="433"/>
      <c r="C555" s="433"/>
      <c r="D555" s="433"/>
      <c r="E555" s="174" t="s">
        <v>130</v>
      </c>
      <c r="F555" s="175">
        <f>0.7*1.2</f>
        <v>0.84</v>
      </c>
      <c r="G555" s="176">
        <v>179.81</v>
      </c>
      <c r="H555" s="176">
        <f>F555*G555</f>
        <v>151.04</v>
      </c>
    </row>
    <row r="556" spans="1:8" ht="52.5" customHeight="1">
      <c r="A556" s="433" t="s">
        <v>176</v>
      </c>
      <c r="B556" s="433"/>
      <c r="C556" s="433"/>
      <c r="D556" s="433"/>
      <c r="E556" s="174" t="s">
        <v>121</v>
      </c>
      <c r="F556" s="175">
        <v>1</v>
      </c>
      <c r="G556" s="176">
        <v>187.9</v>
      </c>
      <c r="H556" s="176">
        <f>F556*G556</f>
        <v>187.9</v>
      </c>
    </row>
    <row r="557" spans="1:8" ht="35.1" customHeight="1">
      <c r="A557" s="433" t="s">
        <v>177</v>
      </c>
      <c r="B557" s="433"/>
      <c r="C557" s="433"/>
      <c r="D557" s="433"/>
      <c r="E557" s="174" t="s">
        <v>125</v>
      </c>
      <c r="F557" s="175">
        <v>4</v>
      </c>
      <c r="G557" s="176">
        <v>3.77</v>
      </c>
      <c r="H557" s="176">
        <f>F557*G557</f>
        <v>15.08</v>
      </c>
    </row>
    <row r="558" spans="1:8" ht="12.75">
      <c r="A558" s="434" t="s">
        <v>219</v>
      </c>
      <c r="B558" s="434"/>
      <c r="C558" s="434"/>
      <c r="D558" s="434"/>
      <c r="E558" s="434"/>
      <c r="F558" s="435"/>
      <c r="G558" s="434"/>
      <c r="H558" s="180">
        <f>SUM(H555:H557)</f>
        <v>354.02</v>
      </c>
    </row>
    <row r="559" spans="1:8">
      <c r="A559" s="433"/>
      <c r="B559" s="433"/>
      <c r="C559" s="433"/>
      <c r="D559" s="433"/>
      <c r="E559" s="433"/>
      <c r="F559" s="436"/>
      <c r="G559" s="433"/>
      <c r="H559" s="433"/>
    </row>
    <row r="560" spans="1:8" ht="15.75" customHeight="1">
      <c r="A560" s="440" t="s">
        <v>220</v>
      </c>
      <c r="B560" s="440"/>
      <c r="C560" s="440"/>
      <c r="D560" s="440"/>
      <c r="E560" s="440"/>
      <c r="F560" s="441"/>
      <c r="G560" s="440"/>
      <c r="H560" s="181">
        <f>H552+H558</f>
        <v>552.98</v>
      </c>
    </row>
    <row r="561" spans="1:8">
      <c r="A561" s="433"/>
      <c r="B561" s="433"/>
      <c r="C561" s="433"/>
      <c r="D561" s="433"/>
      <c r="E561" s="433"/>
      <c r="F561" s="436"/>
      <c r="G561" s="433"/>
      <c r="H561" s="433"/>
    </row>
    <row r="562" spans="1:8" ht="15.75" customHeight="1">
      <c r="A562" s="438" t="s">
        <v>675</v>
      </c>
      <c r="B562" s="438"/>
      <c r="C562" s="438"/>
      <c r="D562" s="438"/>
      <c r="E562" s="445" t="s">
        <v>650</v>
      </c>
      <c r="F562" s="446"/>
      <c r="G562" s="447"/>
      <c r="H562" s="447"/>
    </row>
    <row r="563" spans="1:8" ht="45" customHeight="1">
      <c r="A563" s="438" t="s">
        <v>235</v>
      </c>
      <c r="B563" s="438"/>
      <c r="C563" s="438"/>
      <c r="D563" s="438"/>
      <c r="E563" s="438"/>
      <c r="F563" s="439"/>
      <c r="G563" s="438"/>
      <c r="H563" s="438"/>
    </row>
    <row r="564" spans="1:8">
      <c r="A564" s="433"/>
      <c r="B564" s="433"/>
      <c r="C564" s="433"/>
      <c r="D564" s="433"/>
      <c r="E564" s="433"/>
      <c r="F564" s="436"/>
      <c r="G564" s="433"/>
      <c r="H564" s="433"/>
    </row>
    <row r="565" spans="1:8" ht="12.75">
      <c r="A565" s="437" t="s">
        <v>94</v>
      </c>
      <c r="B565" s="437"/>
      <c r="C565" s="437"/>
      <c r="D565" s="437"/>
      <c r="E565" s="171" t="s">
        <v>121</v>
      </c>
      <c r="F565" s="172" t="s">
        <v>212</v>
      </c>
      <c r="G565" s="172" t="s">
        <v>213</v>
      </c>
      <c r="H565" s="173" t="s">
        <v>214</v>
      </c>
    </row>
    <row r="566" spans="1:8" ht="35.1" customHeight="1">
      <c r="A566" s="433" t="s">
        <v>158</v>
      </c>
      <c r="B566" s="433"/>
      <c r="C566" s="433"/>
      <c r="D566" s="433"/>
      <c r="E566" s="174" t="s">
        <v>123</v>
      </c>
      <c r="F566" s="175">
        <v>0.5</v>
      </c>
      <c r="G566" s="176">
        <v>13.47</v>
      </c>
      <c r="H566" s="176">
        <f>F566*G566</f>
        <v>6.74</v>
      </c>
    </row>
    <row r="567" spans="1:8" ht="15.75" customHeight="1">
      <c r="A567" s="433" t="s">
        <v>157</v>
      </c>
      <c r="B567" s="433"/>
      <c r="C567" s="433"/>
      <c r="D567" s="433"/>
      <c r="E567" s="174" t="s">
        <v>123</v>
      </c>
      <c r="F567" s="175">
        <v>1.5</v>
      </c>
      <c r="G567" s="176">
        <v>11.4</v>
      </c>
      <c r="H567" s="176">
        <f>F567*G567</f>
        <v>17.100000000000001</v>
      </c>
    </row>
    <row r="568" spans="1:8" ht="12.75">
      <c r="A568" s="434" t="s">
        <v>215</v>
      </c>
      <c r="B568" s="434"/>
      <c r="C568" s="434"/>
      <c r="D568" s="434"/>
      <c r="E568" s="434"/>
      <c r="F568" s="435"/>
      <c r="G568" s="434"/>
      <c r="H568" s="176">
        <f>H566+H567</f>
        <v>23.84</v>
      </c>
    </row>
    <row r="569" spans="1:8">
      <c r="A569" s="177"/>
      <c r="B569" s="177"/>
      <c r="C569" s="177"/>
      <c r="D569" s="177"/>
      <c r="E569" s="178"/>
      <c r="F569" s="179"/>
      <c r="G569" s="178"/>
      <c r="H569" s="178"/>
    </row>
    <row r="570" spans="1:8" ht="12.75">
      <c r="A570" s="434" t="s">
        <v>216</v>
      </c>
      <c r="B570" s="434"/>
      <c r="C570" s="434"/>
      <c r="D570" s="434"/>
      <c r="E570" s="434"/>
      <c r="F570" s="435"/>
      <c r="G570" s="434"/>
      <c r="H570" s="180">
        <f>H568</f>
        <v>23.84</v>
      </c>
    </row>
    <row r="571" spans="1:8">
      <c r="A571" s="433"/>
      <c r="B571" s="433"/>
      <c r="C571" s="433"/>
      <c r="D571" s="433"/>
      <c r="E571" s="433"/>
      <c r="F571" s="436"/>
      <c r="G571" s="433"/>
      <c r="H571" s="433"/>
    </row>
    <row r="572" spans="1:8" ht="12.75">
      <c r="A572" s="437" t="s">
        <v>217</v>
      </c>
      <c r="B572" s="437"/>
      <c r="C572" s="437"/>
      <c r="D572" s="437"/>
      <c r="E572" s="171" t="s">
        <v>121</v>
      </c>
      <c r="F572" s="172" t="s">
        <v>218</v>
      </c>
      <c r="G572" s="172" t="s">
        <v>213</v>
      </c>
      <c r="H572" s="173" t="s">
        <v>214</v>
      </c>
    </row>
    <row r="573" spans="1:8" ht="47.25" customHeight="1">
      <c r="A573" s="433" t="s">
        <v>165</v>
      </c>
      <c r="B573" s="433"/>
      <c r="C573" s="433"/>
      <c r="D573" s="433"/>
      <c r="E573" s="174" t="s">
        <v>125</v>
      </c>
      <c r="F573" s="175">
        <v>1</v>
      </c>
      <c r="G573" s="176">
        <v>147.35</v>
      </c>
      <c r="H573" s="176">
        <f>F573*G573</f>
        <v>147.35</v>
      </c>
    </row>
    <row r="574" spans="1:8" ht="35.1" customHeight="1">
      <c r="A574" s="433" t="s">
        <v>178</v>
      </c>
      <c r="B574" s="433"/>
      <c r="C574" s="433"/>
      <c r="D574" s="433"/>
      <c r="E574" s="174" t="s">
        <v>121</v>
      </c>
      <c r="F574" s="175">
        <v>1</v>
      </c>
      <c r="G574" s="176">
        <v>781.94</v>
      </c>
      <c r="H574" s="176">
        <f>F574*G574</f>
        <v>781.94</v>
      </c>
    </row>
    <row r="575" spans="1:8" ht="35.1" customHeight="1">
      <c r="A575" s="433" t="s">
        <v>174</v>
      </c>
      <c r="B575" s="433"/>
      <c r="C575" s="433"/>
      <c r="D575" s="433"/>
      <c r="E575" s="174" t="s">
        <v>130</v>
      </c>
      <c r="F575" s="175">
        <v>4.2</v>
      </c>
      <c r="G575" s="176">
        <v>219.95</v>
      </c>
      <c r="H575" s="176">
        <f>F575*G575</f>
        <v>923.79</v>
      </c>
    </row>
    <row r="576" spans="1:8" ht="12.75">
      <c r="A576" s="434" t="s">
        <v>219</v>
      </c>
      <c r="B576" s="434"/>
      <c r="C576" s="434"/>
      <c r="D576" s="434"/>
      <c r="E576" s="434"/>
      <c r="F576" s="435"/>
      <c r="G576" s="434"/>
      <c r="H576" s="180">
        <f>SUM(H573:H575)</f>
        <v>1853.08</v>
      </c>
    </row>
    <row r="577" spans="1:8">
      <c r="A577" s="433"/>
      <c r="B577" s="433"/>
      <c r="C577" s="433"/>
      <c r="D577" s="433"/>
      <c r="E577" s="433"/>
      <c r="F577" s="436"/>
      <c r="G577" s="433"/>
      <c r="H577" s="433"/>
    </row>
    <row r="578" spans="1:8" ht="15.75" customHeight="1">
      <c r="A578" s="440" t="s">
        <v>220</v>
      </c>
      <c r="B578" s="440"/>
      <c r="C578" s="440"/>
      <c r="D578" s="440"/>
      <c r="E578" s="440"/>
      <c r="F578" s="441"/>
      <c r="G578" s="440"/>
      <c r="H578" s="181">
        <f>H570+H576</f>
        <v>1876.92</v>
      </c>
    </row>
    <row r="579" spans="1:8">
      <c r="A579" s="433"/>
      <c r="B579" s="433"/>
      <c r="C579" s="433"/>
      <c r="D579" s="433"/>
      <c r="E579" s="433"/>
      <c r="F579" s="436"/>
      <c r="G579" s="433"/>
      <c r="H579" s="433"/>
    </row>
    <row r="580" spans="1:8" ht="15.75" customHeight="1">
      <c r="A580" s="438" t="s">
        <v>676</v>
      </c>
      <c r="B580" s="438"/>
      <c r="C580" s="438"/>
      <c r="D580" s="438"/>
      <c r="E580" s="445" t="s">
        <v>647</v>
      </c>
      <c r="F580" s="446"/>
      <c r="G580" s="447"/>
      <c r="H580" s="447"/>
    </row>
    <row r="581" spans="1:8" ht="45" customHeight="1">
      <c r="A581" s="438" t="s">
        <v>236</v>
      </c>
      <c r="B581" s="438"/>
      <c r="C581" s="438"/>
      <c r="D581" s="438"/>
      <c r="E581" s="438"/>
      <c r="F581" s="439"/>
      <c r="G581" s="438"/>
      <c r="H581" s="438"/>
    </row>
    <row r="582" spans="1:8">
      <c r="A582" s="433"/>
      <c r="B582" s="433"/>
      <c r="C582" s="433"/>
      <c r="D582" s="433"/>
      <c r="E582" s="433"/>
      <c r="F582" s="436"/>
      <c r="G582" s="433"/>
      <c r="H582" s="433"/>
    </row>
    <row r="583" spans="1:8" ht="12.75">
      <c r="A583" s="437" t="s">
        <v>94</v>
      </c>
      <c r="B583" s="437"/>
      <c r="C583" s="437"/>
      <c r="D583" s="437"/>
      <c r="E583" s="171" t="s">
        <v>121</v>
      </c>
      <c r="F583" s="172" t="s">
        <v>212</v>
      </c>
      <c r="G583" s="172" t="s">
        <v>213</v>
      </c>
      <c r="H583" s="173" t="s">
        <v>214</v>
      </c>
    </row>
    <row r="584" spans="1:8" ht="15.75" customHeight="1">
      <c r="A584" s="433" t="s">
        <v>157</v>
      </c>
      <c r="B584" s="433"/>
      <c r="C584" s="433"/>
      <c r="D584" s="433"/>
      <c r="E584" s="174" t="s">
        <v>123</v>
      </c>
      <c r="F584" s="175">
        <v>0.5</v>
      </c>
      <c r="G584" s="176">
        <v>11.4</v>
      </c>
      <c r="H584" s="176">
        <f>F584*G584</f>
        <v>5.7</v>
      </c>
    </row>
    <row r="585" spans="1:8" ht="35.1" customHeight="1">
      <c r="A585" s="433" t="s">
        <v>158</v>
      </c>
      <c r="B585" s="433"/>
      <c r="C585" s="433"/>
      <c r="D585" s="433"/>
      <c r="E585" s="174" t="s">
        <v>123</v>
      </c>
      <c r="F585" s="175">
        <v>0.5</v>
      </c>
      <c r="G585" s="176">
        <v>13.47</v>
      </c>
      <c r="H585" s="176">
        <f>F585*G585</f>
        <v>6.74</v>
      </c>
    </row>
    <row r="586" spans="1:8" ht="12.75">
      <c r="A586" s="434" t="s">
        <v>215</v>
      </c>
      <c r="B586" s="434"/>
      <c r="C586" s="434"/>
      <c r="D586" s="434"/>
      <c r="E586" s="434"/>
      <c r="F586" s="435"/>
      <c r="G586" s="434"/>
      <c r="H586" s="176">
        <f>SUM(H584:H585)</f>
        <v>12.44</v>
      </c>
    </row>
    <row r="587" spans="1:8">
      <c r="A587" s="177"/>
      <c r="B587" s="177"/>
      <c r="C587" s="177"/>
      <c r="D587" s="177"/>
      <c r="E587" s="178"/>
      <c r="F587" s="179"/>
      <c r="G587" s="178"/>
      <c r="H587" s="178"/>
    </row>
    <row r="588" spans="1:8" ht="12.75">
      <c r="A588" s="434" t="s">
        <v>216</v>
      </c>
      <c r="B588" s="434"/>
      <c r="C588" s="434"/>
      <c r="D588" s="434"/>
      <c r="E588" s="434"/>
      <c r="F588" s="435"/>
      <c r="G588" s="434"/>
      <c r="H588" s="180">
        <f>H586</f>
        <v>12.44</v>
      </c>
    </row>
    <row r="589" spans="1:8">
      <c r="A589" s="433"/>
      <c r="B589" s="433"/>
      <c r="C589" s="433"/>
      <c r="D589" s="433"/>
      <c r="E589" s="433"/>
      <c r="F589" s="436"/>
      <c r="G589" s="433"/>
      <c r="H589" s="433"/>
    </row>
    <row r="590" spans="1:8" ht="12.75">
      <c r="A590" s="437" t="s">
        <v>217</v>
      </c>
      <c r="B590" s="437"/>
      <c r="C590" s="437"/>
      <c r="D590" s="437"/>
      <c r="E590" s="171" t="s">
        <v>121</v>
      </c>
      <c r="F590" s="172" t="s">
        <v>218</v>
      </c>
      <c r="G590" s="172" t="s">
        <v>213</v>
      </c>
      <c r="H590" s="173" t="s">
        <v>214</v>
      </c>
    </row>
    <row r="591" spans="1:8" ht="15.75" customHeight="1">
      <c r="A591" s="433" t="s">
        <v>179</v>
      </c>
      <c r="B591" s="433"/>
      <c r="C591" s="433"/>
      <c r="D591" s="433"/>
      <c r="E591" s="174" t="s">
        <v>125</v>
      </c>
      <c r="F591" s="175">
        <v>1</v>
      </c>
      <c r="G591" s="176">
        <v>38.159999999999997</v>
      </c>
      <c r="H591" s="176">
        <f>F591*G591</f>
        <v>38.159999999999997</v>
      </c>
    </row>
    <row r="592" spans="1:8" ht="15.75" customHeight="1">
      <c r="A592" s="433" t="s">
        <v>180</v>
      </c>
      <c r="B592" s="433"/>
      <c r="C592" s="433"/>
      <c r="D592" s="433"/>
      <c r="E592" s="174" t="s">
        <v>125</v>
      </c>
      <c r="F592" s="175">
        <v>1</v>
      </c>
      <c r="G592" s="176">
        <v>31.08</v>
      </c>
      <c r="H592" s="176">
        <f>F592*G592</f>
        <v>31.08</v>
      </c>
    </row>
    <row r="593" spans="1:8" ht="15.75" customHeight="1">
      <c r="A593" s="433" t="s">
        <v>402</v>
      </c>
      <c r="B593" s="433"/>
      <c r="C593" s="433"/>
      <c r="D593" s="433"/>
      <c r="E593" s="174" t="s">
        <v>130</v>
      </c>
      <c r="F593" s="175">
        <v>1</v>
      </c>
      <c r="G593" s="176">
        <v>189.53</v>
      </c>
      <c r="H593" s="176">
        <f>F593*G593</f>
        <v>189.53</v>
      </c>
    </row>
    <row r="594" spans="1:8">
      <c r="A594" s="433" t="s">
        <v>181</v>
      </c>
      <c r="B594" s="433"/>
      <c r="C594" s="433"/>
      <c r="D594" s="433"/>
      <c r="E594" s="174" t="s">
        <v>125</v>
      </c>
      <c r="F594" s="175">
        <v>4</v>
      </c>
      <c r="G594" s="176">
        <v>2.0499999999999998</v>
      </c>
      <c r="H594" s="176">
        <f>F594*G594</f>
        <v>8.1999999999999993</v>
      </c>
    </row>
    <row r="595" spans="1:8" ht="12.75">
      <c r="A595" s="434" t="s">
        <v>219</v>
      </c>
      <c r="B595" s="434"/>
      <c r="C595" s="434"/>
      <c r="D595" s="434"/>
      <c r="E595" s="434"/>
      <c r="F595" s="435"/>
      <c r="G595" s="434"/>
      <c r="H595" s="180">
        <f>SUM(H591:H594)</f>
        <v>266.97000000000003</v>
      </c>
    </row>
    <row r="596" spans="1:8">
      <c r="A596" s="433"/>
      <c r="B596" s="433"/>
      <c r="C596" s="433"/>
      <c r="D596" s="433"/>
      <c r="E596" s="433"/>
      <c r="F596" s="436"/>
      <c r="G596" s="433"/>
      <c r="H596" s="433"/>
    </row>
    <row r="597" spans="1:8" ht="15.75" customHeight="1">
      <c r="A597" s="440" t="s">
        <v>220</v>
      </c>
      <c r="B597" s="440"/>
      <c r="C597" s="440"/>
      <c r="D597" s="440"/>
      <c r="E597" s="440"/>
      <c r="F597" s="441"/>
      <c r="G597" s="440"/>
      <c r="H597" s="181">
        <f>H588+H595</f>
        <v>279.41000000000003</v>
      </c>
    </row>
    <row r="599" spans="1:8" ht="15.75" customHeight="1">
      <c r="A599" s="438" t="s">
        <v>677</v>
      </c>
      <c r="B599" s="438"/>
      <c r="C599" s="438"/>
      <c r="D599" s="438"/>
      <c r="E599" s="445" t="s">
        <v>647</v>
      </c>
      <c r="F599" s="446"/>
      <c r="G599" s="447"/>
      <c r="H599" s="447"/>
    </row>
    <row r="600" spans="1:8" ht="45" customHeight="1">
      <c r="A600" s="438" t="s">
        <v>252</v>
      </c>
      <c r="B600" s="438"/>
      <c r="C600" s="438"/>
      <c r="D600" s="438"/>
      <c r="E600" s="438"/>
      <c r="F600" s="439"/>
      <c r="G600" s="438"/>
      <c r="H600" s="438"/>
    </row>
    <row r="601" spans="1:8">
      <c r="A601" s="433"/>
      <c r="B601" s="433"/>
      <c r="C601" s="433"/>
      <c r="D601" s="433"/>
      <c r="E601" s="433"/>
      <c r="F601" s="436"/>
      <c r="G601" s="433"/>
      <c r="H601" s="433"/>
    </row>
    <row r="602" spans="1:8" ht="12.75">
      <c r="A602" s="437" t="s">
        <v>94</v>
      </c>
      <c r="B602" s="437"/>
      <c r="C602" s="437"/>
      <c r="D602" s="437"/>
      <c r="E602" s="171" t="s">
        <v>121</v>
      </c>
      <c r="F602" s="172" t="s">
        <v>212</v>
      </c>
      <c r="G602" s="172" t="s">
        <v>213</v>
      </c>
      <c r="H602" s="173" t="s">
        <v>214</v>
      </c>
    </row>
    <row r="603" spans="1:8" ht="35.1" customHeight="1">
      <c r="A603" s="433" t="s">
        <v>157</v>
      </c>
      <c r="B603" s="433"/>
      <c r="C603" s="433"/>
      <c r="D603" s="433"/>
      <c r="E603" s="174" t="s">
        <v>123</v>
      </c>
      <c r="F603" s="175">
        <v>0.9</v>
      </c>
      <c r="G603" s="176">
        <v>11.4</v>
      </c>
      <c r="H603" s="176">
        <f>F603*G603</f>
        <v>10.26</v>
      </c>
    </row>
    <row r="604" spans="1:8" ht="35.1" customHeight="1">
      <c r="A604" s="433" t="s">
        <v>158</v>
      </c>
      <c r="B604" s="433"/>
      <c r="C604" s="433"/>
      <c r="D604" s="433"/>
      <c r="E604" s="174" t="s">
        <v>123</v>
      </c>
      <c r="F604" s="175">
        <v>0.25</v>
      </c>
      <c r="G604" s="176">
        <v>13.47</v>
      </c>
      <c r="H604" s="176">
        <f>F604*G604</f>
        <v>3.37</v>
      </c>
    </row>
    <row r="605" spans="1:8" ht="12.75">
      <c r="A605" s="434" t="s">
        <v>215</v>
      </c>
      <c r="B605" s="434"/>
      <c r="C605" s="434"/>
      <c r="D605" s="434"/>
      <c r="E605" s="434"/>
      <c r="F605" s="435"/>
      <c r="G605" s="434"/>
      <c r="H605" s="176">
        <f>SUM(H603:H604)</f>
        <v>13.63</v>
      </c>
    </row>
    <row r="606" spans="1:8">
      <c r="A606" s="177"/>
      <c r="B606" s="177"/>
      <c r="C606" s="177"/>
      <c r="D606" s="177"/>
      <c r="E606" s="178"/>
      <c r="F606" s="179"/>
      <c r="G606" s="178"/>
      <c r="H606" s="178"/>
    </row>
    <row r="607" spans="1:8" ht="12.75">
      <c r="A607" s="434" t="s">
        <v>216</v>
      </c>
      <c r="B607" s="434"/>
      <c r="C607" s="434"/>
      <c r="D607" s="434"/>
      <c r="E607" s="434"/>
      <c r="F607" s="435"/>
      <c r="G607" s="434"/>
      <c r="H607" s="180">
        <f>H605</f>
        <v>13.63</v>
      </c>
    </row>
    <row r="608" spans="1:8">
      <c r="A608" s="433"/>
      <c r="B608" s="433"/>
      <c r="C608" s="433"/>
      <c r="D608" s="433"/>
      <c r="E608" s="433"/>
      <c r="F608" s="436"/>
      <c r="G608" s="433"/>
      <c r="H608" s="433"/>
    </row>
    <row r="609" spans="1:8" ht="12.75">
      <c r="A609" s="437" t="s">
        <v>217</v>
      </c>
      <c r="B609" s="437"/>
      <c r="C609" s="437"/>
      <c r="D609" s="437"/>
      <c r="E609" s="171" t="s">
        <v>121</v>
      </c>
      <c r="F609" s="172" t="s">
        <v>218</v>
      </c>
      <c r="G609" s="172" t="s">
        <v>213</v>
      </c>
      <c r="H609" s="173" t="s">
        <v>214</v>
      </c>
    </row>
    <row r="610" spans="1:8" ht="15.75" customHeight="1">
      <c r="A610" s="433" t="s">
        <v>253</v>
      </c>
      <c r="B610" s="433"/>
      <c r="C610" s="433"/>
      <c r="D610" s="433"/>
      <c r="E610" s="174" t="s">
        <v>122</v>
      </c>
      <c r="F610" s="175">
        <v>0.25</v>
      </c>
      <c r="G610" s="176">
        <v>0.8</v>
      </c>
      <c r="H610" s="176">
        <f>F610*G610</f>
        <v>0.2</v>
      </c>
    </row>
    <row r="611" spans="1:8" ht="35.1" customHeight="1">
      <c r="A611" s="433" t="s">
        <v>254</v>
      </c>
      <c r="B611" s="433"/>
      <c r="C611" s="433"/>
      <c r="D611" s="433"/>
      <c r="E611" s="174" t="s">
        <v>330</v>
      </c>
      <c r="F611" s="175">
        <v>1.05</v>
      </c>
      <c r="G611" s="176">
        <v>40</v>
      </c>
      <c r="H611" s="176">
        <f>F611*G611</f>
        <v>42</v>
      </c>
    </row>
    <row r="612" spans="1:8" ht="12.75">
      <c r="A612" s="434" t="s">
        <v>219</v>
      </c>
      <c r="B612" s="434"/>
      <c r="C612" s="434"/>
      <c r="D612" s="434"/>
      <c r="E612" s="434"/>
      <c r="F612" s="435"/>
      <c r="G612" s="434"/>
      <c r="H612" s="180">
        <f>SUM(H610:H611)</f>
        <v>42.2</v>
      </c>
    </row>
    <row r="613" spans="1:8">
      <c r="A613" s="433"/>
      <c r="B613" s="433"/>
      <c r="C613" s="433"/>
      <c r="D613" s="433"/>
      <c r="E613" s="433"/>
      <c r="F613" s="436"/>
      <c r="G613" s="433"/>
      <c r="H613" s="433"/>
    </row>
    <row r="614" spans="1:8" ht="15.75" customHeight="1">
      <c r="A614" s="440" t="s">
        <v>220</v>
      </c>
      <c r="B614" s="440"/>
      <c r="C614" s="440"/>
      <c r="D614" s="440"/>
      <c r="E614" s="440"/>
      <c r="F614" s="441"/>
      <c r="G614" s="440"/>
      <c r="H614" s="181">
        <f>H607+H612</f>
        <v>55.83</v>
      </c>
    </row>
    <row r="616" spans="1:8" ht="15.75" customHeight="1">
      <c r="A616" s="472" t="s">
        <v>678</v>
      </c>
      <c r="B616" s="472"/>
      <c r="C616" s="472"/>
      <c r="D616" s="472"/>
      <c r="E616" s="473" t="s">
        <v>679</v>
      </c>
      <c r="F616" s="474"/>
      <c r="G616" s="475"/>
      <c r="H616" s="475"/>
    </row>
    <row r="617" spans="1:8" ht="15.75" customHeight="1">
      <c r="A617" s="472" t="s">
        <v>259</v>
      </c>
      <c r="B617" s="472"/>
      <c r="C617" s="472"/>
      <c r="D617" s="472"/>
      <c r="E617" s="472"/>
      <c r="F617" s="476"/>
      <c r="G617" s="472"/>
      <c r="H617" s="472"/>
    </row>
    <row r="618" spans="1:8">
      <c r="A618" s="461"/>
      <c r="B618" s="462"/>
      <c r="C618" s="462"/>
      <c r="D618" s="462"/>
      <c r="E618" s="462"/>
      <c r="F618" s="463"/>
      <c r="G618" s="462"/>
      <c r="H618" s="464"/>
    </row>
    <row r="619" spans="1:8" ht="12.75">
      <c r="A619" s="465" t="s">
        <v>94</v>
      </c>
      <c r="B619" s="465"/>
      <c r="C619" s="465"/>
      <c r="D619" s="465"/>
      <c r="E619" s="186" t="s">
        <v>121</v>
      </c>
      <c r="F619" s="187" t="s">
        <v>212</v>
      </c>
      <c r="G619" s="187" t="s">
        <v>213</v>
      </c>
      <c r="H619" s="188" t="s">
        <v>214</v>
      </c>
    </row>
    <row r="620" spans="1:8" ht="15.75" customHeight="1">
      <c r="A620" s="466" t="s">
        <v>295</v>
      </c>
      <c r="B620" s="466"/>
      <c r="C620" s="466"/>
      <c r="D620" s="466"/>
      <c r="E620" s="189" t="s">
        <v>123</v>
      </c>
      <c r="F620" s="190">
        <v>0.114</v>
      </c>
      <c r="G620" s="191">
        <v>11.4</v>
      </c>
      <c r="H620" s="191">
        <f>F620*G620</f>
        <v>1.3</v>
      </c>
    </row>
    <row r="621" spans="1:8" ht="15.75" customHeight="1">
      <c r="A621" s="466" t="s">
        <v>305</v>
      </c>
      <c r="B621" s="466"/>
      <c r="C621" s="466"/>
      <c r="D621" s="466"/>
      <c r="E621" s="189" t="s">
        <v>123</v>
      </c>
      <c r="F621" s="190">
        <v>0.375</v>
      </c>
      <c r="G621" s="191">
        <v>14.04</v>
      </c>
      <c r="H621" s="191">
        <f>F621*G621</f>
        <v>5.27</v>
      </c>
    </row>
    <row r="622" spans="1:8" ht="12.75">
      <c r="A622" s="477" t="s">
        <v>215</v>
      </c>
      <c r="B622" s="477"/>
      <c r="C622" s="477"/>
      <c r="D622" s="477"/>
      <c r="E622" s="477"/>
      <c r="F622" s="478"/>
      <c r="G622" s="477"/>
      <c r="H622" s="191">
        <f>H620+H621</f>
        <v>6.57</v>
      </c>
    </row>
    <row r="623" spans="1:8">
      <c r="A623" s="192"/>
      <c r="B623" s="193"/>
      <c r="C623" s="193"/>
      <c r="D623" s="193"/>
      <c r="E623" s="194"/>
      <c r="F623" s="195"/>
      <c r="G623" s="194"/>
      <c r="H623" s="196"/>
    </row>
    <row r="624" spans="1:8" ht="12.75">
      <c r="A624" s="477" t="s">
        <v>216</v>
      </c>
      <c r="B624" s="477"/>
      <c r="C624" s="477"/>
      <c r="D624" s="477"/>
      <c r="E624" s="477"/>
      <c r="F624" s="478"/>
      <c r="G624" s="477"/>
      <c r="H624" s="197">
        <f>H622</f>
        <v>6.57</v>
      </c>
    </row>
    <row r="625" spans="1:8">
      <c r="A625" s="479"/>
      <c r="B625" s="480"/>
      <c r="C625" s="480"/>
      <c r="D625" s="480"/>
      <c r="E625" s="480"/>
      <c r="F625" s="481"/>
      <c r="G625" s="480"/>
      <c r="H625" s="482"/>
    </row>
    <row r="626" spans="1:8" ht="12.75">
      <c r="A626" s="465" t="s">
        <v>217</v>
      </c>
      <c r="B626" s="465"/>
      <c r="C626" s="465"/>
      <c r="D626" s="465"/>
      <c r="E626" s="186" t="s">
        <v>121</v>
      </c>
      <c r="F626" s="187" t="s">
        <v>218</v>
      </c>
      <c r="G626" s="187" t="s">
        <v>213</v>
      </c>
      <c r="H626" s="188" t="s">
        <v>214</v>
      </c>
    </row>
    <row r="627" spans="1:8" ht="15.75" customHeight="1">
      <c r="A627" s="466" t="s">
        <v>260</v>
      </c>
      <c r="B627" s="466"/>
      <c r="C627" s="466"/>
      <c r="D627" s="466"/>
      <c r="E627" s="189" t="s">
        <v>121</v>
      </c>
      <c r="F627" s="190">
        <v>1.418E-3</v>
      </c>
      <c r="G627" s="191">
        <v>15.05</v>
      </c>
      <c r="H627" s="191">
        <f t="shared" ref="H627:H638" si="15">F627*G627</f>
        <v>0.02</v>
      </c>
    </row>
    <row r="628" spans="1:8" ht="15.75" customHeight="1">
      <c r="A628" s="466" t="s">
        <v>261</v>
      </c>
      <c r="B628" s="466"/>
      <c r="C628" s="466"/>
      <c r="D628" s="466"/>
      <c r="E628" s="189" t="s">
        <v>121</v>
      </c>
      <c r="F628" s="190">
        <v>1.418E-3</v>
      </c>
      <c r="G628" s="191">
        <v>88.36</v>
      </c>
      <c r="H628" s="191">
        <f t="shared" si="15"/>
        <v>0.13</v>
      </c>
    </row>
    <row r="629" spans="1:8" ht="15.75" customHeight="1">
      <c r="A629" s="466" t="s">
        <v>262</v>
      </c>
      <c r="B629" s="466"/>
      <c r="C629" s="466"/>
      <c r="D629" s="466"/>
      <c r="E629" s="189" t="s">
        <v>263</v>
      </c>
      <c r="F629" s="190">
        <v>6.7479999999999997E-3</v>
      </c>
      <c r="G629" s="191">
        <v>8.9</v>
      </c>
      <c r="H629" s="191">
        <f t="shared" si="15"/>
        <v>0.06</v>
      </c>
    </row>
    <row r="630" spans="1:8" ht="15.75" customHeight="1">
      <c r="A630" s="466" t="s">
        <v>264</v>
      </c>
      <c r="B630" s="466"/>
      <c r="C630" s="466"/>
      <c r="D630" s="466"/>
      <c r="E630" s="189" t="s">
        <v>263</v>
      </c>
      <c r="F630" s="190">
        <v>6.7479999999999997E-3</v>
      </c>
      <c r="G630" s="191">
        <v>33.270000000000003</v>
      </c>
      <c r="H630" s="191">
        <f t="shared" si="15"/>
        <v>0.22</v>
      </c>
    </row>
    <row r="631" spans="1:8">
      <c r="A631" s="466" t="s">
        <v>265</v>
      </c>
      <c r="B631" s="466"/>
      <c r="C631" s="466"/>
      <c r="D631" s="466"/>
      <c r="E631" s="189" t="s">
        <v>121</v>
      </c>
      <c r="F631" s="190">
        <v>6.7479999999999997E-3</v>
      </c>
      <c r="G631" s="191">
        <v>27.73</v>
      </c>
      <c r="H631" s="191">
        <f t="shared" si="15"/>
        <v>0.19</v>
      </c>
    </row>
    <row r="632" spans="1:8" ht="15.75" customHeight="1">
      <c r="A632" s="466" t="s">
        <v>266</v>
      </c>
      <c r="B632" s="466"/>
      <c r="C632" s="466"/>
      <c r="D632" s="466"/>
      <c r="E632" s="189" t="s">
        <v>121</v>
      </c>
      <c r="F632" s="190">
        <v>6.7479999999999997E-3</v>
      </c>
      <c r="G632" s="191">
        <v>11.73</v>
      </c>
      <c r="H632" s="191">
        <f t="shared" si="15"/>
        <v>0.08</v>
      </c>
    </row>
    <row r="633" spans="1:8" ht="15.75" customHeight="1">
      <c r="A633" s="466" t="s">
        <v>267</v>
      </c>
      <c r="B633" s="466"/>
      <c r="C633" s="466"/>
      <c r="D633" s="466"/>
      <c r="E633" s="189" t="s">
        <v>121</v>
      </c>
      <c r="F633" s="190">
        <v>0.06</v>
      </c>
      <c r="G633" s="191">
        <v>0.53</v>
      </c>
      <c r="H633" s="191">
        <f t="shared" si="15"/>
        <v>0.03</v>
      </c>
    </row>
    <row r="634" spans="1:8" ht="15.75" customHeight="1">
      <c r="A634" s="466" t="s">
        <v>268</v>
      </c>
      <c r="B634" s="466"/>
      <c r="C634" s="466"/>
      <c r="D634" s="466"/>
      <c r="E634" s="189" t="s">
        <v>123</v>
      </c>
      <c r="F634" s="190">
        <v>0.48899999999999999</v>
      </c>
      <c r="G634" s="191">
        <v>1.56</v>
      </c>
      <c r="H634" s="191">
        <f t="shared" si="15"/>
        <v>0.76</v>
      </c>
    </row>
    <row r="635" spans="1:8" ht="15.75" customHeight="1">
      <c r="A635" s="466" t="s">
        <v>269</v>
      </c>
      <c r="B635" s="466"/>
      <c r="C635" s="466"/>
      <c r="D635" s="466"/>
      <c r="E635" s="189" t="s">
        <v>123</v>
      </c>
      <c r="F635" s="190">
        <v>0.48899999999999999</v>
      </c>
      <c r="G635" s="191">
        <v>0.47</v>
      </c>
      <c r="H635" s="191">
        <f t="shared" si="15"/>
        <v>0.23</v>
      </c>
    </row>
    <row r="636" spans="1:8" ht="15.75" customHeight="1">
      <c r="A636" s="466" t="s">
        <v>270</v>
      </c>
      <c r="B636" s="466"/>
      <c r="C636" s="466"/>
      <c r="D636" s="466"/>
      <c r="E636" s="189" t="s">
        <v>123</v>
      </c>
      <c r="F636" s="190">
        <v>0.48899999999999999</v>
      </c>
      <c r="G636" s="191">
        <v>0.09</v>
      </c>
      <c r="H636" s="191">
        <f t="shared" si="15"/>
        <v>0.04</v>
      </c>
    </row>
    <row r="637" spans="1:8" ht="15.75" customHeight="1">
      <c r="A637" s="466" t="s">
        <v>271</v>
      </c>
      <c r="B637" s="466"/>
      <c r="C637" s="466"/>
      <c r="D637" s="466"/>
      <c r="E637" s="189" t="s">
        <v>123</v>
      </c>
      <c r="F637" s="190">
        <v>0.48899999999999999</v>
      </c>
      <c r="G637" s="191">
        <v>0.04</v>
      </c>
      <c r="H637" s="191">
        <f t="shared" si="15"/>
        <v>0.02</v>
      </c>
    </row>
    <row r="638" spans="1:8">
      <c r="A638" s="466" t="s">
        <v>272</v>
      </c>
      <c r="B638" s="466"/>
      <c r="C638" s="466"/>
      <c r="D638" s="466"/>
      <c r="E638" s="189" t="s">
        <v>122</v>
      </c>
      <c r="F638" s="190">
        <v>0.7</v>
      </c>
      <c r="G638" s="191">
        <v>3.25</v>
      </c>
      <c r="H638" s="191">
        <f t="shared" si="15"/>
        <v>2.2799999999999998</v>
      </c>
    </row>
    <row r="639" spans="1:8" ht="12.75">
      <c r="A639" s="477" t="s">
        <v>219</v>
      </c>
      <c r="B639" s="477"/>
      <c r="C639" s="477"/>
      <c r="D639" s="477"/>
      <c r="E639" s="477"/>
      <c r="F639" s="478"/>
      <c r="G639" s="477"/>
      <c r="H639" s="197">
        <f>SUM(H627:H638)</f>
        <v>4.0599999999999996</v>
      </c>
    </row>
    <row r="640" spans="1:8">
      <c r="A640" s="461"/>
      <c r="B640" s="462"/>
      <c r="C640" s="462"/>
      <c r="D640" s="462"/>
      <c r="E640" s="462"/>
      <c r="F640" s="463"/>
      <c r="G640" s="462"/>
      <c r="H640" s="464"/>
    </row>
    <row r="641" spans="1:8" ht="15.75" customHeight="1">
      <c r="A641" s="483" t="s">
        <v>220</v>
      </c>
      <c r="B641" s="483"/>
      <c r="C641" s="483"/>
      <c r="D641" s="483"/>
      <c r="E641" s="483"/>
      <c r="F641" s="484"/>
      <c r="G641" s="483"/>
      <c r="H641" s="198">
        <f>H624+H639</f>
        <v>10.63</v>
      </c>
    </row>
    <row r="642" spans="1:8">
      <c r="A642" s="461"/>
      <c r="B642" s="462"/>
      <c r="C642" s="462"/>
      <c r="D642" s="462"/>
      <c r="E642" s="462"/>
      <c r="F642" s="463"/>
      <c r="G642" s="462"/>
      <c r="H642" s="464"/>
    </row>
    <row r="643" spans="1:8" ht="15.75" customHeight="1">
      <c r="A643" s="472" t="s">
        <v>680</v>
      </c>
      <c r="B643" s="472"/>
      <c r="C643" s="472"/>
      <c r="D643" s="472"/>
      <c r="E643" s="473" t="s">
        <v>679</v>
      </c>
      <c r="F643" s="474"/>
      <c r="G643" s="475"/>
      <c r="H643" s="475"/>
    </row>
    <row r="644" spans="1:8" ht="15.75" customHeight="1">
      <c r="A644" s="472" t="s">
        <v>273</v>
      </c>
      <c r="B644" s="472"/>
      <c r="C644" s="472"/>
      <c r="D644" s="472"/>
      <c r="E644" s="472"/>
      <c r="F644" s="476"/>
      <c r="G644" s="472"/>
      <c r="H644" s="472"/>
    </row>
    <row r="645" spans="1:8">
      <c r="A645" s="461"/>
      <c r="B645" s="462"/>
      <c r="C645" s="462"/>
      <c r="D645" s="462"/>
      <c r="E645" s="462"/>
      <c r="F645" s="463"/>
      <c r="G645" s="462"/>
      <c r="H645" s="464"/>
    </row>
    <row r="646" spans="1:8" ht="12.75">
      <c r="A646" s="465" t="s">
        <v>94</v>
      </c>
      <c r="B646" s="465"/>
      <c r="C646" s="465"/>
      <c r="D646" s="465"/>
      <c r="E646" s="186" t="s">
        <v>121</v>
      </c>
      <c r="F646" s="187" t="s">
        <v>212</v>
      </c>
      <c r="G646" s="187" t="s">
        <v>213</v>
      </c>
      <c r="H646" s="188" t="s">
        <v>214</v>
      </c>
    </row>
    <row r="647" spans="1:8" ht="15.75" customHeight="1">
      <c r="A647" s="466" t="s">
        <v>295</v>
      </c>
      <c r="B647" s="466"/>
      <c r="C647" s="466"/>
      <c r="D647" s="466"/>
      <c r="E647" s="189" t="s">
        <v>123</v>
      </c>
      <c r="F647" s="190">
        <v>0.247</v>
      </c>
      <c r="G647" s="191">
        <v>11.4</v>
      </c>
      <c r="H647" s="191">
        <f>F647*G647</f>
        <v>2.82</v>
      </c>
    </row>
    <row r="648" spans="1:8" ht="15.75" customHeight="1">
      <c r="A648" s="466" t="s">
        <v>305</v>
      </c>
      <c r="B648" s="466"/>
      <c r="C648" s="466"/>
      <c r="D648" s="466"/>
      <c r="E648" s="189" t="s">
        <v>123</v>
      </c>
      <c r="F648" s="190">
        <v>0.67200000000000004</v>
      </c>
      <c r="G648" s="191">
        <v>14.04</v>
      </c>
      <c r="H648" s="191">
        <f>F648*G648</f>
        <v>9.43</v>
      </c>
    </row>
    <row r="649" spans="1:8" ht="12.75">
      <c r="A649" s="477" t="s">
        <v>215</v>
      </c>
      <c r="B649" s="477"/>
      <c r="C649" s="477"/>
      <c r="D649" s="477"/>
      <c r="E649" s="477"/>
      <c r="F649" s="478"/>
      <c r="G649" s="477"/>
      <c r="H649" s="191">
        <f>H648+H647</f>
        <v>12.25</v>
      </c>
    </row>
    <row r="650" spans="1:8" ht="12.75">
      <c r="A650" s="477" t="s">
        <v>216</v>
      </c>
      <c r="B650" s="477"/>
      <c r="C650" s="477"/>
      <c r="D650" s="477"/>
      <c r="E650" s="477"/>
      <c r="F650" s="478"/>
      <c r="G650" s="477"/>
      <c r="H650" s="197">
        <f>H649</f>
        <v>12.25</v>
      </c>
    </row>
    <row r="651" spans="1:8">
      <c r="A651" s="461"/>
      <c r="B651" s="462"/>
      <c r="C651" s="462"/>
      <c r="D651" s="462"/>
      <c r="E651" s="462"/>
      <c r="F651" s="463"/>
      <c r="G651" s="462"/>
      <c r="H651" s="464"/>
    </row>
    <row r="652" spans="1:8" ht="12.75">
      <c r="A652" s="465" t="s">
        <v>217</v>
      </c>
      <c r="B652" s="465"/>
      <c r="C652" s="465"/>
      <c r="D652" s="465"/>
      <c r="E652" s="186" t="s">
        <v>121</v>
      </c>
      <c r="F652" s="187" t="s">
        <v>218</v>
      </c>
      <c r="G652" s="187" t="s">
        <v>213</v>
      </c>
      <c r="H652" s="188" t="s">
        <v>214</v>
      </c>
    </row>
    <row r="653" spans="1:8" ht="15.75" customHeight="1">
      <c r="A653" s="466" t="s">
        <v>260</v>
      </c>
      <c r="B653" s="466"/>
      <c r="C653" s="466"/>
      <c r="D653" s="466"/>
      <c r="E653" s="189" t="s">
        <v>121</v>
      </c>
      <c r="F653" s="190">
        <v>2.6649999999999998E-3</v>
      </c>
      <c r="G653" s="191">
        <v>15.05</v>
      </c>
      <c r="H653" s="191">
        <f t="shared" ref="H653:H664" si="16">F653*G653</f>
        <v>0.04</v>
      </c>
    </row>
    <row r="654" spans="1:8" ht="15.75" customHeight="1">
      <c r="A654" s="466" t="s">
        <v>261</v>
      </c>
      <c r="B654" s="466"/>
      <c r="C654" s="466"/>
      <c r="D654" s="466"/>
      <c r="E654" s="189" t="s">
        <v>121</v>
      </c>
      <c r="F654" s="190">
        <v>2.6649999999999998E-3</v>
      </c>
      <c r="G654" s="191">
        <v>88.36</v>
      </c>
      <c r="H654" s="191">
        <f t="shared" si="16"/>
        <v>0.24</v>
      </c>
    </row>
    <row r="655" spans="1:8" ht="15.75" customHeight="1">
      <c r="A655" s="466" t="s">
        <v>262</v>
      </c>
      <c r="B655" s="466"/>
      <c r="C655" s="466"/>
      <c r="D655" s="466"/>
      <c r="E655" s="189" t="s">
        <v>263</v>
      </c>
      <c r="F655" s="190">
        <v>1.2682000000000001E-2</v>
      </c>
      <c r="G655" s="191">
        <v>8.9</v>
      </c>
      <c r="H655" s="191">
        <f t="shared" si="16"/>
        <v>0.11</v>
      </c>
    </row>
    <row r="656" spans="1:8" ht="15.75" customHeight="1">
      <c r="A656" s="466" t="s">
        <v>264</v>
      </c>
      <c r="B656" s="466"/>
      <c r="C656" s="466"/>
      <c r="D656" s="466"/>
      <c r="E656" s="189" t="s">
        <v>263</v>
      </c>
      <c r="F656" s="190">
        <v>1.2682000000000001E-2</v>
      </c>
      <c r="G656" s="191">
        <v>33.270000000000003</v>
      </c>
      <c r="H656" s="191">
        <f t="shared" si="16"/>
        <v>0.42</v>
      </c>
    </row>
    <row r="657" spans="1:8">
      <c r="A657" s="466" t="s">
        <v>265</v>
      </c>
      <c r="B657" s="466"/>
      <c r="C657" s="466"/>
      <c r="D657" s="466"/>
      <c r="E657" s="189" t="s">
        <v>121</v>
      </c>
      <c r="F657" s="190">
        <v>1.2682000000000001E-2</v>
      </c>
      <c r="G657" s="191">
        <v>27.73</v>
      </c>
      <c r="H657" s="191">
        <f t="shared" si="16"/>
        <v>0.35</v>
      </c>
    </row>
    <row r="658" spans="1:8" ht="15.75" customHeight="1">
      <c r="A658" s="466" t="s">
        <v>266</v>
      </c>
      <c r="B658" s="466"/>
      <c r="C658" s="466"/>
      <c r="D658" s="466"/>
      <c r="E658" s="189" t="s">
        <v>121</v>
      </c>
      <c r="F658" s="190">
        <v>1.2682000000000001E-2</v>
      </c>
      <c r="G658" s="191">
        <v>11.73</v>
      </c>
      <c r="H658" s="191">
        <f t="shared" si="16"/>
        <v>0.15</v>
      </c>
    </row>
    <row r="659" spans="1:8" ht="15.75" customHeight="1">
      <c r="A659" s="466" t="s">
        <v>267</v>
      </c>
      <c r="B659" s="466"/>
      <c r="C659" s="466"/>
      <c r="D659" s="466"/>
      <c r="E659" s="189" t="s">
        <v>121</v>
      </c>
      <c r="F659" s="190">
        <v>0.06</v>
      </c>
      <c r="G659" s="191">
        <v>0.53</v>
      </c>
      <c r="H659" s="191">
        <f t="shared" si="16"/>
        <v>0.03</v>
      </c>
    </row>
    <row r="660" spans="1:8">
      <c r="A660" s="466" t="s">
        <v>272</v>
      </c>
      <c r="B660" s="466"/>
      <c r="C660" s="466"/>
      <c r="D660" s="466"/>
      <c r="E660" s="189" t="s">
        <v>122</v>
      </c>
      <c r="F660" s="190">
        <v>0.7</v>
      </c>
      <c r="G660" s="191">
        <v>3.25</v>
      </c>
      <c r="H660" s="191">
        <f t="shared" si="16"/>
        <v>2.2799999999999998</v>
      </c>
    </row>
    <row r="661" spans="1:8" ht="15.75" customHeight="1">
      <c r="A661" s="466" t="s">
        <v>268</v>
      </c>
      <c r="B661" s="466"/>
      <c r="C661" s="466"/>
      <c r="D661" s="466"/>
      <c r="E661" s="189" t="s">
        <v>123</v>
      </c>
      <c r="F661" s="190">
        <v>0.91900000000000004</v>
      </c>
      <c r="G661" s="191">
        <v>1.56</v>
      </c>
      <c r="H661" s="191">
        <f t="shared" si="16"/>
        <v>1.43</v>
      </c>
    </row>
    <row r="662" spans="1:8" ht="15.75" customHeight="1">
      <c r="A662" s="466" t="s">
        <v>269</v>
      </c>
      <c r="B662" s="466"/>
      <c r="C662" s="466"/>
      <c r="D662" s="466"/>
      <c r="E662" s="189" t="s">
        <v>123</v>
      </c>
      <c r="F662" s="190">
        <v>0.91900000000000004</v>
      </c>
      <c r="G662" s="191">
        <v>0.47</v>
      </c>
      <c r="H662" s="191">
        <f t="shared" si="16"/>
        <v>0.43</v>
      </c>
    </row>
    <row r="663" spans="1:8" ht="15.75" customHeight="1">
      <c r="A663" s="466" t="s">
        <v>270</v>
      </c>
      <c r="B663" s="466"/>
      <c r="C663" s="466"/>
      <c r="D663" s="466"/>
      <c r="E663" s="189" t="s">
        <v>123</v>
      </c>
      <c r="F663" s="190">
        <v>0.91900000000000004</v>
      </c>
      <c r="G663" s="191">
        <v>0.09</v>
      </c>
      <c r="H663" s="191">
        <f t="shared" si="16"/>
        <v>0.08</v>
      </c>
    </row>
    <row r="664" spans="1:8" ht="15.75" customHeight="1">
      <c r="A664" s="466" t="s">
        <v>271</v>
      </c>
      <c r="B664" s="466"/>
      <c r="C664" s="466"/>
      <c r="D664" s="466"/>
      <c r="E664" s="189" t="s">
        <v>123</v>
      </c>
      <c r="F664" s="190">
        <v>0.91900000000000004</v>
      </c>
      <c r="G664" s="191">
        <v>0.04</v>
      </c>
      <c r="H664" s="191">
        <f t="shared" si="16"/>
        <v>0.04</v>
      </c>
    </row>
    <row r="665" spans="1:8" ht="12.75">
      <c r="A665" s="477" t="s">
        <v>219</v>
      </c>
      <c r="B665" s="477"/>
      <c r="C665" s="477"/>
      <c r="D665" s="477"/>
      <c r="E665" s="477"/>
      <c r="F665" s="478"/>
      <c r="G665" s="477"/>
      <c r="H665" s="197">
        <f>SUM(H653:H664)</f>
        <v>5.6</v>
      </c>
    </row>
    <row r="666" spans="1:8">
      <c r="A666" s="461"/>
      <c r="B666" s="462"/>
      <c r="C666" s="462"/>
      <c r="D666" s="462"/>
      <c r="E666" s="462"/>
      <c r="F666" s="463"/>
      <c r="G666" s="462"/>
      <c r="H666" s="464"/>
    </row>
    <row r="667" spans="1:8" ht="15.75" customHeight="1">
      <c r="A667" s="483" t="s">
        <v>220</v>
      </c>
      <c r="B667" s="483"/>
      <c r="C667" s="483"/>
      <c r="D667" s="483"/>
      <c r="E667" s="483"/>
      <c r="F667" s="484"/>
      <c r="G667" s="483"/>
      <c r="H667" s="198">
        <f>H650+H665</f>
        <v>17.850000000000001</v>
      </c>
    </row>
    <row r="668" spans="1:8">
      <c r="A668" s="461"/>
      <c r="B668" s="462"/>
      <c r="C668" s="462"/>
      <c r="D668" s="462"/>
      <c r="E668" s="462"/>
      <c r="F668" s="463"/>
      <c r="G668" s="462"/>
      <c r="H668" s="464"/>
    </row>
    <row r="669" spans="1:8" ht="15.75" customHeight="1">
      <c r="A669" s="472" t="s">
        <v>681</v>
      </c>
      <c r="B669" s="472"/>
      <c r="C669" s="472"/>
      <c r="D669" s="472"/>
      <c r="E669" s="473" t="s">
        <v>679</v>
      </c>
      <c r="F669" s="474"/>
      <c r="G669" s="475"/>
      <c r="H669" s="475"/>
    </row>
    <row r="670" spans="1:8" ht="15.75" customHeight="1">
      <c r="A670" s="472" t="s">
        <v>274</v>
      </c>
      <c r="B670" s="472"/>
      <c r="C670" s="472"/>
      <c r="D670" s="472"/>
      <c r="E670" s="472"/>
      <c r="F670" s="476"/>
      <c r="G670" s="472"/>
      <c r="H670" s="472"/>
    </row>
    <row r="671" spans="1:8">
      <c r="A671" s="461"/>
      <c r="B671" s="462"/>
      <c r="C671" s="462"/>
      <c r="D671" s="462"/>
      <c r="E671" s="462"/>
      <c r="F671" s="463"/>
      <c r="G671" s="462"/>
      <c r="H671" s="464"/>
    </row>
    <row r="672" spans="1:8" ht="12.75">
      <c r="A672" s="465" t="s">
        <v>94</v>
      </c>
      <c r="B672" s="465"/>
      <c r="C672" s="465"/>
      <c r="D672" s="465"/>
      <c r="E672" s="186" t="s">
        <v>121</v>
      </c>
      <c r="F672" s="187" t="s">
        <v>212</v>
      </c>
      <c r="G672" s="187" t="s">
        <v>213</v>
      </c>
      <c r="H672" s="188" t="s">
        <v>214</v>
      </c>
    </row>
    <row r="673" spans="1:8" ht="15.75" customHeight="1">
      <c r="A673" s="466" t="s">
        <v>295</v>
      </c>
      <c r="B673" s="466"/>
      <c r="C673" s="466"/>
      <c r="D673" s="466"/>
      <c r="E673" s="189" t="s">
        <v>123</v>
      </c>
      <c r="F673" s="190">
        <v>6.9000000000000006E-2</v>
      </c>
      <c r="G673" s="191">
        <v>11.4</v>
      </c>
      <c r="H673" s="191">
        <f>F673*G673</f>
        <v>0.79</v>
      </c>
    </row>
    <row r="674" spans="1:8" ht="15.75" customHeight="1">
      <c r="A674" s="466" t="s">
        <v>305</v>
      </c>
      <c r="B674" s="466"/>
      <c r="C674" s="466"/>
      <c r="D674" s="466"/>
      <c r="E674" s="189" t="s">
        <v>123</v>
      </c>
      <c r="F674" s="190">
        <v>0.34499999999999997</v>
      </c>
      <c r="G674" s="191">
        <v>14.04</v>
      </c>
      <c r="H674" s="191">
        <f>F674*G674</f>
        <v>4.84</v>
      </c>
    </row>
    <row r="675" spans="1:8" ht="12.75">
      <c r="A675" s="477" t="s">
        <v>215</v>
      </c>
      <c r="B675" s="477"/>
      <c r="C675" s="477"/>
      <c r="D675" s="477"/>
      <c r="E675" s="477"/>
      <c r="F675" s="478"/>
      <c r="G675" s="477"/>
      <c r="H675" s="191">
        <f>H673+H674</f>
        <v>5.63</v>
      </c>
    </row>
    <row r="676" spans="1:8" ht="12.75">
      <c r="A676" s="477" t="s">
        <v>216</v>
      </c>
      <c r="B676" s="477"/>
      <c r="C676" s="477"/>
      <c r="D676" s="477"/>
      <c r="E676" s="477"/>
      <c r="F676" s="478"/>
      <c r="G676" s="477"/>
      <c r="H676" s="197">
        <f>H675</f>
        <v>5.63</v>
      </c>
    </row>
    <row r="677" spans="1:8">
      <c r="A677" s="461"/>
      <c r="B677" s="462"/>
      <c r="C677" s="462"/>
      <c r="D677" s="462"/>
      <c r="E677" s="462"/>
      <c r="F677" s="463"/>
      <c r="G677" s="462"/>
      <c r="H677" s="464"/>
    </row>
    <row r="678" spans="1:8" ht="12.75">
      <c r="A678" s="465" t="s">
        <v>217</v>
      </c>
      <c r="B678" s="465"/>
      <c r="C678" s="465"/>
      <c r="D678" s="465"/>
      <c r="E678" s="186" t="s">
        <v>121</v>
      </c>
      <c r="F678" s="187" t="s">
        <v>218</v>
      </c>
      <c r="G678" s="187" t="s">
        <v>213</v>
      </c>
      <c r="H678" s="188" t="s">
        <v>214</v>
      </c>
    </row>
    <row r="679" spans="1:8" ht="15.75" customHeight="1">
      <c r="A679" s="466" t="s">
        <v>260</v>
      </c>
      <c r="B679" s="466"/>
      <c r="C679" s="466"/>
      <c r="D679" s="466"/>
      <c r="E679" s="189" t="s">
        <v>121</v>
      </c>
      <c r="F679" s="190">
        <v>2.0000000000000001E-4</v>
      </c>
      <c r="G679" s="191">
        <v>15.05</v>
      </c>
      <c r="H679" s="191">
        <f t="shared" ref="H679:H689" si="17">F679*G679</f>
        <v>0</v>
      </c>
    </row>
    <row r="680" spans="1:8" ht="15.75" customHeight="1">
      <c r="A680" s="466" t="s">
        <v>261</v>
      </c>
      <c r="B680" s="466"/>
      <c r="C680" s="466"/>
      <c r="D680" s="466"/>
      <c r="E680" s="189" t="s">
        <v>121</v>
      </c>
      <c r="F680" s="190">
        <v>2.0000000000000001E-4</v>
      </c>
      <c r="G680" s="191">
        <v>88.36</v>
      </c>
      <c r="H680" s="191">
        <f t="shared" si="17"/>
        <v>0.02</v>
      </c>
    </row>
    <row r="681" spans="1:8" ht="15.75" customHeight="1">
      <c r="A681" s="466" t="s">
        <v>262</v>
      </c>
      <c r="B681" s="466"/>
      <c r="C681" s="466"/>
      <c r="D681" s="466"/>
      <c r="E681" s="189" t="s">
        <v>263</v>
      </c>
      <c r="F681" s="190">
        <v>9.5200000000000005E-4</v>
      </c>
      <c r="G681" s="191">
        <v>8.9</v>
      </c>
      <c r="H681" s="191">
        <f t="shared" si="17"/>
        <v>0.01</v>
      </c>
    </row>
    <row r="682" spans="1:8" ht="15.75" customHeight="1">
      <c r="A682" s="466" t="s">
        <v>264</v>
      </c>
      <c r="B682" s="466"/>
      <c r="C682" s="466"/>
      <c r="D682" s="466"/>
      <c r="E682" s="189" t="s">
        <v>263</v>
      </c>
      <c r="F682" s="190">
        <v>9.5200000000000005E-4</v>
      </c>
      <c r="G682" s="191">
        <v>33.270000000000003</v>
      </c>
      <c r="H682" s="191">
        <f t="shared" si="17"/>
        <v>0.03</v>
      </c>
    </row>
    <row r="683" spans="1:8">
      <c r="A683" s="466" t="s">
        <v>265</v>
      </c>
      <c r="B683" s="466"/>
      <c r="C683" s="466"/>
      <c r="D683" s="466"/>
      <c r="E683" s="189" t="s">
        <v>121</v>
      </c>
      <c r="F683" s="190">
        <v>9.5200000000000005E-4</v>
      </c>
      <c r="G683" s="191">
        <v>27.73</v>
      </c>
      <c r="H683" s="191">
        <f t="shared" si="17"/>
        <v>0.03</v>
      </c>
    </row>
    <row r="684" spans="1:8" ht="15.75" customHeight="1">
      <c r="A684" s="466" t="s">
        <v>266</v>
      </c>
      <c r="B684" s="466"/>
      <c r="C684" s="466"/>
      <c r="D684" s="466"/>
      <c r="E684" s="189" t="s">
        <v>121</v>
      </c>
      <c r="F684" s="190">
        <v>9.5200000000000005E-4</v>
      </c>
      <c r="G684" s="191">
        <v>11.73</v>
      </c>
      <c r="H684" s="191">
        <f t="shared" si="17"/>
        <v>0.01</v>
      </c>
    </row>
    <row r="685" spans="1:8" ht="15.75" customHeight="1">
      <c r="A685" s="466" t="s">
        <v>268</v>
      </c>
      <c r="B685" s="466"/>
      <c r="C685" s="466"/>
      <c r="D685" s="466"/>
      <c r="E685" s="189" t="s">
        <v>123</v>
      </c>
      <c r="F685" s="190">
        <v>6.9000000000000006E-2</v>
      </c>
      <c r="G685" s="191">
        <v>1.56</v>
      </c>
      <c r="H685" s="191">
        <f t="shared" si="17"/>
        <v>0.11</v>
      </c>
    </row>
    <row r="686" spans="1:8" ht="15.75" customHeight="1">
      <c r="A686" s="466" t="s">
        <v>269</v>
      </c>
      <c r="B686" s="466"/>
      <c r="C686" s="466"/>
      <c r="D686" s="466"/>
      <c r="E686" s="189" t="s">
        <v>123</v>
      </c>
      <c r="F686" s="190">
        <v>6.9000000000000006E-2</v>
      </c>
      <c r="G686" s="191">
        <v>0.47</v>
      </c>
      <c r="H686" s="191">
        <f t="shared" si="17"/>
        <v>0.03</v>
      </c>
    </row>
    <row r="687" spans="1:8" ht="15.75" customHeight="1">
      <c r="A687" s="466" t="s">
        <v>270</v>
      </c>
      <c r="B687" s="466"/>
      <c r="C687" s="466"/>
      <c r="D687" s="466"/>
      <c r="E687" s="189" t="s">
        <v>123</v>
      </c>
      <c r="F687" s="190">
        <v>6.9000000000000006E-2</v>
      </c>
      <c r="G687" s="191">
        <v>0.09</v>
      </c>
      <c r="H687" s="191">
        <f t="shared" si="17"/>
        <v>0.01</v>
      </c>
    </row>
    <row r="688" spans="1:8" ht="15.75" customHeight="1">
      <c r="A688" s="466" t="s">
        <v>271</v>
      </c>
      <c r="B688" s="466"/>
      <c r="C688" s="466"/>
      <c r="D688" s="466"/>
      <c r="E688" s="189" t="s">
        <v>123</v>
      </c>
      <c r="F688" s="190">
        <v>6.9000000000000006E-2</v>
      </c>
      <c r="G688" s="191">
        <v>0.04</v>
      </c>
      <c r="H688" s="191">
        <f t="shared" si="17"/>
        <v>0</v>
      </c>
    </row>
    <row r="689" spans="1:8" ht="15.75" customHeight="1">
      <c r="A689" s="466" t="s">
        <v>275</v>
      </c>
      <c r="B689" s="466"/>
      <c r="C689" s="466"/>
      <c r="D689" s="466"/>
      <c r="E689" s="189" t="s">
        <v>95</v>
      </c>
      <c r="F689" s="190">
        <v>0.26</v>
      </c>
      <c r="G689" s="191">
        <v>21.22</v>
      </c>
      <c r="H689" s="191">
        <f t="shared" si="17"/>
        <v>5.52</v>
      </c>
    </row>
    <row r="690" spans="1:8" ht="12.75">
      <c r="A690" s="477" t="s">
        <v>219</v>
      </c>
      <c r="B690" s="477"/>
      <c r="C690" s="477"/>
      <c r="D690" s="477"/>
      <c r="E690" s="477"/>
      <c r="F690" s="478"/>
      <c r="G690" s="477"/>
      <c r="H690" s="197">
        <f>SUM(H679:H689)</f>
        <v>5.77</v>
      </c>
    </row>
    <row r="691" spans="1:8">
      <c r="A691" s="461"/>
      <c r="B691" s="462"/>
      <c r="C691" s="462"/>
      <c r="D691" s="462"/>
      <c r="E691" s="462"/>
      <c r="F691" s="463"/>
      <c r="G691" s="462"/>
      <c r="H691" s="464"/>
    </row>
    <row r="692" spans="1:8" ht="15.75" customHeight="1">
      <c r="A692" s="483" t="s">
        <v>220</v>
      </c>
      <c r="B692" s="483"/>
      <c r="C692" s="483"/>
      <c r="D692" s="483"/>
      <c r="E692" s="483"/>
      <c r="F692" s="484"/>
      <c r="G692" s="483"/>
      <c r="H692" s="198">
        <f>H676+H690</f>
        <v>11.4</v>
      </c>
    </row>
    <row r="693" spans="1:8">
      <c r="A693" s="461"/>
      <c r="B693" s="462"/>
      <c r="C693" s="462"/>
      <c r="D693" s="462"/>
      <c r="E693" s="462"/>
      <c r="F693" s="463"/>
      <c r="G693" s="462"/>
      <c r="H693" s="464"/>
    </row>
    <row r="694" spans="1:8" ht="15.75" customHeight="1">
      <c r="A694" s="472" t="s">
        <v>682</v>
      </c>
      <c r="B694" s="472"/>
      <c r="C694" s="472"/>
      <c r="D694" s="472"/>
      <c r="E694" s="473" t="s">
        <v>679</v>
      </c>
      <c r="F694" s="474"/>
      <c r="G694" s="475"/>
      <c r="H694" s="475"/>
    </row>
    <row r="695" spans="1:8" ht="15.75" customHeight="1">
      <c r="A695" s="472" t="s">
        <v>276</v>
      </c>
      <c r="B695" s="472"/>
      <c r="C695" s="472"/>
      <c r="D695" s="472"/>
      <c r="E695" s="472"/>
      <c r="F695" s="476"/>
      <c r="G695" s="472"/>
      <c r="H695" s="472"/>
    </row>
    <row r="696" spans="1:8">
      <c r="A696" s="461"/>
      <c r="B696" s="462"/>
      <c r="C696" s="462"/>
      <c r="D696" s="462"/>
      <c r="E696" s="462"/>
      <c r="F696" s="463"/>
      <c r="G696" s="462"/>
      <c r="H696" s="464"/>
    </row>
    <row r="697" spans="1:8" ht="12.75">
      <c r="A697" s="465" t="s">
        <v>94</v>
      </c>
      <c r="B697" s="465"/>
      <c r="C697" s="465"/>
      <c r="D697" s="465"/>
      <c r="E697" s="186" t="s">
        <v>121</v>
      </c>
      <c r="F697" s="187" t="s">
        <v>212</v>
      </c>
      <c r="G697" s="187" t="s">
        <v>213</v>
      </c>
      <c r="H697" s="188" t="s">
        <v>214</v>
      </c>
    </row>
    <row r="698" spans="1:8" ht="15.75" customHeight="1">
      <c r="A698" s="466" t="s">
        <v>295</v>
      </c>
      <c r="B698" s="466"/>
      <c r="C698" s="466"/>
      <c r="D698" s="466"/>
      <c r="E698" s="189" t="s">
        <v>123</v>
      </c>
      <c r="F698" s="190">
        <v>6.9000000000000006E-2</v>
      </c>
      <c r="G698" s="191">
        <v>11.4</v>
      </c>
      <c r="H698" s="191">
        <f>F698*G698</f>
        <v>0.79</v>
      </c>
    </row>
    <row r="699" spans="1:8" ht="15.75" customHeight="1">
      <c r="A699" s="466" t="s">
        <v>305</v>
      </c>
      <c r="B699" s="466"/>
      <c r="C699" s="466"/>
      <c r="D699" s="466"/>
      <c r="E699" s="189" t="s">
        <v>123</v>
      </c>
      <c r="F699" s="190">
        <v>0.34499999999999997</v>
      </c>
      <c r="G699" s="191">
        <v>14.04</v>
      </c>
      <c r="H699" s="191">
        <f>F699*G699</f>
        <v>4.84</v>
      </c>
    </row>
    <row r="700" spans="1:8" ht="12.75">
      <c r="A700" s="477" t="s">
        <v>215</v>
      </c>
      <c r="B700" s="477"/>
      <c r="C700" s="477"/>
      <c r="D700" s="477"/>
      <c r="E700" s="477"/>
      <c r="F700" s="478"/>
      <c r="G700" s="477"/>
      <c r="H700" s="191">
        <f>H698+H699</f>
        <v>5.63</v>
      </c>
    </row>
    <row r="701" spans="1:8" ht="12.75">
      <c r="A701" s="477" t="s">
        <v>216</v>
      </c>
      <c r="B701" s="477"/>
      <c r="C701" s="477"/>
      <c r="D701" s="477"/>
      <c r="E701" s="477"/>
      <c r="F701" s="478"/>
      <c r="G701" s="477"/>
      <c r="H701" s="197">
        <f>H700</f>
        <v>5.63</v>
      </c>
    </row>
    <row r="702" spans="1:8">
      <c r="A702" s="461"/>
      <c r="B702" s="462"/>
      <c r="C702" s="462"/>
      <c r="D702" s="462"/>
      <c r="E702" s="462"/>
      <c r="F702" s="463"/>
      <c r="G702" s="462"/>
      <c r="H702" s="464"/>
    </row>
    <row r="703" spans="1:8" ht="12.75">
      <c r="A703" s="465" t="s">
        <v>217</v>
      </c>
      <c r="B703" s="465"/>
      <c r="C703" s="465"/>
      <c r="D703" s="465"/>
      <c r="E703" s="186" t="s">
        <v>121</v>
      </c>
      <c r="F703" s="187" t="s">
        <v>218</v>
      </c>
      <c r="G703" s="187" t="s">
        <v>213</v>
      </c>
      <c r="H703" s="188" t="s">
        <v>214</v>
      </c>
    </row>
    <row r="704" spans="1:8" ht="15.75" customHeight="1">
      <c r="A704" s="466" t="s">
        <v>260</v>
      </c>
      <c r="B704" s="466"/>
      <c r="C704" s="466"/>
      <c r="D704" s="466"/>
      <c r="E704" s="189" t="s">
        <v>121</v>
      </c>
      <c r="F704" s="190">
        <v>2.0000000000000001E-4</v>
      </c>
      <c r="G704" s="191">
        <v>15.05</v>
      </c>
      <c r="H704" s="191">
        <f t="shared" ref="H704:H714" si="18">F704*G704</f>
        <v>0</v>
      </c>
    </row>
    <row r="705" spans="1:8" ht="15.75" customHeight="1">
      <c r="A705" s="466" t="s">
        <v>261</v>
      </c>
      <c r="B705" s="466"/>
      <c r="C705" s="466"/>
      <c r="D705" s="466"/>
      <c r="E705" s="189" t="s">
        <v>121</v>
      </c>
      <c r="F705" s="190">
        <v>2.0000000000000001E-4</v>
      </c>
      <c r="G705" s="191">
        <v>88.36</v>
      </c>
      <c r="H705" s="191">
        <f t="shared" si="18"/>
        <v>0.02</v>
      </c>
    </row>
    <row r="706" spans="1:8" ht="15.75" customHeight="1">
      <c r="A706" s="466" t="s">
        <v>262</v>
      </c>
      <c r="B706" s="466"/>
      <c r="C706" s="466"/>
      <c r="D706" s="466"/>
      <c r="E706" s="189" t="s">
        <v>263</v>
      </c>
      <c r="F706" s="190">
        <v>9.5200000000000005E-4</v>
      </c>
      <c r="G706" s="191">
        <v>8.9</v>
      </c>
      <c r="H706" s="191">
        <f t="shared" si="18"/>
        <v>0.01</v>
      </c>
    </row>
    <row r="707" spans="1:8" ht="15.75" customHeight="1">
      <c r="A707" s="466" t="s">
        <v>264</v>
      </c>
      <c r="B707" s="466"/>
      <c r="C707" s="466"/>
      <c r="D707" s="466"/>
      <c r="E707" s="189" t="s">
        <v>263</v>
      </c>
      <c r="F707" s="190">
        <v>9.5200000000000005E-4</v>
      </c>
      <c r="G707" s="191">
        <v>33.270000000000003</v>
      </c>
      <c r="H707" s="191">
        <f t="shared" si="18"/>
        <v>0.03</v>
      </c>
    </row>
    <row r="708" spans="1:8">
      <c r="A708" s="466" t="s">
        <v>265</v>
      </c>
      <c r="B708" s="466"/>
      <c r="C708" s="466"/>
      <c r="D708" s="466"/>
      <c r="E708" s="189" t="s">
        <v>121</v>
      </c>
      <c r="F708" s="190">
        <v>9.5200000000000005E-4</v>
      </c>
      <c r="G708" s="191">
        <v>27.73</v>
      </c>
      <c r="H708" s="191">
        <f t="shared" si="18"/>
        <v>0.03</v>
      </c>
    </row>
    <row r="709" spans="1:8" ht="15.75" customHeight="1">
      <c r="A709" s="466" t="s">
        <v>266</v>
      </c>
      <c r="B709" s="466"/>
      <c r="C709" s="466"/>
      <c r="D709" s="466"/>
      <c r="E709" s="189" t="s">
        <v>121</v>
      </c>
      <c r="F709" s="190">
        <v>9.5200000000000005E-4</v>
      </c>
      <c r="G709" s="191">
        <v>11.73</v>
      </c>
      <c r="H709" s="191">
        <f t="shared" si="18"/>
        <v>0.01</v>
      </c>
    </row>
    <row r="710" spans="1:8" ht="15.75" customHeight="1">
      <c r="A710" s="466" t="s">
        <v>268</v>
      </c>
      <c r="B710" s="466"/>
      <c r="C710" s="466"/>
      <c r="D710" s="466"/>
      <c r="E710" s="189" t="s">
        <v>123</v>
      </c>
      <c r="F710" s="190">
        <v>6.9000000000000006E-2</v>
      </c>
      <c r="G710" s="191">
        <v>1.56</v>
      </c>
      <c r="H710" s="191">
        <f t="shared" si="18"/>
        <v>0.11</v>
      </c>
    </row>
    <row r="711" spans="1:8" ht="15.75" customHeight="1">
      <c r="A711" s="466" t="s">
        <v>269</v>
      </c>
      <c r="B711" s="466"/>
      <c r="C711" s="466"/>
      <c r="D711" s="466"/>
      <c r="E711" s="189" t="s">
        <v>123</v>
      </c>
      <c r="F711" s="190">
        <v>6.9000000000000006E-2</v>
      </c>
      <c r="G711" s="191">
        <v>0.47</v>
      </c>
      <c r="H711" s="191">
        <f t="shared" si="18"/>
        <v>0.03</v>
      </c>
    </row>
    <row r="712" spans="1:8" ht="15.75" customHeight="1">
      <c r="A712" s="466" t="s">
        <v>270</v>
      </c>
      <c r="B712" s="466"/>
      <c r="C712" s="466"/>
      <c r="D712" s="466"/>
      <c r="E712" s="189" t="s">
        <v>123</v>
      </c>
      <c r="F712" s="190">
        <v>6.9000000000000006E-2</v>
      </c>
      <c r="G712" s="191">
        <v>0.09</v>
      </c>
      <c r="H712" s="191">
        <f t="shared" si="18"/>
        <v>0.01</v>
      </c>
    </row>
    <row r="713" spans="1:8" ht="15.75" customHeight="1">
      <c r="A713" s="466" t="s">
        <v>271</v>
      </c>
      <c r="B713" s="466"/>
      <c r="C713" s="466"/>
      <c r="D713" s="466"/>
      <c r="E713" s="189" t="s">
        <v>123</v>
      </c>
      <c r="F713" s="190">
        <v>6.9000000000000006E-2</v>
      </c>
      <c r="G713" s="191">
        <v>0.04</v>
      </c>
      <c r="H713" s="191">
        <f t="shared" si="18"/>
        <v>0</v>
      </c>
    </row>
    <row r="714" spans="1:8" ht="15.75" customHeight="1">
      <c r="A714" s="466" t="s">
        <v>277</v>
      </c>
      <c r="B714" s="466"/>
      <c r="C714" s="466"/>
      <c r="D714" s="466"/>
      <c r="E714" s="189" t="s">
        <v>95</v>
      </c>
      <c r="F714" s="190">
        <v>0.26</v>
      </c>
      <c r="G714" s="191">
        <v>26.83</v>
      </c>
      <c r="H714" s="191">
        <f t="shared" si="18"/>
        <v>6.98</v>
      </c>
    </row>
    <row r="715" spans="1:8" ht="12.75">
      <c r="A715" s="477" t="s">
        <v>219</v>
      </c>
      <c r="B715" s="477"/>
      <c r="C715" s="477"/>
      <c r="D715" s="477"/>
      <c r="E715" s="477"/>
      <c r="F715" s="478"/>
      <c r="G715" s="477"/>
      <c r="H715" s="197">
        <f>SUM(H704:H714)</f>
        <v>7.23</v>
      </c>
    </row>
    <row r="716" spans="1:8">
      <c r="A716" s="461"/>
      <c r="B716" s="462"/>
      <c r="C716" s="462"/>
      <c r="D716" s="462"/>
      <c r="E716" s="462"/>
      <c r="F716" s="463"/>
      <c r="G716" s="462"/>
      <c r="H716" s="464"/>
    </row>
    <row r="717" spans="1:8" ht="15.75" customHeight="1">
      <c r="A717" s="483" t="s">
        <v>220</v>
      </c>
      <c r="B717" s="483"/>
      <c r="C717" s="483"/>
      <c r="D717" s="483"/>
      <c r="E717" s="483"/>
      <c r="F717" s="484"/>
      <c r="G717" s="483"/>
      <c r="H717" s="198">
        <f>H701+H715</f>
        <v>12.86</v>
      </c>
    </row>
    <row r="718" spans="1:8">
      <c r="A718" s="461"/>
      <c r="B718" s="462"/>
      <c r="C718" s="462"/>
      <c r="D718" s="462"/>
      <c r="E718" s="462"/>
      <c r="F718" s="463"/>
      <c r="G718" s="462"/>
      <c r="H718" s="464"/>
    </row>
    <row r="719" spans="1:8" ht="15.75" customHeight="1">
      <c r="A719" s="472" t="s">
        <v>683</v>
      </c>
      <c r="B719" s="472"/>
      <c r="C719" s="472"/>
      <c r="D719" s="472"/>
      <c r="E719" s="473" t="s">
        <v>679</v>
      </c>
      <c r="F719" s="474"/>
      <c r="G719" s="475"/>
      <c r="H719" s="475"/>
    </row>
    <row r="720" spans="1:8" ht="15.75" customHeight="1">
      <c r="A720" s="472" t="s">
        <v>278</v>
      </c>
      <c r="B720" s="472"/>
      <c r="C720" s="472"/>
      <c r="D720" s="472"/>
      <c r="E720" s="472"/>
      <c r="F720" s="476"/>
      <c r="G720" s="472"/>
      <c r="H720" s="472"/>
    </row>
    <row r="721" spans="1:8">
      <c r="A721" s="461"/>
      <c r="B721" s="462"/>
      <c r="C721" s="462"/>
      <c r="D721" s="462"/>
      <c r="E721" s="462"/>
      <c r="F721" s="463"/>
      <c r="G721" s="462"/>
      <c r="H721" s="464"/>
    </row>
    <row r="722" spans="1:8" ht="12.75">
      <c r="A722" s="465" t="s">
        <v>94</v>
      </c>
      <c r="B722" s="465"/>
      <c r="C722" s="465"/>
      <c r="D722" s="465"/>
      <c r="E722" s="186" t="s">
        <v>121</v>
      </c>
      <c r="F722" s="187" t="s">
        <v>212</v>
      </c>
      <c r="G722" s="187" t="s">
        <v>213</v>
      </c>
      <c r="H722" s="188" t="s">
        <v>214</v>
      </c>
    </row>
    <row r="723" spans="1:8" ht="15.75" customHeight="1">
      <c r="A723" s="466" t="s">
        <v>295</v>
      </c>
      <c r="B723" s="466"/>
      <c r="C723" s="466"/>
      <c r="D723" s="466"/>
      <c r="E723" s="189" t="s">
        <v>123</v>
      </c>
      <c r="F723" s="190">
        <v>8.8999999999999996E-2</v>
      </c>
      <c r="G723" s="191">
        <v>11.4</v>
      </c>
      <c r="H723" s="191">
        <f>F723*G723</f>
        <v>1.01</v>
      </c>
    </row>
    <row r="724" spans="1:8" ht="15.75" customHeight="1">
      <c r="A724" s="466" t="s">
        <v>305</v>
      </c>
      <c r="B724" s="466"/>
      <c r="C724" s="466"/>
      <c r="D724" s="466"/>
      <c r="E724" s="189" t="s">
        <v>123</v>
      </c>
      <c r="F724" s="190">
        <v>0.24399999999999999</v>
      </c>
      <c r="G724" s="191">
        <v>14.04</v>
      </c>
      <c r="H724" s="191">
        <f>F724*G724</f>
        <v>3.43</v>
      </c>
    </row>
    <row r="725" spans="1:8" ht="12.75">
      <c r="A725" s="477" t="s">
        <v>215</v>
      </c>
      <c r="B725" s="477"/>
      <c r="C725" s="477"/>
      <c r="D725" s="477"/>
      <c r="E725" s="477"/>
      <c r="F725" s="478"/>
      <c r="G725" s="477"/>
      <c r="H725" s="191">
        <f>H723+H724</f>
        <v>4.4400000000000004</v>
      </c>
    </row>
    <row r="726" spans="1:8" ht="12.75">
      <c r="A726" s="477" t="s">
        <v>216</v>
      </c>
      <c r="B726" s="477"/>
      <c r="C726" s="477"/>
      <c r="D726" s="477"/>
      <c r="E726" s="477"/>
      <c r="F726" s="478"/>
      <c r="G726" s="477"/>
      <c r="H726" s="197">
        <f>H725</f>
        <v>4.4400000000000004</v>
      </c>
    </row>
    <row r="727" spans="1:8">
      <c r="A727" s="461"/>
      <c r="B727" s="462"/>
      <c r="C727" s="462"/>
      <c r="D727" s="462"/>
      <c r="E727" s="462"/>
      <c r="F727" s="463"/>
      <c r="G727" s="462"/>
      <c r="H727" s="464"/>
    </row>
    <row r="728" spans="1:8" ht="12.75">
      <c r="A728" s="465" t="s">
        <v>217</v>
      </c>
      <c r="B728" s="465"/>
      <c r="C728" s="465"/>
      <c r="D728" s="465"/>
      <c r="E728" s="186" t="s">
        <v>121</v>
      </c>
      <c r="F728" s="187" t="s">
        <v>218</v>
      </c>
      <c r="G728" s="187" t="s">
        <v>213</v>
      </c>
      <c r="H728" s="188" t="s">
        <v>214</v>
      </c>
    </row>
    <row r="729" spans="1:8" ht="15.75" customHeight="1">
      <c r="A729" s="466" t="s">
        <v>260</v>
      </c>
      <c r="B729" s="466"/>
      <c r="C729" s="466"/>
      <c r="D729" s="466"/>
      <c r="E729" s="189" t="s">
        <v>121</v>
      </c>
      <c r="F729" s="190">
        <v>2.5799999999999998E-4</v>
      </c>
      <c r="G729" s="191">
        <v>15.05</v>
      </c>
      <c r="H729" s="191">
        <f t="shared" ref="H729:H739" si="19">F729*G729</f>
        <v>0</v>
      </c>
    </row>
    <row r="730" spans="1:8" ht="15.75" customHeight="1">
      <c r="A730" s="466" t="s">
        <v>261</v>
      </c>
      <c r="B730" s="466"/>
      <c r="C730" s="466"/>
      <c r="D730" s="466"/>
      <c r="E730" s="189" t="s">
        <v>121</v>
      </c>
      <c r="F730" s="190">
        <v>2.5799999999999998E-4</v>
      </c>
      <c r="G730" s="191">
        <v>88.36</v>
      </c>
      <c r="H730" s="191">
        <f t="shared" si="19"/>
        <v>0.02</v>
      </c>
    </row>
    <row r="731" spans="1:8" ht="15.75" customHeight="1">
      <c r="A731" s="466" t="s">
        <v>262</v>
      </c>
      <c r="B731" s="466"/>
      <c r="C731" s="466"/>
      <c r="D731" s="466"/>
      <c r="E731" s="189" t="s">
        <v>263</v>
      </c>
      <c r="F731" s="190">
        <v>1.2279999999999999E-3</v>
      </c>
      <c r="G731" s="191">
        <v>8.9</v>
      </c>
      <c r="H731" s="191">
        <f t="shared" si="19"/>
        <v>0.01</v>
      </c>
    </row>
    <row r="732" spans="1:8" ht="15.75" customHeight="1">
      <c r="A732" s="466" t="s">
        <v>264</v>
      </c>
      <c r="B732" s="466"/>
      <c r="C732" s="466"/>
      <c r="D732" s="466"/>
      <c r="E732" s="189" t="s">
        <v>263</v>
      </c>
      <c r="F732" s="190">
        <v>1.2279999999999999E-3</v>
      </c>
      <c r="G732" s="191">
        <v>33.270000000000003</v>
      </c>
      <c r="H732" s="191">
        <f t="shared" si="19"/>
        <v>0.04</v>
      </c>
    </row>
    <row r="733" spans="1:8">
      <c r="A733" s="466" t="s">
        <v>265</v>
      </c>
      <c r="B733" s="466"/>
      <c r="C733" s="466"/>
      <c r="D733" s="466"/>
      <c r="E733" s="189" t="s">
        <v>121</v>
      </c>
      <c r="F733" s="190">
        <v>1.2279999999999999E-3</v>
      </c>
      <c r="G733" s="191">
        <v>27.73</v>
      </c>
      <c r="H733" s="191">
        <f t="shared" si="19"/>
        <v>0.03</v>
      </c>
    </row>
    <row r="734" spans="1:8" ht="15.75" customHeight="1">
      <c r="A734" s="466" t="s">
        <v>266</v>
      </c>
      <c r="B734" s="466"/>
      <c r="C734" s="466"/>
      <c r="D734" s="466"/>
      <c r="E734" s="189" t="s">
        <v>121</v>
      </c>
      <c r="F734" s="190">
        <v>1.2279999999999999E-3</v>
      </c>
      <c r="G734" s="191">
        <v>11.73</v>
      </c>
      <c r="H734" s="191">
        <f t="shared" si="19"/>
        <v>0.01</v>
      </c>
    </row>
    <row r="735" spans="1:8" ht="15.75" customHeight="1">
      <c r="A735" s="466" t="s">
        <v>268</v>
      </c>
      <c r="B735" s="466"/>
      <c r="C735" s="466"/>
      <c r="D735" s="466"/>
      <c r="E735" s="189" t="s">
        <v>123</v>
      </c>
      <c r="F735" s="190">
        <v>8.8999999999999996E-2</v>
      </c>
      <c r="G735" s="191">
        <v>1.56</v>
      </c>
      <c r="H735" s="191">
        <f t="shared" si="19"/>
        <v>0.14000000000000001</v>
      </c>
    </row>
    <row r="736" spans="1:8" ht="15.75" customHeight="1">
      <c r="A736" s="466" t="s">
        <v>269</v>
      </c>
      <c r="B736" s="466"/>
      <c r="C736" s="466"/>
      <c r="D736" s="466"/>
      <c r="E736" s="189" t="s">
        <v>123</v>
      </c>
      <c r="F736" s="190">
        <v>8.8999999999999996E-2</v>
      </c>
      <c r="G736" s="191">
        <v>0.47</v>
      </c>
      <c r="H736" s="191">
        <f t="shared" si="19"/>
        <v>0.04</v>
      </c>
    </row>
    <row r="737" spans="1:8" ht="15.75" customHeight="1">
      <c r="A737" s="466" t="s">
        <v>270</v>
      </c>
      <c r="B737" s="466"/>
      <c r="C737" s="466"/>
      <c r="D737" s="466"/>
      <c r="E737" s="189" t="s">
        <v>123</v>
      </c>
      <c r="F737" s="190">
        <v>8.8999999999999996E-2</v>
      </c>
      <c r="G737" s="191">
        <v>0.09</v>
      </c>
      <c r="H737" s="191">
        <f t="shared" si="19"/>
        <v>0.01</v>
      </c>
    </row>
    <row r="738" spans="1:8" ht="15.75" customHeight="1">
      <c r="A738" s="466" t="s">
        <v>271</v>
      </c>
      <c r="B738" s="466"/>
      <c r="C738" s="466"/>
      <c r="D738" s="466"/>
      <c r="E738" s="189" t="s">
        <v>123</v>
      </c>
      <c r="F738" s="190">
        <v>8.8999999999999996E-2</v>
      </c>
      <c r="G738" s="191">
        <v>0.04</v>
      </c>
      <c r="H738" s="191">
        <f t="shared" si="19"/>
        <v>0</v>
      </c>
    </row>
    <row r="739" spans="1:8" ht="15.75" customHeight="1">
      <c r="A739" s="466" t="s">
        <v>275</v>
      </c>
      <c r="B739" s="466"/>
      <c r="C739" s="466"/>
      <c r="D739" s="466"/>
      <c r="E739" s="189" t="s">
        <v>95</v>
      </c>
      <c r="F739" s="190">
        <v>0.33</v>
      </c>
      <c r="G739" s="191">
        <v>21.22</v>
      </c>
      <c r="H739" s="191">
        <f t="shared" si="19"/>
        <v>7</v>
      </c>
    </row>
    <row r="740" spans="1:8" ht="12.75">
      <c r="A740" s="477" t="s">
        <v>219</v>
      </c>
      <c r="B740" s="477"/>
      <c r="C740" s="477"/>
      <c r="D740" s="477"/>
      <c r="E740" s="477"/>
      <c r="F740" s="478"/>
      <c r="G740" s="477"/>
      <c r="H740" s="197">
        <f>SUM(H729:H739)</f>
        <v>7.3</v>
      </c>
    </row>
    <row r="741" spans="1:8">
      <c r="A741" s="461"/>
      <c r="B741" s="462"/>
      <c r="C741" s="462"/>
      <c r="D741" s="462"/>
      <c r="E741" s="462"/>
      <c r="F741" s="463"/>
      <c r="G741" s="462"/>
      <c r="H741" s="464"/>
    </row>
    <row r="742" spans="1:8" ht="15.75" customHeight="1">
      <c r="A742" s="483" t="s">
        <v>220</v>
      </c>
      <c r="B742" s="483"/>
      <c r="C742" s="483"/>
      <c r="D742" s="483"/>
      <c r="E742" s="483"/>
      <c r="F742" s="484"/>
      <c r="G742" s="483"/>
      <c r="H742" s="198">
        <f>H726+H740</f>
        <v>11.74</v>
      </c>
    </row>
    <row r="743" spans="1:8">
      <c r="A743" s="485"/>
      <c r="B743" s="486"/>
      <c r="C743" s="486"/>
      <c r="D743" s="486"/>
      <c r="E743" s="486"/>
      <c r="F743" s="486"/>
      <c r="G743" s="486"/>
      <c r="H743" s="487"/>
    </row>
    <row r="744" spans="1:8" ht="15.75" customHeight="1">
      <c r="A744" s="472" t="s">
        <v>684</v>
      </c>
      <c r="B744" s="472"/>
      <c r="C744" s="472"/>
      <c r="D744" s="472"/>
      <c r="E744" s="473" t="s">
        <v>679</v>
      </c>
      <c r="F744" s="474"/>
      <c r="G744" s="475"/>
      <c r="H744" s="475"/>
    </row>
    <row r="745" spans="1:8" ht="15.75" customHeight="1">
      <c r="A745" s="472" t="s">
        <v>279</v>
      </c>
      <c r="B745" s="472"/>
      <c r="C745" s="472"/>
      <c r="D745" s="472"/>
      <c r="E745" s="472"/>
      <c r="F745" s="476"/>
      <c r="G745" s="472"/>
      <c r="H745" s="472"/>
    </row>
    <row r="746" spans="1:8">
      <c r="A746" s="461"/>
      <c r="B746" s="462"/>
      <c r="C746" s="462"/>
      <c r="D746" s="462"/>
      <c r="E746" s="462"/>
      <c r="F746" s="463"/>
      <c r="G746" s="462"/>
      <c r="H746" s="464"/>
    </row>
    <row r="747" spans="1:8" ht="12.75">
      <c r="A747" s="465" t="s">
        <v>94</v>
      </c>
      <c r="B747" s="465"/>
      <c r="C747" s="465"/>
      <c r="D747" s="465"/>
      <c r="E747" s="186" t="s">
        <v>121</v>
      </c>
      <c r="F747" s="187" t="s">
        <v>212</v>
      </c>
      <c r="G747" s="187" t="s">
        <v>213</v>
      </c>
      <c r="H747" s="188" t="s">
        <v>214</v>
      </c>
    </row>
    <row r="748" spans="1:8" ht="15.75" customHeight="1">
      <c r="A748" s="466" t="s">
        <v>295</v>
      </c>
      <c r="B748" s="466"/>
      <c r="C748" s="466"/>
      <c r="D748" s="466"/>
      <c r="E748" s="189" t="s">
        <v>123</v>
      </c>
      <c r="F748" s="190">
        <v>8.8999999999999996E-2</v>
      </c>
      <c r="G748" s="191">
        <v>11.4</v>
      </c>
      <c r="H748" s="191">
        <f>F748*G748</f>
        <v>1.01</v>
      </c>
    </row>
    <row r="749" spans="1:8" ht="15.75" customHeight="1">
      <c r="A749" s="466" t="s">
        <v>305</v>
      </c>
      <c r="B749" s="466"/>
      <c r="C749" s="466"/>
      <c r="D749" s="466"/>
      <c r="E749" s="189" t="s">
        <v>123</v>
      </c>
      <c r="F749" s="190">
        <v>0.24399999999999999</v>
      </c>
      <c r="G749" s="191">
        <v>14.04</v>
      </c>
      <c r="H749" s="191">
        <f>F749*G749</f>
        <v>3.43</v>
      </c>
    </row>
    <row r="750" spans="1:8" ht="12.75">
      <c r="A750" s="477" t="s">
        <v>215</v>
      </c>
      <c r="B750" s="477"/>
      <c r="C750" s="477"/>
      <c r="D750" s="477"/>
      <c r="E750" s="477"/>
      <c r="F750" s="478"/>
      <c r="G750" s="477"/>
      <c r="H750" s="191">
        <f>H748+H749</f>
        <v>4.4400000000000004</v>
      </c>
    </row>
    <row r="751" spans="1:8" ht="12.75">
      <c r="A751" s="477" t="s">
        <v>216</v>
      </c>
      <c r="B751" s="477"/>
      <c r="C751" s="477"/>
      <c r="D751" s="477"/>
      <c r="E751" s="477"/>
      <c r="F751" s="478"/>
      <c r="G751" s="477"/>
      <c r="H751" s="197">
        <f>H750</f>
        <v>4.4400000000000004</v>
      </c>
    </row>
    <row r="752" spans="1:8">
      <c r="A752" s="461"/>
      <c r="B752" s="462"/>
      <c r="C752" s="462"/>
      <c r="D752" s="462"/>
      <c r="E752" s="462"/>
      <c r="F752" s="463"/>
      <c r="G752" s="462"/>
      <c r="H752" s="464"/>
    </row>
    <row r="753" spans="1:8" ht="12.75">
      <c r="A753" s="465" t="s">
        <v>217</v>
      </c>
      <c r="B753" s="465"/>
      <c r="C753" s="465"/>
      <c r="D753" s="465"/>
      <c r="E753" s="186" t="s">
        <v>121</v>
      </c>
      <c r="F753" s="187" t="s">
        <v>218</v>
      </c>
      <c r="G753" s="187" t="s">
        <v>213</v>
      </c>
      <c r="H753" s="188" t="s">
        <v>214</v>
      </c>
    </row>
    <row r="754" spans="1:8" ht="15.75" customHeight="1">
      <c r="A754" s="466" t="s">
        <v>260</v>
      </c>
      <c r="B754" s="466"/>
      <c r="C754" s="466"/>
      <c r="D754" s="466"/>
      <c r="E754" s="189" t="s">
        <v>121</v>
      </c>
      <c r="F754" s="190">
        <v>2.5799999999999998E-4</v>
      </c>
      <c r="G754" s="191">
        <v>15.05</v>
      </c>
      <c r="H754" s="191">
        <f t="shared" ref="H754:H764" si="20">F754*G754</f>
        <v>0</v>
      </c>
    </row>
    <row r="755" spans="1:8" ht="15.75" customHeight="1">
      <c r="A755" s="466" t="s">
        <v>261</v>
      </c>
      <c r="B755" s="466"/>
      <c r="C755" s="466"/>
      <c r="D755" s="466"/>
      <c r="E755" s="189" t="s">
        <v>121</v>
      </c>
      <c r="F755" s="190">
        <v>2.5799999999999998E-4</v>
      </c>
      <c r="G755" s="191">
        <v>88.36</v>
      </c>
      <c r="H755" s="191">
        <f t="shared" si="20"/>
        <v>0.02</v>
      </c>
    </row>
    <row r="756" spans="1:8" ht="15.75" customHeight="1">
      <c r="A756" s="466" t="s">
        <v>262</v>
      </c>
      <c r="B756" s="466"/>
      <c r="C756" s="466"/>
      <c r="D756" s="466"/>
      <c r="E756" s="189" t="s">
        <v>263</v>
      </c>
      <c r="F756" s="190">
        <v>1.2279999999999999E-3</v>
      </c>
      <c r="G756" s="191">
        <v>8.9</v>
      </c>
      <c r="H756" s="191">
        <f t="shared" si="20"/>
        <v>0.01</v>
      </c>
    </row>
    <row r="757" spans="1:8" ht="15.75" customHeight="1">
      <c r="A757" s="466" t="s">
        <v>264</v>
      </c>
      <c r="B757" s="466"/>
      <c r="C757" s="466"/>
      <c r="D757" s="466"/>
      <c r="E757" s="189" t="s">
        <v>263</v>
      </c>
      <c r="F757" s="190">
        <v>1.2279999999999999E-3</v>
      </c>
      <c r="G757" s="191">
        <v>33.270000000000003</v>
      </c>
      <c r="H757" s="191">
        <f t="shared" si="20"/>
        <v>0.04</v>
      </c>
    </row>
    <row r="758" spans="1:8">
      <c r="A758" s="466" t="s">
        <v>265</v>
      </c>
      <c r="B758" s="466"/>
      <c r="C758" s="466"/>
      <c r="D758" s="466"/>
      <c r="E758" s="189" t="s">
        <v>121</v>
      </c>
      <c r="F758" s="190">
        <v>1.2279999999999999E-3</v>
      </c>
      <c r="G758" s="191">
        <v>27.73</v>
      </c>
      <c r="H758" s="191">
        <f t="shared" si="20"/>
        <v>0.03</v>
      </c>
    </row>
    <row r="759" spans="1:8" ht="15.75" customHeight="1">
      <c r="A759" s="466" t="s">
        <v>266</v>
      </c>
      <c r="B759" s="466"/>
      <c r="C759" s="466"/>
      <c r="D759" s="466"/>
      <c r="E759" s="189" t="s">
        <v>121</v>
      </c>
      <c r="F759" s="190">
        <v>1.2279999999999999E-3</v>
      </c>
      <c r="G759" s="191">
        <v>11.73</v>
      </c>
      <c r="H759" s="191">
        <f t="shared" si="20"/>
        <v>0.01</v>
      </c>
    </row>
    <row r="760" spans="1:8" ht="15.75" customHeight="1">
      <c r="A760" s="466" t="s">
        <v>268</v>
      </c>
      <c r="B760" s="466"/>
      <c r="C760" s="466"/>
      <c r="D760" s="466"/>
      <c r="E760" s="189" t="s">
        <v>123</v>
      </c>
      <c r="F760" s="190">
        <v>8.8999999999999996E-2</v>
      </c>
      <c r="G760" s="191">
        <v>1.56</v>
      </c>
      <c r="H760" s="191">
        <f t="shared" si="20"/>
        <v>0.14000000000000001</v>
      </c>
    </row>
    <row r="761" spans="1:8" ht="15.75" customHeight="1">
      <c r="A761" s="466" t="s">
        <v>269</v>
      </c>
      <c r="B761" s="466"/>
      <c r="C761" s="466"/>
      <c r="D761" s="466"/>
      <c r="E761" s="189" t="s">
        <v>123</v>
      </c>
      <c r="F761" s="190">
        <v>8.8999999999999996E-2</v>
      </c>
      <c r="G761" s="191">
        <v>0.47</v>
      </c>
      <c r="H761" s="191">
        <f t="shared" si="20"/>
        <v>0.04</v>
      </c>
    </row>
    <row r="762" spans="1:8" ht="15.75" customHeight="1">
      <c r="A762" s="466" t="s">
        <v>270</v>
      </c>
      <c r="B762" s="466"/>
      <c r="C762" s="466"/>
      <c r="D762" s="466"/>
      <c r="E762" s="189" t="s">
        <v>123</v>
      </c>
      <c r="F762" s="190">
        <v>8.8999999999999996E-2</v>
      </c>
      <c r="G762" s="191">
        <v>0.09</v>
      </c>
      <c r="H762" s="191">
        <f t="shared" si="20"/>
        <v>0.01</v>
      </c>
    </row>
    <row r="763" spans="1:8" ht="15.75" customHeight="1">
      <c r="A763" s="466" t="s">
        <v>271</v>
      </c>
      <c r="B763" s="466"/>
      <c r="C763" s="466"/>
      <c r="D763" s="466"/>
      <c r="E763" s="189" t="s">
        <v>123</v>
      </c>
      <c r="F763" s="190">
        <v>8.8999999999999996E-2</v>
      </c>
      <c r="G763" s="191">
        <v>0.04</v>
      </c>
      <c r="H763" s="191">
        <f t="shared" si="20"/>
        <v>0</v>
      </c>
    </row>
    <row r="764" spans="1:8" ht="15.75" customHeight="1">
      <c r="A764" s="466" t="s">
        <v>277</v>
      </c>
      <c r="B764" s="466"/>
      <c r="C764" s="466"/>
      <c r="D764" s="466"/>
      <c r="E764" s="189" t="s">
        <v>95</v>
      </c>
      <c r="F764" s="190">
        <v>0.33</v>
      </c>
      <c r="G764" s="191">
        <v>26.83</v>
      </c>
      <c r="H764" s="191">
        <f t="shared" si="20"/>
        <v>8.85</v>
      </c>
    </row>
    <row r="765" spans="1:8" ht="12.75">
      <c r="A765" s="477" t="s">
        <v>219</v>
      </c>
      <c r="B765" s="477"/>
      <c r="C765" s="477"/>
      <c r="D765" s="477"/>
      <c r="E765" s="477"/>
      <c r="F765" s="478"/>
      <c r="G765" s="477"/>
      <c r="H765" s="197">
        <f>SUM(H754:H764)</f>
        <v>9.15</v>
      </c>
    </row>
    <row r="766" spans="1:8">
      <c r="A766" s="461"/>
      <c r="B766" s="462"/>
      <c r="C766" s="462"/>
      <c r="D766" s="462"/>
      <c r="E766" s="462"/>
      <c r="F766" s="463"/>
      <c r="G766" s="462"/>
      <c r="H766" s="464"/>
    </row>
    <row r="767" spans="1:8" ht="15.75" customHeight="1">
      <c r="A767" s="483" t="s">
        <v>220</v>
      </c>
      <c r="B767" s="483"/>
      <c r="C767" s="483"/>
      <c r="D767" s="483"/>
      <c r="E767" s="483"/>
      <c r="F767" s="484"/>
      <c r="G767" s="483"/>
      <c r="H767" s="198">
        <f>H751+H765</f>
        <v>13.59</v>
      </c>
    </row>
    <row r="768" spans="1:8" ht="15.75" customHeight="1"/>
    <row r="769" spans="1:8" ht="15.75" customHeight="1">
      <c r="A769" s="438" t="s">
        <v>685</v>
      </c>
      <c r="B769" s="438"/>
      <c r="C769" s="438"/>
      <c r="D769" s="438"/>
      <c r="E769" s="445" t="s">
        <v>647</v>
      </c>
      <c r="F769" s="446"/>
      <c r="G769" s="447"/>
      <c r="H769" s="447"/>
    </row>
    <row r="770" spans="1:8" ht="15.75" customHeight="1">
      <c r="A770" s="438" t="s">
        <v>255</v>
      </c>
      <c r="B770" s="438"/>
      <c r="C770" s="438"/>
      <c r="D770" s="438"/>
      <c r="E770" s="438"/>
      <c r="F770" s="439"/>
      <c r="G770" s="438"/>
      <c r="H770" s="438"/>
    </row>
    <row r="771" spans="1:8" ht="15.75" customHeight="1">
      <c r="A771" s="433"/>
      <c r="B771" s="433"/>
      <c r="C771" s="433"/>
      <c r="D771" s="433"/>
      <c r="E771" s="433"/>
      <c r="F771" s="436"/>
      <c r="G771" s="433"/>
      <c r="H771" s="433"/>
    </row>
    <row r="772" spans="1:8" ht="31.5" customHeight="1">
      <c r="A772" s="437" t="s">
        <v>94</v>
      </c>
      <c r="B772" s="437"/>
      <c r="C772" s="437"/>
      <c r="D772" s="437"/>
      <c r="E772" s="171" t="s">
        <v>121</v>
      </c>
      <c r="F772" s="172" t="s">
        <v>212</v>
      </c>
      <c r="G772" s="172" t="s">
        <v>213</v>
      </c>
      <c r="H772" s="173" t="s">
        <v>214</v>
      </c>
    </row>
    <row r="773" spans="1:8" ht="15.75" customHeight="1">
      <c r="A773" s="433" t="s">
        <v>157</v>
      </c>
      <c r="B773" s="433"/>
      <c r="C773" s="433"/>
      <c r="D773" s="433"/>
      <c r="E773" s="174" t="s">
        <v>123</v>
      </c>
      <c r="F773" s="175">
        <v>0.9</v>
      </c>
      <c r="G773" s="176">
        <v>11.4</v>
      </c>
      <c r="H773" s="176">
        <f>F773*G773</f>
        <v>10.26</v>
      </c>
    </row>
    <row r="774" spans="1:8" ht="15.75" customHeight="1">
      <c r="A774" s="433" t="s">
        <v>158</v>
      </c>
      <c r="B774" s="433"/>
      <c r="C774" s="433"/>
      <c r="D774" s="433"/>
      <c r="E774" s="174" t="s">
        <v>123</v>
      </c>
      <c r="F774" s="175">
        <v>0.25</v>
      </c>
      <c r="G774" s="176">
        <v>13.47</v>
      </c>
      <c r="H774" s="176">
        <f>F774*G774</f>
        <v>3.37</v>
      </c>
    </row>
    <row r="775" spans="1:8" ht="15.75" customHeight="1">
      <c r="A775" s="434" t="s">
        <v>215</v>
      </c>
      <c r="B775" s="434"/>
      <c r="C775" s="434"/>
      <c r="D775" s="434"/>
      <c r="E775" s="434"/>
      <c r="F775" s="435"/>
      <c r="G775" s="434"/>
      <c r="H775" s="180">
        <f>SUM(H773:H774)</f>
        <v>13.63</v>
      </c>
    </row>
    <row r="776" spans="1:8" ht="15.75" customHeight="1">
      <c r="A776" s="177"/>
      <c r="B776" s="177"/>
      <c r="C776" s="177"/>
      <c r="D776" s="177"/>
      <c r="E776" s="178"/>
      <c r="F776" s="179"/>
      <c r="G776" s="178"/>
      <c r="H776" s="178"/>
    </row>
    <row r="777" spans="1:8" ht="15.75" customHeight="1">
      <c r="A777" s="434" t="s">
        <v>216</v>
      </c>
      <c r="B777" s="434"/>
      <c r="C777" s="434"/>
      <c r="D777" s="434"/>
      <c r="E777" s="434"/>
      <c r="F777" s="435"/>
      <c r="G777" s="434"/>
      <c r="H777" s="180">
        <f>H775</f>
        <v>13.63</v>
      </c>
    </row>
    <row r="778" spans="1:8" ht="15.75" customHeight="1">
      <c r="A778" s="433"/>
      <c r="B778" s="433"/>
      <c r="C778" s="433"/>
      <c r="D778" s="433"/>
      <c r="E778" s="433"/>
      <c r="F778" s="436"/>
      <c r="G778" s="433"/>
      <c r="H778" s="433"/>
    </row>
    <row r="779" spans="1:8" ht="31.5" customHeight="1">
      <c r="A779" s="437" t="s">
        <v>217</v>
      </c>
      <c r="B779" s="437"/>
      <c r="C779" s="437"/>
      <c r="D779" s="437"/>
      <c r="E779" s="171" t="s">
        <v>121</v>
      </c>
      <c r="F779" s="172" t="s">
        <v>218</v>
      </c>
      <c r="G779" s="172" t="s">
        <v>213</v>
      </c>
      <c r="H779" s="173" t="s">
        <v>214</v>
      </c>
    </row>
    <row r="780" spans="1:8" ht="15.75" customHeight="1">
      <c r="A780" s="433" t="s">
        <v>256</v>
      </c>
      <c r="B780" s="433"/>
      <c r="C780" s="433"/>
      <c r="D780" s="433"/>
      <c r="E780" s="174" t="s">
        <v>122</v>
      </c>
      <c r="F780" s="175">
        <v>0.25</v>
      </c>
      <c r="G780" s="176">
        <v>1.2</v>
      </c>
      <c r="H780" s="176">
        <f>F780*G780</f>
        <v>0.3</v>
      </c>
    </row>
    <row r="781" spans="1:8" ht="15.75" customHeight="1">
      <c r="A781" s="433" t="s">
        <v>257</v>
      </c>
      <c r="B781" s="433"/>
      <c r="C781" s="433"/>
      <c r="D781" s="433"/>
      <c r="E781" s="174" t="s">
        <v>130</v>
      </c>
      <c r="F781" s="175">
        <v>1.05</v>
      </c>
      <c r="G781" s="176">
        <v>388</v>
      </c>
      <c r="H781" s="176">
        <f>F781*G781</f>
        <v>407.4</v>
      </c>
    </row>
    <row r="782" spans="1:8" ht="15.75" customHeight="1">
      <c r="A782" s="434" t="s">
        <v>219</v>
      </c>
      <c r="B782" s="434"/>
      <c r="C782" s="434"/>
      <c r="D782" s="434"/>
      <c r="E782" s="434"/>
      <c r="F782" s="435"/>
      <c r="G782" s="434"/>
      <c r="H782" s="180">
        <f>SUM(H780:H781)</f>
        <v>407.7</v>
      </c>
    </row>
    <row r="783" spans="1:8" ht="15.75" customHeight="1">
      <c r="A783" s="433"/>
      <c r="B783" s="433"/>
      <c r="C783" s="433"/>
      <c r="D783" s="433"/>
      <c r="E783" s="433"/>
      <c r="F783" s="436"/>
      <c r="G783" s="433"/>
      <c r="H783" s="433"/>
    </row>
    <row r="784" spans="1:8" ht="15.75" customHeight="1">
      <c r="A784" s="440" t="s">
        <v>220</v>
      </c>
      <c r="B784" s="440"/>
      <c r="C784" s="440"/>
      <c r="D784" s="440"/>
      <c r="E784" s="440"/>
      <c r="F784" s="441"/>
      <c r="G784" s="440"/>
      <c r="H784" s="181">
        <f>H777+H782</f>
        <v>421.33</v>
      </c>
    </row>
    <row r="785" spans="1:8" ht="15.75" customHeight="1"/>
    <row r="786" spans="1:8" ht="15.75" customHeight="1">
      <c r="A786" s="438" t="s">
        <v>686</v>
      </c>
      <c r="B786" s="438"/>
      <c r="C786" s="438"/>
      <c r="D786" s="438"/>
      <c r="E786" s="445" t="s">
        <v>647</v>
      </c>
      <c r="F786" s="446"/>
      <c r="G786" s="447"/>
      <c r="H786" s="447"/>
    </row>
    <row r="787" spans="1:8" ht="39" customHeight="1">
      <c r="A787" s="438" t="s">
        <v>284</v>
      </c>
      <c r="B787" s="438"/>
      <c r="C787" s="438"/>
      <c r="D787" s="438"/>
      <c r="E787" s="438"/>
      <c r="F787" s="439"/>
      <c r="G787" s="438"/>
      <c r="H787" s="438"/>
    </row>
    <row r="788" spans="1:8" ht="15.75" customHeight="1">
      <c r="A788" s="433"/>
      <c r="B788" s="433"/>
      <c r="C788" s="433"/>
      <c r="D788" s="433"/>
      <c r="E788" s="433"/>
      <c r="F788" s="436"/>
      <c r="G788" s="433"/>
      <c r="H788" s="433"/>
    </row>
    <row r="789" spans="1:8" ht="31.5" customHeight="1">
      <c r="A789" s="437" t="s">
        <v>94</v>
      </c>
      <c r="B789" s="437"/>
      <c r="C789" s="437"/>
      <c r="D789" s="437"/>
      <c r="E789" s="171" t="s">
        <v>121</v>
      </c>
      <c r="F789" s="172" t="s">
        <v>212</v>
      </c>
      <c r="G789" s="172" t="s">
        <v>213</v>
      </c>
      <c r="H789" s="173" t="s">
        <v>214</v>
      </c>
    </row>
    <row r="790" spans="1:8" ht="15.75" customHeight="1">
      <c r="A790" s="433" t="s">
        <v>306</v>
      </c>
      <c r="B790" s="433"/>
      <c r="C790" s="433"/>
      <c r="D790" s="433"/>
      <c r="E790" s="174" t="s">
        <v>123</v>
      </c>
      <c r="F790" s="175">
        <v>1.5</v>
      </c>
      <c r="G790" s="176">
        <v>5.04</v>
      </c>
      <c r="H790" s="176">
        <f>F790*G790</f>
        <v>7.56</v>
      </c>
    </row>
    <row r="791" spans="1:8" ht="15.75" customHeight="1">
      <c r="A791" s="433" t="s">
        <v>124</v>
      </c>
      <c r="B791" s="433"/>
      <c r="C791" s="433"/>
      <c r="D791" s="433"/>
      <c r="E791" s="174" t="s">
        <v>123</v>
      </c>
      <c r="F791" s="175">
        <v>1.5</v>
      </c>
      <c r="G791" s="176">
        <v>3.74</v>
      </c>
      <c r="H791" s="176">
        <f>F791*G791</f>
        <v>5.61</v>
      </c>
    </row>
    <row r="792" spans="1:8" ht="15.75" customHeight="1">
      <c r="A792" s="434" t="s">
        <v>215</v>
      </c>
      <c r="B792" s="434"/>
      <c r="C792" s="434"/>
      <c r="D792" s="434"/>
      <c r="E792" s="434"/>
      <c r="F792" s="435"/>
      <c r="G792" s="434"/>
      <c r="H792" s="176">
        <f>SUM(H790:H791)</f>
        <v>13.17</v>
      </c>
    </row>
    <row r="793" spans="1:8" ht="15.75" customHeight="1">
      <c r="A793" s="177"/>
      <c r="B793" s="177"/>
      <c r="C793" s="177"/>
      <c r="D793" s="177"/>
      <c r="E793" s="178"/>
      <c r="F793" s="179"/>
      <c r="G793" s="178"/>
      <c r="H793" s="178"/>
    </row>
    <row r="794" spans="1:8" ht="15.75" customHeight="1">
      <c r="A794" s="434" t="s">
        <v>216</v>
      </c>
      <c r="B794" s="434"/>
      <c r="C794" s="434"/>
      <c r="D794" s="434"/>
      <c r="E794" s="434"/>
      <c r="F794" s="435"/>
      <c r="G794" s="434"/>
      <c r="H794" s="180">
        <f>H792</f>
        <v>13.17</v>
      </c>
    </row>
    <row r="795" spans="1:8" ht="15.75" customHeight="1">
      <c r="A795" s="433"/>
      <c r="B795" s="433"/>
      <c r="C795" s="433"/>
      <c r="D795" s="433"/>
      <c r="E795" s="433"/>
      <c r="F795" s="436"/>
      <c r="G795" s="433"/>
      <c r="H795" s="433"/>
    </row>
    <row r="796" spans="1:8" ht="31.5" customHeight="1">
      <c r="A796" s="437" t="s">
        <v>217</v>
      </c>
      <c r="B796" s="437"/>
      <c r="C796" s="437"/>
      <c r="D796" s="437"/>
      <c r="E796" s="171" t="s">
        <v>121</v>
      </c>
      <c r="F796" s="172" t="s">
        <v>218</v>
      </c>
      <c r="G796" s="172" t="s">
        <v>213</v>
      </c>
      <c r="H796" s="173" t="s">
        <v>214</v>
      </c>
    </row>
    <row r="797" spans="1:8" ht="15.75" customHeight="1">
      <c r="A797" s="433" t="s">
        <v>281</v>
      </c>
      <c r="B797" s="433"/>
      <c r="C797" s="433"/>
      <c r="D797" s="433"/>
      <c r="E797" s="174" t="s">
        <v>122</v>
      </c>
      <c r="F797" s="175">
        <v>68</v>
      </c>
      <c r="G797" s="176">
        <v>0.86</v>
      </c>
      <c r="H797" s="176">
        <f>F797*G797</f>
        <v>58.48</v>
      </c>
    </row>
    <row r="798" spans="1:8" ht="15.75" customHeight="1">
      <c r="A798" s="433" t="s">
        <v>282</v>
      </c>
      <c r="B798" s="433"/>
      <c r="C798" s="433"/>
      <c r="D798" s="433"/>
      <c r="E798" s="174" t="s">
        <v>122</v>
      </c>
      <c r="F798" s="175">
        <v>23</v>
      </c>
      <c r="G798" s="176">
        <v>1.2</v>
      </c>
      <c r="H798" s="176">
        <f>F798*G798</f>
        <v>27.6</v>
      </c>
    </row>
    <row r="799" spans="1:8" ht="15.75" customHeight="1">
      <c r="A799" s="433" t="s">
        <v>283</v>
      </c>
      <c r="B799" s="433"/>
      <c r="C799" s="433"/>
      <c r="D799" s="433"/>
      <c r="E799" s="174" t="s">
        <v>122</v>
      </c>
      <c r="F799" s="175">
        <v>34</v>
      </c>
      <c r="G799" s="176">
        <v>0.24</v>
      </c>
      <c r="H799" s="176">
        <f>F799*G799</f>
        <v>8.16</v>
      </c>
    </row>
    <row r="800" spans="1:8" ht="15.75" customHeight="1">
      <c r="A800" s="434" t="s">
        <v>219</v>
      </c>
      <c r="B800" s="434"/>
      <c r="C800" s="434"/>
      <c r="D800" s="434"/>
      <c r="E800" s="434"/>
      <c r="F800" s="435"/>
      <c r="G800" s="434"/>
      <c r="H800" s="180">
        <f>SUM(H797:H799)</f>
        <v>94.24</v>
      </c>
    </row>
    <row r="801" spans="1:8" ht="15.75" customHeight="1">
      <c r="A801" s="433"/>
      <c r="B801" s="433"/>
      <c r="C801" s="433"/>
      <c r="D801" s="433"/>
      <c r="E801" s="433"/>
      <c r="F801" s="436"/>
      <c r="G801" s="433"/>
      <c r="H801" s="433"/>
    </row>
    <row r="802" spans="1:8" ht="15.75" customHeight="1">
      <c r="A802" s="440" t="s">
        <v>220</v>
      </c>
      <c r="B802" s="440"/>
      <c r="C802" s="440"/>
      <c r="D802" s="440"/>
      <c r="E802" s="440"/>
      <c r="F802" s="441"/>
      <c r="G802" s="440"/>
      <c r="H802" s="181">
        <f>H794+H800</f>
        <v>107.41</v>
      </c>
    </row>
    <row r="804" spans="1:8" ht="15.75" customHeight="1">
      <c r="A804" s="438" t="s">
        <v>687</v>
      </c>
      <c r="B804" s="438"/>
      <c r="C804" s="438"/>
      <c r="D804" s="438"/>
      <c r="E804" s="445" t="s">
        <v>647</v>
      </c>
      <c r="F804" s="446"/>
      <c r="G804" s="447"/>
      <c r="H804" s="447"/>
    </row>
    <row r="805" spans="1:8" ht="15.75" customHeight="1">
      <c r="A805" s="438" t="s">
        <v>315</v>
      </c>
      <c r="B805" s="438"/>
      <c r="C805" s="438"/>
      <c r="D805" s="438"/>
      <c r="E805" s="438"/>
      <c r="F805" s="439"/>
      <c r="G805" s="438"/>
      <c r="H805" s="438"/>
    </row>
    <row r="806" spans="1:8">
      <c r="A806" s="433"/>
      <c r="B806" s="433"/>
      <c r="C806" s="433"/>
      <c r="D806" s="433"/>
      <c r="E806" s="433"/>
      <c r="F806" s="436"/>
      <c r="G806" s="433"/>
      <c r="H806" s="433"/>
    </row>
    <row r="807" spans="1:8" ht="12.75">
      <c r="A807" s="437" t="s">
        <v>94</v>
      </c>
      <c r="B807" s="437"/>
      <c r="C807" s="437"/>
      <c r="D807" s="437"/>
      <c r="E807" s="171" t="s">
        <v>121</v>
      </c>
      <c r="F807" s="172" t="s">
        <v>212</v>
      </c>
      <c r="G807" s="172" t="s">
        <v>213</v>
      </c>
      <c r="H807" s="173" t="s">
        <v>214</v>
      </c>
    </row>
    <row r="808" spans="1:8" ht="15.75" customHeight="1">
      <c r="A808" s="433" t="s">
        <v>307</v>
      </c>
      <c r="B808" s="433"/>
      <c r="C808" s="433"/>
      <c r="D808" s="433"/>
      <c r="E808" s="174" t="s">
        <v>123</v>
      </c>
      <c r="F808" s="175">
        <v>0.8</v>
      </c>
      <c r="G808" s="176">
        <v>17.12</v>
      </c>
      <c r="H808" s="176">
        <f>F808*G808</f>
        <v>13.7</v>
      </c>
    </row>
    <row r="809" spans="1:8" ht="15.75" customHeight="1">
      <c r="A809" s="433" t="s">
        <v>295</v>
      </c>
      <c r="B809" s="433"/>
      <c r="C809" s="433"/>
      <c r="D809" s="433"/>
      <c r="E809" s="174" t="s">
        <v>123</v>
      </c>
      <c r="F809" s="175">
        <v>0.8</v>
      </c>
      <c r="G809" s="176">
        <v>11.4</v>
      </c>
      <c r="H809" s="176">
        <f>F809*G809</f>
        <v>9.1199999999999992</v>
      </c>
    </row>
    <row r="810" spans="1:8" ht="15.75" customHeight="1">
      <c r="A810" s="442" t="s">
        <v>304</v>
      </c>
      <c r="B810" s="443"/>
      <c r="C810" s="443"/>
      <c r="D810" s="444"/>
      <c r="E810" s="174" t="s">
        <v>123</v>
      </c>
      <c r="F810" s="175">
        <v>0.2</v>
      </c>
      <c r="G810" s="176">
        <v>14.04</v>
      </c>
      <c r="H810" s="176">
        <f>F810*G810</f>
        <v>2.81</v>
      </c>
    </row>
    <row r="811" spans="1:8">
      <c r="A811" s="199" t="s">
        <v>305</v>
      </c>
      <c r="B811" s="200"/>
      <c r="C811" s="200"/>
      <c r="D811" s="201"/>
      <c r="E811" s="174" t="s">
        <v>123</v>
      </c>
      <c r="F811" s="175">
        <v>0.28999999999999998</v>
      </c>
      <c r="G811" s="176">
        <v>14.04</v>
      </c>
      <c r="H811" s="176">
        <f>F811*G811</f>
        <v>4.07</v>
      </c>
    </row>
    <row r="812" spans="1:8" ht="12.75">
      <c r="A812" s="434" t="s">
        <v>215</v>
      </c>
      <c r="B812" s="434"/>
      <c r="C812" s="434"/>
      <c r="D812" s="434"/>
      <c r="E812" s="434"/>
      <c r="F812" s="435"/>
      <c r="G812" s="434"/>
      <c r="H812" s="180">
        <f>SUM(H808:H811)</f>
        <v>29.7</v>
      </c>
    </row>
    <row r="813" spans="1:8">
      <c r="A813" s="177"/>
      <c r="B813" s="177"/>
      <c r="C813" s="177"/>
      <c r="D813" s="177"/>
      <c r="E813" s="178"/>
      <c r="F813" s="179"/>
      <c r="G813" s="178"/>
      <c r="H813" s="178"/>
    </row>
    <row r="814" spans="1:8" ht="12.75">
      <c r="A814" s="434" t="s">
        <v>216</v>
      </c>
      <c r="B814" s="434"/>
      <c r="C814" s="434"/>
      <c r="D814" s="434"/>
      <c r="E814" s="434"/>
      <c r="F814" s="435"/>
      <c r="G814" s="434"/>
      <c r="H814" s="180">
        <f>H812</f>
        <v>29.7</v>
      </c>
    </row>
    <row r="815" spans="1:8">
      <c r="A815" s="433"/>
      <c r="B815" s="433"/>
      <c r="C815" s="433"/>
      <c r="D815" s="433"/>
      <c r="E815" s="433"/>
      <c r="F815" s="436"/>
      <c r="G815" s="433"/>
      <c r="H815" s="433"/>
    </row>
    <row r="816" spans="1:8" ht="12.75">
      <c r="A816" s="437" t="s">
        <v>217</v>
      </c>
      <c r="B816" s="437"/>
      <c r="C816" s="437"/>
      <c r="D816" s="437"/>
      <c r="E816" s="171" t="s">
        <v>121</v>
      </c>
      <c r="F816" s="172" t="s">
        <v>218</v>
      </c>
      <c r="G816" s="172" t="s">
        <v>213</v>
      </c>
      <c r="H816" s="173" t="s">
        <v>214</v>
      </c>
    </row>
    <row r="817" spans="1:8" ht="15.75" customHeight="1">
      <c r="A817" s="433" t="s">
        <v>308</v>
      </c>
      <c r="B817" s="433"/>
      <c r="C817" s="433"/>
      <c r="D817" s="433"/>
      <c r="E817" s="174" t="s">
        <v>122</v>
      </c>
      <c r="F817" s="175">
        <v>5.3</v>
      </c>
      <c r="G817" s="176">
        <v>4.12</v>
      </c>
      <c r="H817" s="176">
        <f>F817*G817</f>
        <v>21.84</v>
      </c>
    </row>
    <row r="818" spans="1:8">
      <c r="A818" s="202" t="s">
        <v>310</v>
      </c>
      <c r="B818" s="200"/>
      <c r="C818" s="200"/>
      <c r="D818" s="201"/>
      <c r="E818" s="174" t="s">
        <v>311</v>
      </c>
      <c r="F818" s="175">
        <v>0.6</v>
      </c>
      <c r="G818" s="176">
        <v>2.02</v>
      </c>
      <c r="H818" s="176">
        <f>F818*G818</f>
        <v>1.21</v>
      </c>
    </row>
    <row r="819" spans="1:8">
      <c r="A819" s="199" t="s">
        <v>312</v>
      </c>
      <c r="B819" s="200"/>
      <c r="C819" s="200"/>
      <c r="D819" s="201"/>
      <c r="E819" s="174" t="s">
        <v>95</v>
      </c>
      <c r="F819" s="175">
        <v>0.252</v>
      </c>
      <c r="G819" s="176">
        <v>9.07</v>
      </c>
      <c r="H819" s="176">
        <f>F819*G819</f>
        <v>2.29</v>
      </c>
    </row>
    <row r="820" spans="1:8">
      <c r="A820" s="199" t="s">
        <v>313</v>
      </c>
      <c r="B820" s="200"/>
      <c r="C820" s="200"/>
      <c r="D820" s="201"/>
      <c r="E820" s="174" t="s">
        <v>314</v>
      </c>
      <c r="F820" s="175">
        <v>7.0000000000000007E-2</v>
      </c>
      <c r="G820" s="176">
        <v>73.540000000000006</v>
      </c>
      <c r="H820" s="176">
        <f>F820*G820</f>
        <v>5.15</v>
      </c>
    </row>
    <row r="821" spans="1:8" ht="15.75" customHeight="1">
      <c r="A821" s="442" t="s">
        <v>309</v>
      </c>
      <c r="B821" s="443"/>
      <c r="C821" s="443"/>
      <c r="D821" s="444"/>
      <c r="E821" s="174" t="s">
        <v>122</v>
      </c>
      <c r="F821" s="175">
        <v>0.23</v>
      </c>
      <c r="G821" s="176">
        <v>15.77</v>
      </c>
      <c r="H821" s="176">
        <f>F821*G821</f>
        <v>3.63</v>
      </c>
    </row>
    <row r="822" spans="1:8" ht="12.75">
      <c r="A822" s="434" t="s">
        <v>219</v>
      </c>
      <c r="B822" s="434"/>
      <c r="C822" s="434"/>
      <c r="D822" s="434"/>
      <c r="E822" s="434"/>
      <c r="F822" s="435"/>
      <c r="G822" s="434"/>
      <c r="H822" s="180">
        <f>SUM(H817:H821)</f>
        <v>34.119999999999997</v>
      </c>
    </row>
    <row r="823" spans="1:8">
      <c r="A823" s="433"/>
      <c r="B823" s="433"/>
      <c r="C823" s="433"/>
      <c r="D823" s="433"/>
      <c r="E823" s="433"/>
      <c r="F823" s="436"/>
      <c r="G823" s="433"/>
      <c r="H823" s="433"/>
    </row>
    <row r="824" spans="1:8" ht="15.75" customHeight="1">
      <c r="A824" s="440" t="s">
        <v>220</v>
      </c>
      <c r="B824" s="440"/>
      <c r="C824" s="440"/>
      <c r="D824" s="440"/>
      <c r="E824" s="440"/>
      <c r="F824" s="441"/>
      <c r="G824" s="440"/>
      <c r="H824" s="181">
        <f>H814+H822</f>
        <v>63.82</v>
      </c>
    </row>
    <row r="826" spans="1:8" ht="15.75" customHeight="1">
      <c r="A826" s="438" t="s">
        <v>688</v>
      </c>
      <c r="B826" s="438"/>
      <c r="C826" s="438"/>
      <c r="D826" s="438"/>
      <c r="E826" s="445" t="s">
        <v>647</v>
      </c>
      <c r="F826" s="446"/>
      <c r="G826" s="447"/>
      <c r="H826" s="447"/>
    </row>
    <row r="827" spans="1:8" ht="15.75" customHeight="1">
      <c r="A827" s="438" t="s">
        <v>380</v>
      </c>
      <c r="B827" s="438"/>
      <c r="C827" s="438"/>
      <c r="D827" s="438"/>
      <c r="E827" s="438"/>
      <c r="F827" s="439"/>
      <c r="G827" s="438"/>
      <c r="H827" s="438"/>
    </row>
    <row r="828" spans="1:8">
      <c r="A828" s="433"/>
      <c r="B828" s="433"/>
      <c r="C828" s="433"/>
      <c r="D828" s="433"/>
      <c r="E828" s="433"/>
      <c r="F828" s="436"/>
      <c r="G828" s="433"/>
      <c r="H828" s="433"/>
    </row>
    <row r="829" spans="1:8" ht="12.75">
      <c r="A829" s="437" t="s">
        <v>94</v>
      </c>
      <c r="B829" s="437"/>
      <c r="C829" s="437"/>
      <c r="D829" s="437"/>
      <c r="E829" s="171" t="s">
        <v>121</v>
      </c>
      <c r="F829" s="172" t="s">
        <v>212</v>
      </c>
      <c r="G829" s="172" t="s">
        <v>213</v>
      </c>
      <c r="H829" s="173" t="s">
        <v>214</v>
      </c>
    </row>
    <row r="830" spans="1:8" ht="15.75" customHeight="1">
      <c r="A830" s="442" t="s">
        <v>316</v>
      </c>
      <c r="B830" s="443"/>
      <c r="C830" s="443"/>
      <c r="D830" s="444"/>
      <c r="E830" s="174" t="s">
        <v>123</v>
      </c>
      <c r="F830" s="175">
        <v>0.5</v>
      </c>
      <c r="G830" s="176">
        <v>14.14</v>
      </c>
      <c r="H830" s="176">
        <f>F830*G830</f>
        <v>7.07</v>
      </c>
    </row>
    <row r="831" spans="1:8">
      <c r="A831" s="199" t="s">
        <v>295</v>
      </c>
      <c r="B831" s="200"/>
      <c r="C831" s="200"/>
      <c r="D831" s="201"/>
      <c r="E831" s="174" t="s">
        <v>123</v>
      </c>
      <c r="F831" s="175">
        <v>1</v>
      </c>
      <c r="G831" s="176">
        <v>11.49</v>
      </c>
      <c r="H831" s="176">
        <f>F831*G831</f>
        <v>11.49</v>
      </c>
    </row>
    <row r="832" spans="1:8" ht="12.75">
      <c r="A832" s="434" t="s">
        <v>215</v>
      </c>
      <c r="B832" s="434"/>
      <c r="C832" s="434"/>
      <c r="D832" s="434"/>
      <c r="E832" s="434"/>
      <c r="F832" s="435"/>
      <c r="G832" s="434"/>
      <c r="H832" s="180">
        <f>SUM(H830:H831)</f>
        <v>18.559999999999999</v>
      </c>
    </row>
    <row r="833" spans="1:8">
      <c r="A833" s="177"/>
      <c r="B833" s="177"/>
      <c r="C833" s="177"/>
      <c r="D833" s="177"/>
      <c r="E833" s="178"/>
      <c r="F833" s="179"/>
      <c r="G833" s="178"/>
      <c r="H833" s="178"/>
    </row>
    <row r="834" spans="1:8" ht="12.75">
      <c r="A834" s="434" t="s">
        <v>216</v>
      </c>
      <c r="B834" s="434"/>
      <c r="C834" s="434"/>
      <c r="D834" s="434"/>
      <c r="E834" s="434"/>
      <c r="F834" s="435"/>
      <c r="G834" s="434"/>
      <c r="H834" s="180">
        <f>H832</f>
        <v>18.559999999999999</v>
      </c>
    </row>
    <row r="835" spans="1:8">
      <c r="A835" s="433"/>
      <c r="B835" s="433"/>
      <c r="C835" s="433"/>
      <c r="D835" s="433"/>
      <c r="E835" s="433"/>
      <c r="F835" s="436"/>
      <c r="G835" s="433"/>
      <c r="H835" s="433"/>
    </row>
    <row r="836" spans="1:8" ht="12.75">
      <c r="A836" s="437" t="s">
        <v>217</v>
      </c>
      <c r="B836" s="437"/>
      <c r="C836" s="437"/>
      <c r="D836" s="437"/>
      <c r="E836" s="171" t="s">
        <v>121</v>
      </c>
      <c r="F836" s="172" t="s">
        <v>218</v>
      </c>
      <c r="G836" s="172" t="s">
        <v>213</v>
      </c>
      <c r="H836" s="173" t="s">
        <v>214</v>
      </c>
    </row>
    <row r="837" spans="1:8" ht="32.25" customHeight="1">
      <c r="A837" s="433" t="s">
        <v>317</v>
      </c>
      <c r="B837" s="433"/>
      <c r="C837" s="433"/>
      <c r="D837" s="433"/>
      <c r="E837" s="174" t="s">
        <v>319</v>
      </c>
      <c r="F837" s="175">
        <v>1.05</v>
      </c>
      <c r="G837" s="176">
        <v>381.66</v>
      </c>
      <c r="H837" s="176">
        <f>F837*G837</f>
        <v>400.74</v>
      </c>
    </row>
    <row r="838" spans="1:8" ht="31.5" customHeight="1">
      <c r="A838" s="442" t="s">
        <v>318</v>
      </c>
      <c r="B838" s="443"/>
      <c r="C838" s="443"/>
      <c r="D838" s="444"/>
      <c r="E838" s="174" t="s">
        <v>123</v>
      </c>
      <c r="F838" s="175">
        <v>0.3</v>
      </c>
      <c r="G838" s="176">
        <v>0.67</v>
      </c>
      <c r="H838" s="176">
        <f>F838*G838</f>
        <v>0.2</v>
      </c>
    </row>
    <row r="839" spans="1:8" ht="12.75">
      <c r="A839" s="434" t="s">
        <v>219</v>
      </c>
      <c r="B839" s="434"/>
      <c r="C839" s="434"/>
      <c r="D839" s="434"/>
      <c r="E839" s="434"/>
      <c r="F839" s="435"/>
      <c r="G839" s="434"/>
      <c r="H839" s="180">
        <f>SUM(H837:H838)</f>
        <v>400.94</v>
      </c>
    </row>
    <row r="840" spans="1:8">
      <c r="A840" s="433"/>
      <c r="B840" s="433"/>
      <c r="C840" s="433"/>
      <c r="D840" s="433"/>
      <c r="E840" s="433"/>
      <c r="F840" s="436"/>
      <c r="G840" s="433"/>
      <c r="H840" s="433"/>
    </row>
    <row r="841" spans="1:8" ht="15.75" customHeight="1">
      <c r="A841" s="440" t="s">
        <v>220</v>
      </c>
      <c r="B841" s="440"/>
      <c r="C841" s="440"/>
      <c r="D841" s="440"/>
      <c r="E841" s="440"/>
      <c r="F841" s="441"/>
      <c r="G841" s="440"/>
      <c r="H841" s="181">
        <f>H834+H839</f>
        <v>419.5</v>
      </c>
    </row>
    <row r="843" spans="1:8" ht="15.75" customHeight="1">
      <c r="A843" s="438" t="s">
        <v>689</v>
      </c>
      <c r="B843" s="438"/>
      <c r="C843" s="438"/>
      <c r="D843" s="438"/>
      <c r="E843" s="445" t="s">
        <v>650</v>
      </c>
      <c r="F843" s="446"/>
      <c r="G843" s="447"/>
      <c r="H843" s="447"/>
    </row>
    <row r="844" spans="1:8" ht="15.75" customHeight="1">
      <c r="A844" s="438" t="s">
        <v>327</v>
      </c>
      <c r="B844" s="438"/>
      <c r="C844" s="438"/>
      <c r="D844" s="438"/>
      <c r="E844" s="438"/>
      <c r="F844" s="439"/>
      <c r="G844" s="438"/>
      <c r="H844" s="438"/>
    </row>
    <row r="845" spans="1:8">
      <c r="A845" s="433"/>
      <c r="B845" s="433"/>
      <c r="C845" s="433"/>
      <c r="D845" s="433"/>
      <c r="E845" s="433"/>
      <c r="F845" s="436"/>
      <c r="G845" s="433"/>
      <c r="H845" s="433"/>
    </row>
    <row r="846" spans="1:8" ht="12.75">
      <c r="A846" s="437" t="s">
        <v>94</v>
      </c>
      <c r="B846" s="437"/>
      <c r="C846" s="437"/>
      <c r="D846" s="437"/>
      <c r="E846" s="171" t="s">
        <v>121</v>
      </c>
      <c r="F846" s="172" t="s">
        <v>212</v>
      </c>
      <c r="G846" s="172" t="s">
        <v>213</v>
      </c>
      <c r="H846" s="173" t="s">
        <v>214</v>
      </c>
    </row>
    <row r="847" spans="1:8">
      <c r="A847" s="433" t="s">
        <v>320</v>
      </c>
      <c r="B847" s="433"/>
      <c r="C847" s="433"/>
      <c r="D847" s="433"/>
      <c r="E847" s="174" t="s">
        <v>123</v>
      </c>
      <c r="F847" s="175">
        <v>94.3</v>
      </c>
      <c r="G847" s="176">
        <v>10.16</v>
      </c>
      <c r="H847" s="176">
        <f>F847*G847</f>
        <v>958.09</v>
      </c>
    </row>
    <row r="848" spans="1:8">
      <c r="A848" s="433" t="s">
        <v>124</v>
      </c>
      <c r="B848" s="433"/>
      <c r="C848" s="433"/>
      <c r="D848" s="433"/>
      <c r="E848" s="174" t="s">
        <v>123</v>
      </c>
      <c r="F848" s="175">
        <v>87.5</v>
      </c>
      <c r="G848" s="176">
        <v>7.55</v>
      </c>
      <c r="H848" s="176">
        <f>F848*G848</f>
        <v>660.63</v>
      </c>
    </row>
    <row r="849" spans="1:8" ht="12.75">
      <c r="A849" s="434" t="s">
        <v>215</v>
      </c>
      <c r="B849" s="434"/>
      <c r="C849" s="434"/>
      <c r="D849" s="434"/>
      <c r="E849" s="434"/>
      <c r="F849" s="435"/>
      <c r="G849" s="434"/>
      <c r="H849" s="176">
        <f>SUM(H847:H848)</f>
        <v>1618.72</v>
      </c>
    </row>
    <row r="850" spans="1:8">
      <c r="A850" s="177"/>
      <c r="B850" s="177"/>
      <c r="C850" s="177"/>
      <c r="D850" s="177"/>
      <c r="E850" s="178"/>
      <c r="F850" s="179"/>
      <c r="G850" s="178"/>
      <c r="H850" s="178"/>
    </row>
    <row r="851" spans="1:8" ht="12.75">
      <c r="A851" s="434" t="s">
        <v>216</v>
      </c>
      <c r="B851" s="434"/>
      <c r="C851" s="434"/>
      <c r="D851" s="434"/>
      <c r="E851" s="434"/>
      <c r="F851" s="435"/>
      <c r="G851" s="434"/>
      <c r="H851" s="180">
        <f>H849</f>
        <v>1618.72</v>
      </c>
    </row>
    <row r="852" spans="1:8">
      <c r="A852" s="433"/>
      <c r="B852" s="433"/>
      <c r="C852" s="433"/>
      <c r="D852" s="433"/>
      <c r="E852" s="433"/>
      <c r="F852" s="436"/>
      <c r="G852" s="433"/>
      <c r="H852" s="433"/>
    </row>
    <row r="853" spans="1:8" ht="12.75">
      <c r="A853" s="437" t="s">
        <v>217</v>
      </c>
      <c r="B853" s="437"/>
      <c r="C853" s="437"/>
      <c r="D853" s="437"/>
      <c r="E853" s="171" t="s">
        <v>121</v>
      </c>
      <c r="F853" s="172" t="s">
        <v>218</v>
      </c>
      <c r="G853" s="172" t="s">
        <v>213</v>
      </c>
      <c r="H853" s="173" t="s">
        <v>214</v>
      </c>
    </row>
    <row r="854" spans="1:8" ht="15.75" customHeight="1">
      <c r="A854" s="433" t="s">
        <v>321</v>
      </c>
      <c r="B854" s="433"/>
      <c r="C854" s="433"/>
      <c r="D854" s="433"/>
      <c r="E854" s="174" t="s">
        <v>128</v>
      </c>
      <c r="F854" s="176">
        <v>1.1599999999999999</v>
      </c>
      <c r="G854" s="176">
        <v>311.98</v>
      </c>
      <c r="H854" s="176">
        <f>F854*G854</f>
        <v>361.9</v>
      </c>
    </row>
    <row r="855" spans="1:8" ht="15.75" customHeight="1">
      <c r="A855" s="433" t="s">
        <v>322</v>
      </c>
      <c r="B855" s="433"/>
      <c r="C855" s="433"/>
      <c r="D855" s="433"/>
      <c r="E855" s="174" t="s">
        <v>128</v>
      </c>
      <c r="F855" s="176">
        <v>1.77</v>
      </c>
      <c r="G855" s="176">
        <v>44.02</v>
      </c>
      <c r="H855" s="176">
        <f>F855*G855</f>
        <v>77.92</v>
      </c>
    </row>
    <row r="856" spans="1:8" ht="15.75" customHeight="1">
      <c r="A856" s="433" t="s">
        <v>323</v>
      </c>
      <c r="B856" s="433"/>
      <c r="C856" s="433"/>
      <c r="D856" s="433"/>
      <c r="E856" s="174" t="s">
        <v>128</v>
      </c>
      <c r="F856" s="176">
        <v>0</v>
      </c>
      <c r="G856" s="176">
        <v>48.03</v>
      </c>
      <c r="H856" s="176">
        <f>F856*G856</f>
        <v>0</v>
      </c>
    </row>
    <row r="857" spans="1:8" ht="15.75" customHeight="1">
      <c r="A857" s="433" t="s">
        <v>324</v>
      </c>
      <c r="B857" s="433"/>
      <c r="C857" s="433"/>
      <c r="D857" s="433"/>
      <c r="E857" s="174" t="s">
        <v>325</v>
      </c>
      <c r="F857" s="176">
        <v>1</v>
      </c>
      <c r="G857" s="176">
        <v>327</v>
      </c>
      <c r="H857" s="176">
        <f>F857*G857</f>
        <v>327</v>
      </c>
    </row>
    <row r="858" spans="1:8" ht="15.75" customHeight="1">
      <c r="A858" s="433" t="s">
        <v>326</v>
      </c>
      <c r="B858" s="433"/>
      <c r="C858" s="433"/>
      <c r="D858" s="433"/>
      <c r="E858" s="174" t="s">
        <v>325</v>
      </c>
      <c r="F858" s="176">
        <v>311</v>
      </c>
      <c r="G858" s="176">
        <v>0.36</v>
      </c>
      <c r="H858" s="176">
        <f>F858*G858</f>
        <v>111.96</v>
      </c>
    </row>
    <row r="859" spans="1:8" ht="12.75">
      <c r="A859" s="434" t="s">
        <v>219</v>
      </c>
      <c r="B859" s="434"/>
      <c r="C859" s="434"/>
      <c r="D859" s="434"/>
      <c r="E859" s="434"/>
      <c r="F859" s="435"/>
      <c r="G859" s="434"/>
      <c r="H859" s="180">
        <f>SUM(H854:H858)</f>
        <v>878.78</v>
      </c>
    </row>
    <row r="860" spans="1:8">
      <c r="A860" s="433"/>
      <c r="B860" s="433"/>
      <c r="C860" s="433"/>
      <c r="D860" s="433"/>
      <c r="E860" s="433"/>
      <c r="F860" s="436"/>
      <c r="G860" s="433"/>
      <c r="H860" s="433"/>
    </row>
    <row r="861" spans="1:8" ht="15.75" customHeight="1">
      <c r="A861" s="440" t="s">
        <v>220</v>
      </c>
      <c r="B861" s="440"/>
      <c r="C861" s="440"/>
      <c r="D861" s="440"/>
      <c r="E861" s="440"/>
      <c r="F861" s="441"/>
      <c r="G861" s="440"/>
      <c r="H861" s="181">
        <f>H851+H859</f>
        <v>2497.5</v>
      </c>
    </row>
    <row r="863" spans="1:8" ht="15.75" customHeight="1">
      <c r="A863" s="438" t="s">
        <v>690</v>
      </c>
      <c r="B863" s="438"/>
      <c r="C863" s="438"/>
      <c r="D863" s="438"/>
      <c r="E863" s="445" t="s">
        <v>647</v>
      </c>
      <c r="F863" s="446"/>
      <c r="G863" s="447"/>
      <c r="H863" s="447"/>
    </row>
    <row r="864" spans="1:8" ht="15.75" customHeight="1">
      <c r="A864" s="438" t="s">
        <v>329</v>
      </c>
      <c r="B864" s="438"/>
      <c r="C864" s="438"/>
      <c r="D864" s="438"/>
      <c r="E864" s="438"/>
      <c r="F864" s="439"/>
      <c r="G864" s="438"/>
      <c r="H864" s="438"/>
    </row>
    <row r="865" spans="1:8">
      <c r="A865" s="433"/>
      <c r="B865" s="433"/>
      <c r="C865" s="433"/>
      <c r="D865" s="433"/>
      <c r="E865" s="433"/>
      <c r="F865" s="436"/>
      <c r="G865" s="433"/>
      <c r="H865" s="433"/>
    </row>
    <row r="866" spans="1:8" ht="12.75">
      <c r="A866" s="437" t="s">
        <v>94</v>
      </c>
      <c r="B866" s="437"/>
      <c r="C866" s="437"/>
      <c r="D866" s="437"/>
      <c r="E866" s="171" t="s">
        <v>121</v>
      </c>
      <c r="F866" s="172" t="s">
        <v>212</v>
      </c>
      <c r="G866" s="172" t="s">
        <v>213</v>
      </c>
      <c r="H866" s="173" t="s">
        <v>214</v>
      </c>
    </row>
    <row r="867" spans="1:8" ht="15.75" customHeight="1">
      <c r="A867" s="442" t="s">
        <v>316</v>
      </c>
      <c r="B867" s="443"/>
      <c r="C867" s="443"/>
      <c r="D867" s="444"/>
      <c r="E867" s="174" t="s">
        <v>123</v>
      </c>
      <c r="F867" s="175">
        <v>1.06</v>
      </c>
      <c r="G867" s="176">
        <v>14.14</v>
      </c>
      <c r="H867" s="176">
        <f>F867*G867</f>
        <v>14.99</v>
      </c>
    </row>
    <row r="868" spans="1:8">
      <c r="A868" s="199" t="s">
        <v>295</v>
      </c>
      <c r="B868" s="200"/>
      <c r="C868" s="200"/>
      <c r="D868" s="201"/>
      <c r="E868" s="174" t="s">
        <v>123</v>
      </c>
      <c r="F868" s="175">
        <v>0.8</v>
      </c>
      <c r="G868" s="176">
        <v>11.49</v>
      </c>
      <c r="H868" s="176">
        <f>F868*G868</f>
        <v>9.19</v>
      </c>
    </row>
    <row r="869" spans="1:8" ht="12.75">
      <c r="A869" s="434" t="s">
        <v>215</v>
      </c>
      <c r="B869" s="434"/>
      <c r="C869" s="434"/>
      <c r="D869" s="434"/>
      <c r="E869" s="434"/>
      <c r="F869" s="435"/>
      <c r="G869" s="434"/>
      <c r="H869" s="180">
        <f>SUM(H867:H868)</f>
        <v>24.18</v>
      </c>
    </row>
    <row r="870" spans="1:8">
      <c r="A870" s="177"/>
      <c r="B870" s="177"/>
      <c r="C870" s="177"/>
      <c r="D870" s="177"/>
      <c r="E870" s="178"/>
      <c r="F870" s="179"/>
      <c r="G870" s="178"/>
      <c r="H870" s="178"/>
    </row>
    <row r="871" spans="1:8" ht="12.75">
      <c r="A871" s="434" t="s">
        <v>216</v>
      </c>
      <c r="B871" s="434"/>
      <c r="C871" s="434"/>
      <c r="D871" s="434"/>
      <c r="E871" s="434"/>
      <c r="F871" s="435"/>
      <c r="G871" s="434"/>
      <c r="H871" s="180">
        <f>H869</f>
        <v>24.18</v>
      </c>
    </row>
    <row r="872" spans="1:8">
      <c r="A872" s="433"/>
      <c r="B872" s="433"/>
      <c r="C872" s="433"/>
      <c r="D872" s="433"/>
      <c r="E872" s="433"/>
      <c r="F872" s="436"/>
      <c r="G872" s="433"/>
      <c r="H872" s="433"/>
    </row>
    <row r="873" spans="1:8" ht="12.75">
      <c r="A873" s="437" t="s">
        <v>217</v>
      </c>
      <c r="B873" s="437"/>
      <c r="C873" s="437"/>
      <c r="D873" s="437"/>
      <c r="E873" s="171" t="s">
        <v>121</v>
      </c>
      <c r="F873" s="172" t="s">
        <v>218</v>
      </c>
      <c r="G873" s="172" t="s">
        <v>213</v>
      </c>
      <c r="H873" s="173" t="s">
        <v>214</v>
      </c>
    </row>
    <row r="874" spans="1:8" ht="15.75" customHeight="1">
      <c r="A874" s="433" t="s">
        <v>317</v>
      </c>
      <c r="B874" s="433"/>
      <c r="C874" s="433"/>
      <c r="D874" s="433"/>
      <c r="E874" s="174" t="s">
        <v>319</v>
      </c>
      <c r="F874" s="175">
        <f>0.15</f>
        <v>0.15</v>
      </c>
      <c r="G874" s="176">
        <v>381.66</v>
      </c>
      <c r="H874" s="176">
        <f>F874*G874</f>
        <v>57.25</v>
      </c>
    </row>
    <row r="875" spans="1:8" ht="42" customHeight="1">
      <c r="A875" s="442" t="s">
        <v>331</v>
      </c>
      <c r="B875" s="443"/>
      <c r="C875" s="443"/>
      <c r="D875" s="444"/>
      <c r="E875" s="174" t="s">
        <v>330</v>
      </c>
      <c r="F875" s="175">
        <v>1</v>
      </c>
      <c r="G875" s="176">
        <v>13.87</v>
      </c>
      <c r="H875" s="176">
        <f>F875*G875</f>
        <v>13.87</v>
      </c>
    </row>
    <row r="876" spans="1:8" ht="33" customHeight="1">
      <c r="A876" s="442" t="s">
        <v>328</v>
      </c>
      <c r="B876" s="443"/>
      <c r="C876" s="443"/>
      <c r="D876" s="444"/>
      <c r="E876" s="174" t="s">
        <v>22</v>
      </c>
      <c r="F876" s="175">
        <v>1</v>
      </c>
      <c r="G876" s="176">
        <v>0.89</v>
      </c>
      <c r="H876" s="176">
        <f>F876*G876</f>
        <v>0.89</v>
      </c>
    </row>
    <row r="877" spans="1:8" ht="12.75">
      <c r="A877" s="434" t="s">
        <v>219</v>
      </c>
      <c r="B877" s="434"/>
      <c r="C877" s="434"/>
      <c r="D877" s="434"/>
      <c r="E877" s="434"/>
      <c r="F877" s="435"/>
      <c r="G877" s="434"/>
      <c r="H877" s="180">
        <f>SUM(H874:H876)</f>
        <v>72.010000000000005</v>
      </c>
    </row>
    <row r="878" spans="1:8">
      <c r="A878" s="433"/>
      <c r="B878" s="433"/>
      <c r="C878" s="433"/>
      <c r="D878" s="433"/>
      <c r="E878" s="433"/>
      <c r="F878" s="436"/>
      <c r="G878" s="433"/>
      <c r="H878" s="433"/>
    </row>
    <row r="879" spans="1:8" ht="15.75" customHeight="1">
      <c r="A879" s="440" t="s">
        <v>220</v>
      </c>
      <c r="B879" s="440"/>
      <c r="C879" s="440"/>
      <c r="D879" s="440"/>
      <c r="E879" s="440"/>
      <c r="F879" s="441"/>
      <c r="G879" s="440"/>
      <c r="H879" s="181">
        <f>H871+H877</f>
        <v>96.19</v>
      </c>
    </row>
    <row r="881" spans="1:8" ht="12.75">
      <c r="A881" s="438" t="s">
        <v>691</v>
      </c>
      <c r="B881" s="438"/>
      <c r="C881" s="438"/>
      <c r="D881" s="438"/>
      <c r="E881" s="445" t="s">
        <v>659</v>
      </c>
      <c r="F881" s="446"/>
      <c r="G881" s="447"/>
      <c r="H881" s="447"/>
    </row>
    <row r="882" spans="1:8" ht="15.75" customHeight="1">
      <c r="A882" s="438" t="s">
        <v>335</v>
      </c>
      <c r="B882" s="438"/>
      <c r="C882" s="438"/>
      <c r="D882" s="438"/>
      <c r="E882" s="438"/>
      <c r="F882" s="439"/>
      <c r="G882" s="438"/>
      <c r="H882" s="438"/>
    </row>
    <row r="883" spans="1:8">
      <c r="A883" s="433"/>
      <c r="B883" s="433"/>
      <c r="C883" s="433"/>
      <c r="D883" s="433"/>
      <c r="E883" s="433"/>
      <c r="F883" s="436"/>
      <c r="G883" s="433"/>
      <c r="H883" s="433"/>
    </row>
    <row r="884" spans="1:8" ht="12.75">
      <c r="A884" s="437" t="s">
        <v>94</v>
      </c>
      <c r="B884" s="437"/>
      <c r="C884" s="437"/>
      <c r="D884" s="437"/>
      <c r="E884" s="171" t="s">
        <v>121</v>
      </c>
      <c r="F884" s="172" t="s">
        <v>212</v>
      </c>
      <c r="G884" s="172" t="s">
        <v>213</v>
      </c>
      <c r="H884" s="173" t="s">
        <v>214</v>
      </c>
    </row>
    <row r="885" spans="1:8">
      <c r="A885" s="199" t="s">
        <v>336</v>
      </c>
      <c r="B885" s="200"/>
      <c r="C885" s="200"/>
      <c r="D885" s="201"/>
      <c r="E885" s="174" t="s">
        <v>123</v>
      </c>
      <c r="F885" s="175">
        <v>0.79</v>
      </c>
      <c r="G885" s="176">
        <v>18.11</v>
      </c>
      <c r="H885" s="176">
        <f>F885*G885</f>
        <v>14.31</v>
      </c>
    </row>
    <row r="886" spans="1:8">
      <c r="A886" s="199" t="s">
        <v>295</v>
      </c>
      <c r="B886" s="200"/>
      <c r="C886" s="200"/>
      <c r="D886" s="201"/>
      <c r="E886" s="174" t="s">
        <v>123</v>
      </c>
      <c r="F886" s="175">
        <v>0.18379999999999999</v>
      </c>
      <c r="G886" s="176">
        <v>11.49</v>
      </c>
      <c r="H886" s="176">
        <f>F886*G886</f>
        <v>2.11</v>
      </c>
    </row>
    <row r="887" spans="1:8" ht="12.75">
      <c r="A887" s="434" t="s">
        <v>215</v>
      </c>
      <c r="B887" s="434"/>
      <c r="C887" s="434"/>
      <c r="D887" s="434"/>
      <c r="E887" s="434"/>
      <c r="F887" s="435"/>
      <c r="G887" s="434"/>
      <c r="H887" s="180">
        <f>SUM(H885:H886)</f>
        <v>16.420000000000002</v>
      </c>
    </row>
    <row r="888" spans="1:8">
      <c r="A888" s="177"/>
      <c r="B888" s="177"/>
      <c r="C888" s="177"/>
      <c r="D888" s="177"/>
      <c r="E888" s="178"/>
      <c r="F888" s="179"/>
      <c r="G888" s="178"/>
      <c r="H888" s="178"/>
    </row>
    <row r="889" spans="1:8" ht="12.75">
      <c r="A889" s="434" t="s">
        <v>216</v>
      </c>
      <c r="B889" s="434"/>
      <c r="C889" s="434"/>
      <c r="D889" s="434"/>
      <c r="E889" s="434"/>
      <c r="F889" s="435"/>
      <c r="G889" s="434"/>
      <c r="H889" s="180">
        <f>H887</f>
        <v>16.420000000000002</v>
      </c>
    </row>
    <row r="890" spans="1:8">
      <c r="A890" s="433"/>
      <c r="B890" s="433"/>
      <c r="C890" s="433"/>
      <c r="D890" s="433"/>
      <c r="E890" s="433"/>
      <c r="F890" s="436"/>
      <c r="G890" s="433"/>
      <c r="H890" s="433"/>
    </row>
    <row r="891" spans="1:8" ht="47.25" customHeight="1">
      <c r="A891" s="437" t="s">
        <v>217</v>
      </c>
      <c r="B891" s="437"/>
      <c r="C891" s="437"/>
      <c r="D891" s="437"/>
      <c r="E891" s="171" t="s">
        <v>121</v>
      </c>
      <c r="F891" s="172" t="s">
        <v>218</v>
      </c>
      <c r="G891" s="172" t="s">
        <v>213</v>
      </c>
      <c r="H891" s="173" t="s">
        <v>214</v>
      </c>
    </row>
    <row r="892" spans="1:8" ht="42" customHeight="1">
      <c r="A892" s="433" t="s">
        <v>333</v>
      </c>
      <c r="B892" s="433"/>
      <c r="C892" s="433"/>
      <c r="D892" s="433"/>
      <c r="E892" s="174" t="s">
        <v>319</v>
      </c>
      <c r="F892" s="175">
        <v>0.11304</v>
      </c>
      <c r="G892" s="176">
        <v>420</v>
      </c>
      <c r="H892" s="176">
        <f>F892*G892</f>
        <v>47.48</v>
      </c>
    </row>
    <row r="893" spans="1:8" ht="15.75" customHeight="1">
      <c r="A893" s="442" t="s">
        <v>337</v>
      </c>
      <c r="B893" s="443"/>
      <c r="C893" s="443"/>
      <c r="D893" s="444"/>
      <c r="E893" s="174" t="s">
        <v>125</v>
      </c>
      <c r="F893" s="175">
        <v>1</v>
      </c>
      <c r="G893" s="176">
        <v>35</v>
      </c>
      <c r="H893" s="176">
        <f>F893*G893</f>
        <v>35</v>
      </c>
    </row>
    <row r="894" spans="1:8" ht="12.75">
      <c r="A894" s="434" t="s">
        <v>219</v>
      </c>
      <c r="B894" s="434"/>
      <c r="C894" s="434"/>
      <c r="D894" s="434"/>
      <c r="E894" s="434"/>
      <c r="F894" s="435"/>
      <c r="G894" s="434"/>
      <c r="H894" s="180">
        <f>SUM(H892:H893)</f>
        <v>82.48</v>
      </c>
    </row>
    <row r="895" spans="1:8" ht="15.75" customHeight="1">
      <c r="A895" s="433"/>
      <c r="B895" s="433"/>
      <c r="C895" s="433"/>
      <c r="D895" s="433"/>
      <c r="E895" s="433"/>
      <c r="F895" s="436"/>
      <c r="G895" s="433"/>
      <c r="H895" s="433"/>
    </row>
    <row r="896" spans="1:8" ht="15.75" customHeight="1">
      <c r="A896" s="440" t="s">
        <v>220</v>
      </c>
      <c r="B896" s="440"/>
      <c r="C896" s="440"/>
      <c r="D896" s="440"/>
      <c r="E896" s="440"/>
      <c r="F896" s="441"/>
      <c r="G896" s="440"/>
      <c r="H896" s="181">
        <f>H889+H894</f>
        <v>98.9</v>
      </c>
    </row>
    <row r="897" spans="1:8">
      <c r="A897" s="184"/>
      <c r="B897" s="184"/>
      <c r="C897" s="184"/>
      <c r="D897" s="184"/>
      <c r="E897" s="184"/>
      <c r="F897" s="184"/>
      <c r="G897" s="184"/>
      <c r="H897" s="184"/>
    </row>
    <row r="898" spans="1:8" ht="15.75" customHeight="1">
      <c r="A898" s="438" t="s">
        <v>692</v>
      </c>
      <c r="B898" s="438"/>
      <c r="C898" s="438"/>
      <c r="D898" s="438"/>
      <c r="E898" s="445" t="s">
        <v>693</v>
      </c>
      <c r="F898" s="446"/>
      <c r="G898" s="447"/>
      <c r="H898" s="447"/>
    </row>
    <row r="899" spans="1:8" ht="15.75" customHeight="1">
      <c r="A899" s="438" t="s">
        <v>338</v>
      </c>
      <c r="B899" s="438"/>
      <c r="C899" s="438"/>
      <c r="D899" s="438"/>
      <c r="E899" s="438"/>
      <c r="F899" s="439"/>
      <c r="G899" s="438"/>
      <c r="H899" s="438"/>
    </row>
    <row r="900" spans="1:8" ht="12.75">
      <c r="A900" s="203"/>
      <c r="B900" s="203"/>
      <c r="C900" s="203"/>
      <c r="D900" s="203"/>
      <c r="E900" s="203"/>
      <c r="F900" s="204"/>
      <c r="G900" s="203"/>
      <c r="H900" s="203"/>
    </row>
    <row r="901" spans="1:8" ht="12.75">
      <c r="A901" s="437" t="s">
        <v>217</v>
      </c>
      <c r="B901" s="437"/>
      <c r="C901" s="437"/>
      <c r="D901" s="437"/>
      <c r="E901" s="171" t="s">
        <v>121</v>
      </c>
      <c r="F901" s="172" t="s">
        <v>218</v>
      </c>
      <c r="G901" s="172" t="s">
        <v>213</v>
      </c>
      <c r="H901" s="173" t="s">
        <v>214</v>
      </c>
    </row>
    <row r="902" spans="1:8" ht="15.75" customHeight="1">
      <c r="A902" s="442" t="s">
        <v>334</v>
      </c>
      <c r="B902" s="443"/>
      <c r="C902" s="443"/>
      <c r="D902" s="444"/>
      <c r="E902" s="174" t="s">
        <v>339</v>
      </c>
      <c r="F902" s="175">
        <v>1</v>
      </c>
      <c r="G902" s="176">
        <v>35.26</v>
      </c>
      <c r="H902" s="176">
        <f>F902*G902</f>
        <v>35.26</v>
      </c>
    </row>
    <row r="903" spans="1:8" ht="12.75">
      <c r="A903" s="434" t="s">
        <v>219</v>
      </c>
      <c r="B903" s="434"/>
      <c r="C903" s="434"/>
      <c r="D903" s="434"/>
      <c r="E903" s="434"/>
      <c r="F903" s="435"/>
      <c r="G903" s="434"/>
      <c r="H903" s="180">
        <f>SUM(H902)</f>
        <v>35.26</v>
      </c>
    </row>
    <row r="904" spans="1:8">
      <c r="A904" s="433"/>
      <c r="B904" s="433"/>
      <c r="C904" s="433"/>
      <c r="D904" s="433"/>
      <c r="E904" s="433"/>
      <c r="F904" s="436"/>
      <c r="G904" s="433"/>
      <c r="H904" s="433"/>
    </row>
    <row r="905" spans="1:8" ht="15.75" customHeight="1">
      <c r="A905" s="440" t="s">
        <v>220</v>
      </c>
      <c r="B905" s="440"/>
      <c r="C905" s="440"/>
      <c r="D905" s="440"/>
      <c r="E905" s="440"/>
      <c r="F905" s="441"/>
      <c r="G905" s="440"/>
      <c r="H905" s="181">
        <f>H903</f>
        <v>35.26</v>
      </c>
    </row>
    <row r="907" spans="1:8" ht="15.75" customHeight="1">
      <c r="A907" s="438" t="s">
        <v>694</v>
      </c>
      <c r="B907" s="438"/>
      <c r="C907" s="438"/>
      <c r="D907" s="438"/>
      <c r="E907" s="445" t="s">
        <v>340</v>
      </c>
      <c r="F907" s="446"/>
      <c r="G907" s="447"/>
      <c r="H907" s="447"/>
    </row>
    <row r="908" spans="1:8" ht="15.75" customHeight="1">
      <c r="A908" s="438" t="s">
        <v>347</v>
      </c>
      <c r="B908" s="438"/>
      <c r="C908" s="438"/>
      <c r="D908" s="438"/>
      <c r="E908" s="438"/>
      <c r="F908" s="439"/>
      <c r="G908" s="438"/>
      <c r="H908" s="438"/>
    </row>
    <row r="909" spans="1:8">
      <c r="A909" s="433"/>
      <c r="B909" s="433"/>
      <c r="C909" s="433"/>
      <c r="D909" s="433"/>
      <c r="E909" s="433"/>
      <c r="F909" s="436"/>
      <c r="G909" s="433"/>
      <c r="H909" s="433"/>
    </row>
    <row r="910" spans="1:8" ht="12.75">
      <c r="A910" s="437" t="s">
        <v>346</v>
      </c>
      <c r="B910" s="437"/>
      <c r="C910" s="437"/>
      <c r="D910" s="437"/>
      <c r="E910" s="171" t="s">
        <v>121</v>
      </c>
      <c r="F910" s="172" t="s">
        <v>218</v>
      </c>
      <c r="G910" s="172" t="s">
        <v>213</v>
      </c>
      <c r="H910" s="173" t="s">
        <v>214</v>
      </c>
    </row>
    <row r="911" spans="1:8" ht="33.75" customHeight="1">
      <c r="A911" s="433" t="s">
        <v>341</v>
      </c>
      <c r="B911" s="433"/>
      <c r="C911" s="433"/>
      <c r="D911" s="433"/>
      <c r="E911" s="174" t="s">
        <v>330</v>
      </c>
      <c r="F911" s="175">
        <v>6.25</v>
      </c>
      <c r="G911" s="176">
        <v>3.74</v>
      </c>
      <c r="H911" s="176">
        <f>F911*G911</f>
        <v>23.38</v>
      </c>
    </row>
    <row r="912" spans="1:8" ht="50.25" customHeight="1">
      <c r="A912" s="442" t="s">
        <v>342</v>
      </c>
      <c r="B912" s="443"/>
      <c r="C912" s="443"/>
      <c r="D912" s="444"/>
      <c r="E912" s="174" t="s">
        <v>319</v>
      </c>
      <c r="F912" s="175">
        <f>F917</f>
        <v>4.0599999999999996</v>
      </c>
      <c r="G912" s="176">
        <v>48.29</v>
      </c>
      <c r="H912" s="176">
        <f t="shared" ref="H912:H917" si="21">F912*G912</f>
        <v>196.06</v>
      </c>
    </row>
    <row r="913" spans="1:8" ht="15.75" customHeight="1">
      <c r="A913" s="442" t="s">
        <v>343</v>
      </c>
      <c r="B913" s="443"/>
      <c r="C913" s="443"/>
      <c r="D913" s="444"/>
      <c r="E913" s="174" t="s">
        <v>330</v>
      </c>
      <c r="F913" s="175">
        <v>6.25</v>
      </c>
      <c r="G913" s="176">
        <v>17.239999999999998</v>
      </c>
      <c r="H913" s="176">
        <f t="shared" si="21"/>
        <v>107.75</v>
      </c>
    </row>
    <row r="914" spans="1:8" ht="15.75" customHeight="1">
      <c r="A914" s="442" t="s">
        <v>58</v>
      </c>
      <c r="B914" s="443"/>
      <c r="C914" s="443"/>
      <c r="D914" s="444"/>
      <c r="E914" s="174" t="s">
        <v>330</v>
      </c>
      <c r="F914" s="175">
        <v>3</v>
      </c>
      <c r="G914" s="176">
        <v>53.2</v>
      </c>
      <c r="H914" s="176">
        <f t="shared" si="21"/>
        <v>159.6</v>
      </c>
    </row>
    <row r="915" spans="1:8" ht="34.5" customHeight="1">
      <c r="A915" s="442" t="s">
        <v>344</v>
      </c>
      <c r="B915" s="443"/>
      <c r="C915" s="443"/>
      <c r="D915" s="444"/>
      <c r="E915" s="174" t="s">
        <v>122</v>
      </c>
      <c r="F915" s="175">
        <v>192.05</v>
      </c>
      <c r="G915" s="176">
        <v>7.22</v>
      </c>
      <c r="H915" s="176">
        <f t="shared" si="21"/>
        <v>1386.6</v>
      </c>
    </row>
    <row r="916" spans="1:8" ht="15.75" customHeight="1">
      <c r="A916" s="442" t="s">
        <v>348</v>
      </c>
      <c r="B916" s="443"/>
      <c r="C916" s="443"/>
      <c r="D916" s="444"/>
      <c r="E916" s="174" t="s">
        <v>122</v>
      </c>
      <c r="F916" s="175">
        <v>56.9</v>
      </c>
      <c r="G916" s="176">
        <v>7.09</v>
      </c>
      <c r="H916" s="176">
        <f t="shared" si="21"/>
        <v>403.42</v>
      </c>
    </row>
    <row r="917" spans="1:8" ht="33" customHeight="1">
      <c r="A917" s="442" t="s">
        <v>345</v>
      </c>
      <c r="B917" s="443"/>
      <c r="C917" s="443"/>
      <c r="D917" s="444"/>
      <c r="E917" s="174" t="s">
        <v>319</v>
      </c>
      <c r="F917" s="175">
        <v>4.0599999999999996</v>
      </c>
      <c r="G917" s="176">
        <f>H841</f>
        <v>419.5</v>
      </c>
      <c r="H917" s="176">
        <f t="shared" si="21"/>
        <v>1703.17</v>
      </c>
    </row>
    <row r="918" spans="1:8" ht="12.75">
      <c r="A918" s="434" t="s">
        <v>219</v>
      </c>
      <c r="B918" s="434"/>
      <c r="C918" s="434"/>
      <c r="D918" s="434"/>
      <c r="E918" s="434"/>
      <c r="F918" s="435"/>
      <c r="G918" s="434"/>
      <c r="H918" s="180">
        <f>SUM(H911:H917)</f>
        <v>3979.98</v>
      </c>
    </row>
    <row r="919" spans="1:8">
      <c r="A919" s="433"/>
      <c r="B919" s="433"/>
      <c r="C919" s="433"/>
      <c r="D919" s="433"/>
      <c r="E919" s="433"/>
      <c r="F919" s="436"/>
      <c r="G919" s="433"/>
      <c r="H919" s="433"/>
    </row>
    <row r="920" spans="1:8" ht="15.75" customHeight="1">
      <c r="A920" s="440" t="s">
        <v>220</v>
      </c>
      <c r="B920" s="440"/>
      <c r="C920" s="440"/>
      <c r="D920" s="440"/>
      <c r="E920" s="440"/>
      <c r="F920" s="441"/>
      <c r="G920" s="440"/>
      <c r="H920" s="181">
        <f>H918</f>
        <v>3979.98</v>
      </c>
    </row>
    <row r="922" spans="1:8" ht="15.75" customHeight="1">
      <c r="A922" s="438" t="s">
        <v>695</v>
      </c>
      <c r="B922" s="438"/>
      <c r="C922" s="438"/>
      <c r="D922" s="438"/>
      <c r="E922" s="445" t="s">
        <v>647</v>
      </c>
      <c r="F922" s="446"/>
      <c r="G922" s="447" t="s">
        <v>424</v>
      </c>
      <c r="H922" s="447"/>
    </row>
    <row r="923" spans="1:8" ht="34.5" customHeight="1">
      <c r="A923" s="438" t="s">
        <v>427</v>
      </c>
      <c r="B923" s="438"/>
      <c r="C923" s="438"/>
      <c r="D923" s="438"/>
      <c r="E923" s="438"/>
      <c r="F923" s="439"/>
      <c r="G923" s="438"/>
      <c r="H923" s="438"/>
    </row>
    <row r="924" spans="1:8">
      <c r="A924" s="433"/>
      <c r="B924" s="433"/>
      <c r="C924" s="433"/>
      <c r="D924" s="433"/>
      <c r="E924" s="433"/>
      <c r="F924" s="436"/>
      <c r="G924" s="433"/>
      <c r="H924" s="433"/>
    </row>
    <row r="925" spans="1:8" ht="12.75">
      <c r="A925" s="437" t="s">
        <v>94</v>
      </c>
      <c r="B925" s="437"/>
      <c r="C925" s="437"/>
      <c r="D925" s="437"/>
      <c r="E925" s="171" t="s">
        <v>121</v>
      </c>
      <c r="F925" s="172" t="s">
        <v>212</v>
      </c>
      <c r="G925" s="172" t="s">
        <v>213</v>
      </c>
      <c r="H925" s="173" t="s">
        <v>214</v>
      </c>
    </row>
    <row r="926" spans="1:8" ht="15.75" customHeight="1">
      <c r="A926" s="205">
        <v>88309</v>
      </c>
      <c r="B926" s="206" t="s">
        <v>296</v>
      </c>
      <c r="C926" s="207"/>
      <c r="D926" s="208"/>
      <c r="E926" s="174" t="s">
        <v>123</v>
      </c>
      <c r="F926" s="175">
        <v>1.1100000000000001</v>
      </c>
      <c r="G926" s="176">
        <v>19.489999999999998</v>
      </c>
      <c r="H926" s="176">
        <f t="shared" ref="H926:H927" si="22">F926*G926</f>
        <v>21.63</v>
      </c>
    </row>
    <row r="927" spans="1:8" ht="15.75" customHeight="1">
      <c r="A927" s="205">
        <v>88316</v>
      </c>
      <c r="B927" s="206" t="s">
        <v>295</v>
      </c>
      <c r="C927" s="207"/>
      <c r="D927" s="208"/>
      <c r="E927" s="174" t="s">
        <v>123</v>
      </c>
      <c r="F927" s="175">
        <v>0.55500000000000005</v>
      </c>
      <c r="G927" s="176">
        <v>15.66</v>
      </c>
      <c r="H927" s="176">
        <f t="shared" si="22"/>
        <v>8.69</v>
      </c>
    </row>
    <row r="928" spans="1:8" ht="12.75">
      <c r="A928" s="434" t="s">
        <v>215</v>
      </c>
      <c r="B928" s="434"/>
      <c r="C928" s="434"/>
      <c r="D928" s="434"/>
      <c r="E928" s="434"/>
      <c r="F928" s="435"/>
      <c r="G928" s="434"/>
      <c r="H928" s="176">
        <f>SUM(H926:H927)</f>
        <v>30.32</v>
      </c>
    </row>
    <row r="929" spans="1:8">
      <c r="A929" s="177"/>
      <c r="B929" s="177"/>
      <c r="C929" s="177"/>
      <c r="D929" s="177"/>
      <c r="E929" s="178"/>
      <c r="F929" s="179"/>
      <c r="G929" s="178"/>
      <c r="H929" s="178"/>
    </row>
    <row r="930" spans="1:8" ht="12.75">
      <c r="A930" s="434" t="s">
        <v>216</v>
      </c>
      <c r="B930" s="434"/>
      <c r="C930" s="434"/>
      <c r="D930" s="434"/>
      <c r="E930" s="434"/>
      <c r="F930" s="435"/>
      <c r="G930" s="434"/>
      <c r="H930" s="180">
        <f>H928</f>
        <v>30.32</v>
      </c>
    </row>
    <row r="931" spans="1:8">
      <c r="A931" s="433"/>
      <c r="B931" s="433"/>
      <c r="C931" s="433"/>
      <c r="D931" s="433"/>
      <c r="E931" s="433"/>
      <c r="F931" s="436"/>
      <c r="G931" s="433"/>
      <c r="H931" s="433"/>
    </row>
    <row r="932" spans="1:8" ht="12.75">
      <c r="A932" s="437" t="s">
        <v>217</v>
      </c>
      <c r="B932" s="437"/>
      <c r="C932" s="437"/>
      <c r="D932" s="437"/>
      <c r="E932" s="171" t="s">
        <v>121</v>
      </c>
      <c r="F932" s="172" t="s">
        <v>218</v>
      </c>
      <c r="G932" s="172" t="s">
        <v>213</v>
      </c>
      <c r="H932" s="173" t="s">
        <v>214</v>
      </c>
    </row>
    <row r="933" spans="1:8" ht="36" customHeight="1">
      <c r="A933" s="205" t="s">
        <v>120</v>
      </c>
      <c r="B933" s="442" t="s">
        <v>426</v>
      </c>
      <c r="C933" s="443"/>
      <c r="D933" s="444"/>
      <c r="E933" s="174" t="s">
        <v>121</v>
      </c>
      <c r="F933" s="175">
        <v>27.93</v>
      </c>
      <c r="G933" s="176">
        <v>0.85</v>
      </c>
      <c r="H933" s="176">
        <f t="shared" ref="H933:H934" si="23">F933*G933</f>
        <v>23.74</v>
      </c>
    </row>
    <row r="934" spans="1:8" ht="51.75" customHeight="1">
      <c r="A934" s="209">
        <v>87369</v>
      </c>
      <c r="B934" s="442" t="s">
        <v>425</v>
      </c>
      <c r="C934" s="443"/>
      <c r="D934" s="444"/>
      <c r="E934" s="174" t="s">
        <v>128</v>
      </c>
      <c r="F934" s="175">
        <v>1.2500000000000001E-2</v>
      </c>
      <c r="G934" s="176">
        <v>443.44</v>
      </c>
      <c r="H934" s="176">
        <f t="shared" si="23"/>
        <v>5.54</v>
      </c>
    </row>
    <row r="935" spans="1:8" ht="12.75">
      <c r="A935" s="434" t="s">
        <v>219</v>
      </c>
      <c r="B935" s="434"/>
      <c r="C935" s="434"/>
      <c r="D935" s="434"/>
      <c r="E935" s="434"/>
      <c r="F935" s="435"/>
      <c r="G935" s="434"/>
      <c r="H935" s="180">
        <f>SUM(H933:H934)</f>
        <v>29.28</v>
      </c>
    </row>
    <row r="936" spans="1:8">
      <c r="A936" s="433"/>
      <c r="B936" s="433"/>
      <c r="C936" s="433"/>
      <c r="D936" s="433"/>
      <c r="E936" s="433"/>
      <c r="F936" s="436"/>
      <c r="G936" s="433"/>
      <c r="H936" s="433"/>
    </row>
    <row r="937" spans="1:8" ht="15.75" customHeight="1">
      <c r="A937" s="440" t="s">
        <v>220</v>
      </c>
      <c r="B937" s="440"/>
      <c r="C937" s="440"/>
      <c r="D937" s="440"/>
      <c r="E937" s="440"/>
      <c r="F937" s="441"/>
      <c r="G937" s="440"/>
      <c r="H937" s="181">
        <f>H930+H935</f>
        <v>59.6</v>
      </c>
    </row>
    <row r="938" spans="1:8" ht="15.75" customHeight="1">
      <c r="A938" s="210"/>
      <c r="B938" s="210"/>
      <c r="C938" s="210"/>
      <c r="D938" s="210"/>
      <c r="E938" s="210"/>
      <c r="F938" s="211"/>
      <c r="G938" s="210"/>
      <c r="H938" s="181"/>
    </row>
    <row r="939" spans="1:8" ht="12.75">
      <c r="A939" s="438" t="s">
        <v>696</v>
      </c>
      <c r="B939" s="438"/>
      <c r="C939" s="438"/>
      <c r="D939" s="438"/>
      <c r="E939" s="445" t="s">
        <v>647</v>
      </c>
      <c r="F939" s="446"/>
      <c r="G939" s="447"/>
      <c r="H939" s="447"/>
    </row>
    <row r="940" spans="1:8" ht="34.5" customHeight="1">
      <c r="A940" s="438" t="s">
        <v>635</v>
      </c>
      <c r="B940" s="438"/>
      <c r="C940" s="438"/>
      <c r="D940" s="438"/>
      <c r="E940" s="438"/>
      <c r="F940" s="439"/>
      <c r="G940" s="438"/>
      <c r="H940" s="438"/>
    </row>
    <row r="941" spans="1:8">
      <c r="A941" s="433"/>
      <c r="B941" s="433"/>
      <c r="C941" s="433"/>
      <c r="D941" s="433"/>
      <c r="E941" s="433"/>
      <c r="F941" s="436"/>
      <c r="G941" s="433"/>
      <c r="H941" s="433"/>
    </row>
    <row r="942" spans="1:8" ht="12.75">
      <c r="A942" s="437" t="s">
        <v>94</v>
      </c>
      <c r="B942" s="437"/>
      <c r="C942" s="437"/>
      <c r="D942" s="437"/>
      <c r="E942" s="171" t="s">
        <v>121</v>
      </c>
      <c r="F942" s="172" t="s">
        <v>212</v>
      </c>
      <c r="G942" s="172" t="s">
        <v>213</v>
      </c>
      <c r="H942" s="173" t="s">
        <v>214</v>
      </c>
    </row>
    <row r="943" spans="1:8">
      <c r="A943" s="433" t="s">
        <v>157</v>
      </c>
      <c r="B943" s="433"/>
      <c r="C943" s="433"/>
      <c r="D943" s="433"/>
      <c r="E943" s="174" t="s">
        <v>123</v>
      </c>
      <c r="F943" s="175">
        <v>0.9</v>
      </c>
      <c r="G943" s="176">
        <v>11.4</v>
      </c>
      <c r="H943" s="176">
        <f>F943*G943</f>
        <v>10.26</v>
      </c>
    </row>
    <row r="944" spans="1:8">
      <c r="A944" s="433" t="s">
        <v>158</v>
      </c>
      <c r="B944" s="433"/>
      <c r="C944" s="433"/>
      <c r="D944" s="433"/>
      <c r="E944" s="174" t="s">
        <v>123</v>
      </c>
      <c r="F944" s="175">
        <v>0.25</v>
      </c>
      <c r="G944" s="176">
        <v>13.47</v>
      </c>
      <c r="H944" s="176">
        <f>F944*G944</f>
        <v>3.37</v>
      </c>
    </row>
    <row r="945" spans="1:8" ht="12.75">
      <c r="A945" s="434" t="s">
        <v>215</v>
      </c>
      <c r="B945" s="434"/>
      <c r="C945" s="434"/>
      <c r="D945" s="434"/>
      <c r="E945" s="434"/>
      <c r="F945" s="435"/>
      <c r="G945" s="434"/>
      <c r="H945" s="176">
        <f>SUM(H943:H944)</f>
        <v>13.63</v>
      </c>
    </row>
    <row r="946" spans="1:8">
      <c r="A946" s="177"/>
      <c r="B946" s="177"/>
      <c r="C946" s="177"/>
      <c r="D946" s="177"/>
      <c r="E946" s="178"/>
      <c r="F946" s="179"/>
      <c r="G946" s="178"/>
      <c r="H946" s="178"/>
    </row>
    <row r="947" spans="1:8" ht="12.75">
      <c r="A947" s="434" t="s">
        <v>216</v>
      </c>
      <c r="B947" s="434"/>
      <c r="C947" s="434"/>
      <c r="D947" s="434"/>
      <c r="E947" s="434"/>
      <c r="F947" s="435"/>
      <c r="G947" s="434"/>
      <c r="H947" s="180">
        <f>H945</f>
        <v>13.63</v>
      </c>
    </row>
    <row r="948" spans="1:8">
      <c r="A948" s="433"/>
      <c r="B948" s="433"/>
      <c r="C948" s="433"/>
      <c r="D948" s="433"/>
      <c r="E948" s="433"/>
      <c r="F948" s="436"/>
      <c r="G948" s="433"/>
      <c r="H948" s="433"/>
    </row>
    <row r="949" spans="1:8" ht="12.75">
      <c r="A949" s="437" t="s">
        <v>217</v>
      </c>
      <c r="B949" s="437"/>
      <c r="C949" s="437"/>
      <c r="D949" s="437"/>
      <c r="E949" s="171" t="s">
        <v>121</v>
      </c>
      <c r="F949" s="172" t="s">
        <v>218</v>
      </c>
      <c r="G949" s="172" t="s">
        <v>213</v>
      </c>
      <c r="H949" s="173" t="s">
        <v>214</v>
      </c>
    </row>
    <row r="950" spans="1:8">
      <c r="A950" s="433" t="s">
        <v>253</v>
      </c>
      <c r="B950" s="433"/>
      <c r="C950" s="433"/>
      <c r="D950" s="433"/>
      <c r="E950" s="174" t="s">
        <v>122</v>
      </c>
      <c r="F950" s="175">
        <v>0.25</v>
      </c>
      <c r="G950" s="176">
        <v>0.8</v>
      </c>
      <c r="H950" s="176">
        <f>F950*G950</f>
        <v>0.2</v>
      </c>
    </row>
    <row r="951" spans="1:8" ht="38.25" customHeight="1">
      <c r="A951" s="433" t="s">
        <v>636</v>
      </c>
      <c r="B951" s="433"/>
      <c r="C951" s="433"/>
      <c r="D951" s="433"/>
      <c r="E951" s="174" t="s">
        <v>330</v>
      </c>
      <c r="F951" s="175">
        <v>1.05</v>
      </c>
      <c r="G951" s="176">
        <v>46.56</v>
      </c>
      <c r="H951" s="176">
        <f>F951*G951</f>
        <v>48.89</v>
      </c>
    </row>
    <row r="952" spans="1:8" ht="12.75">
      <c r="A952" s="434" t="s">
        <v>219</v>
      </c>
      <c r="B952" s="434"/>
      <c r="C952" s="434"/>
      <c r="D952" s="434"/>
      <c r="E952" s="434"/>
      <c r="F952" s="435"/>
      <c r="G952" s="434"/>
      <c r="H952" s="180">
        <f>SUM(H950:H951)</f>
        <v>49.09</v>
      </c>
    </row>
    <row r="953" spans="1:8">
      <c r="A953" s="433"/>
      <c r="B953" s="433"/>
      <c r="C953" s="433"/>
      <c r="D953" s="433"/>
      <c r="E953" s="433"/>
      <c r="F953" s="436"/>
      <c r="G953" s="433"/>
      <c r="H953" s="433"/>
    </row>
    <row r="954" spans="1:8" ht="12.75">
      <c r="A954" s="440" t="s">
        <v>220</v>
      </c>
      <c r="B954" s="440"/>
      <c r="C954" s="440"/>
      <c r="D954" s="440"/>
      <c r="E954" s="440"/>
      <c r="F954" s="441"/>
      <c r="G954" s="440"/>
      <c r="H954" s="181">
        <f>H947+H952</f>
        <v>62.72</v>
      </c>
    </row>
    <row r="955" spans="1:8" s="184" customFormat="1"/>
    <row r="956" spans="1:8" ht="12.75" hidden="1">
      <c r="A956" s="438" t="s">
        <v>697</v>
      </c>
      <c r="B956" s="438"/>
      <c r="C956" s="438"/>
      <c r="D956" s="438"/>
      <c r="E956" s="445" t="s">
        <v>647</v>
      </c>
      <c r="F956" s="446"/>
      <c r="G956" s="447"/>
      <c r="H956" s="447"/>
    </row>
    <row r="957" spans="1:8" ht="15.75" hidden="1" customHeight="1">
      <c r="A957" s="438" t="s">
        <v>435</v>
      </c>
      <c r="B957" s="438"/>
      <c r="C957" s="438"/>
      <c r="D957" s="438"/>
      <c r="E957" s="438"/>
      <c r="F957" s="439"/>
      <c r="G957" s="438"/>
      <c r="H957" s="438"/>
    </row>
    <row r="958" spans="1:8" hidden="1">
      <c r="A958" s="433"/>
      <c r="B958" s="433"/>
      <c r="C958" s="433"/>
      <c r="D958" s="433"/>
      <c r="E958" s="433"/>
      <c r="F958" s="436"/>
      <c r="G958" s="433"/>
      <c r="H958" s="433"/>
    </row>
    <row r="959" spans="1:8" ht="12.75" hidden="1">
      <c r="A959" s="437" t="s">
        <v>94</v>
      </c>
      <c r="B959" s="437"/>
      <c r="C959" s="437"/>
      <c r="D959" s="437"/>
      <c r="E959" s="171" t="s">
        <v>121</v>
      </c>
      <c r="F959" s="172" t="s">
        <v>212</v>
      </c>
      <c r="G959" s="172" t="s">
        <v>213</v>
      </c>
      <c r="H959" s="173" t="s">
        <v>214</v>
      </c>
    </row>
    <row r="960" spans="1:8" ht="15.75" hidden="1" customHeight="1">
      <c r="A960" s="433" t="s">
        <v>304</v>
      </c>
      <c r="B960" s="433"/>
      <c r="C960" s="433"/>
      <c r="D960" s="433"/>
      <c r="E960" s="174" t="s">
        <v>123</v>
      </c>
      <c r="F960" s="175">
        <v>0.3</v>
      </c>
      <c r="G960" s="176">
        <v>14.04</v>
      </c>
      <c r="H960" s="176">
        <f>F960*G960</f>
        <v>4.21</v>
      </c>
    </row>
    <row r="961" spans="1:8" ht="15.75" hidden="1" customHeight="1">
      <c r="A961" s="433" t="s">
        <v>295</v>
      </c>
      <c r="B961" s="433"/>
      <c r="C961" s="433"/>
      <c r="D961" s="433"/>
      <c r="E961" s="174" t="s">
        <v>123</v>
      </c>
      <c r="F961" s="175">
        <v>0.98</v>
      </c>
      <c r="G961" s="176">
        <v>11.4</v>
      </c>
      <c r="H961" s="176">
        <f>F961*G961</f>
        <v>11.17</v>
      </c>
    </row>
    <row r="962" spans="1:8" ht="15.75" hidden="1" customHeight="1">
      <c r="A962" s="433" t="s">
        <v>303</v>
      </c>
      <c r="B962" s="433"/>
      <c r="C962" s="433"/>
      <c r="D962" s="433"/>
      <c r="E962" s="174" t="s">
        <v>123</v>
      </c>
      <c r="F962" s="175">
        <v>4.5</v>
      </c>
      <c r="G962" s="176">
        <v>13.44</v>
      </c>
      <c r="H962" s="176">
        <f>F962*G962</f>
        <v>60.48</v>
      </c>
    </row>
    <row r="963" spans="1:8" ht="12.75" hidden="1">
      <c r="A963" s="434" t="s">
        <v>215</v>
      </c>
      <c r="B963" s="434"/>
      <c r="C963" s="434"/>
      <c r="D963" s="434"/>
      <c r="E963" s="434"/>
      <c r="F963" s="435"/>
      <c r="G963" s="434"/>
      <c r="H963" s="176">
        <f>SUM(H960:H962)</f>
        <v>75.86</v>
      </c>
    </row>
    <row r="964" spans="1:8" hidden="1">
      <c r="A964" s="177"/>
      <c r="B964" s="177"/>
      <c r="C964" s="177"/>
      <c r="D964" s="177"/>
      <c r="E964" s="178"/>
      <c r="F964" s="179"/>
      <c r="G964" s="178"/>
      <c r="H964" s="178"/>
    </row>
    <row r="965" spans="1:8" ht="12.75" hidden="1">
      <c r="A965" s="434" t="s">
        <v>216</v>
      </c>
      <c r="B965" s="434"/>
      <c r="C965" s="434"/>
      <c r="D965" s="434"/>
      <c r="E965" s="434"/>
      <c r="F965" s="435"/>
      <c r="G965" s="434"/>
      <c r="H965" s="180">
        <f>H963</f>
        <v>75.86</v>
      </c>
    </row>
    <row r="966" spans="1:8" hidden="1">
      <c r="A966" s="433"/>
      <c r="B966" s="433"/>
      <c r="C966" s="433"/>
      <c r="D966" s="433"/>
      <c r="E966" s="433"/>
      <c r="F966" s="436"/>
      <c r="G966" s="433"/>
      <c r="H966" s="433"/>
    </row>
    <row r="967" spans="1:8" ht="12.75" hidden="1">
      <c r="A967" s="437" t="s">
        <v>217</v>
      </c>
      <c r="B967" s="437"/>
      <c r="C967" s="437"/>
      <c r="D967" s="437"/>
      <c r="E967" s="171" t="s">
        <v>121</v>
      </c>
      <c r="F967" s="172" t="s">
        <v>218</v>
      </c>
      <c r="G967" s="172" t="s">
        <v>213</v>
      </c>
      <c r="H967" s="173" t="s">
        <v>214</v>
      </c>
    </row>
    <row r="968" spans="1:8" hidden="1">
      <c r="A968" s="433" t="s">
        <v>154</v>
      </c>
      <c r="B968" s="433"/>
      <c r="C968" s="433"/>
      <c r="D968" s="433"/>
      <c r="E968" s="174" t="s">
        <v>122</v>
      </c>
      <c r="F968" s="175">
        <v>3.5099999999999999E-2</v>
      </c>
      <c r="G968" s="176">
        <v>2.7</v>
      </c>
      <c r="H968" s="176">
        <f t="shared" ref="H968:H970" si="24">F968*G968</f>
        <v>0.09</v>
      </c>
    </row>
    <row r="969" spans="1:8" ht="15.75" hidden="1" customHeight="1">
      <c r="A969" s="433" t="s">
        <v>196</v>
      </c>
      <c r="B969" s="433"/>
      <c r="C969" s="433"/>
      <c r="D969" s="433"/>
      <c r="E969" s="174" t="s">
        <v>122</v>
      </c>
      <c r="F969" s="175">
        <v>0.08</v>
      </c>
      <c r="G969" s="176">
        <v>13.37</v>
      </c>
      <c r="H969" s="176">
        <f t="shared" si="24"/>
        <v>1.07</v>
      </c>
    </row>
    <row r="970" spans="1:8" ht="15.75" hidden="1" customHeight="1">
      <c r="A970" s="433" t="s">
        <v>185</v>
      </c>
      <c r="B970" s="433"/>
      <c r="C970" s="433"/>
      <c r="D970" s="433"/>
      <c r="E970" s="174" t="s">
        <v>122</v>
      </c>
      <c r="F970" s="175">
        <v>0.52280000000000004</v>
      </c>
      <c r="G970" s="176">
        <v>13.62</v>
      </c>
      <c r="H970" s="176">
        <f t="shared" si="24"/>
        <v>7.12</v>
      </c>
    </row>
    <row r="971" spans="1:8" ht="15.75" hidden="1" customHeight="1">
      <c r="A971" s="433" t="s">
        <v>197</v>
      </c>
      <c r="B971" s="433"/>
      <c r="C971" s="433"/>
      <c r="D971" s="433"/>
      <c r="E971" s="174" t="s">
        <v>130</v>
      </c>
      <c r="F971" s="175">
        <v>1</v>
      </c>
      <c r="G971" s="176">
        <v>483</v>
      </c>
      <c r="H971" s="176">
        <f>F971*G971</f>
        <v>483</v>
      </c>
    </row>
    <row r="972" spans="1:8" ht="15.75" hidden="1" customHeight="1">
      <c r="A972" s="433" t="s">
        <v>198</v>
      </c>
      <c r="B972" s="433"/>
      <c r="C972" s="433"/>
      <c r="D972" s="433"/>
      <c r="E972" s="174" t="s">
        <v>125</v>
      </c>
      <c r="F972" s="175">
        <v>1.24</v>
      </c>
      <c r="G972" s="176">
        <v>13.61</v>
      </c>
      <c r="H972" s="176">
        <f>F972*G972</f>
        <v>16.88</v>
      </c>
    </row>
    <row r="973" spans="1:8" ht="15.75" hidden="1" customHeight="1">
      <c r="A973" s="433" t="s">
        <v>199</v>
      </c>
      <c r="B973" s="433"/>
      <c r="C973" s="433"/>
      <c r="D973" s="433"/>
      <c r="E973" s="174" t="s">
        <v>121</v>
      </c>
      <c r="F973" s="175">
        <v>6</v>
      </c>
      <c r="G973" s="176">
        <v>0.67</v>
      </c>
      <c r="H973" s="176">
        <f>F973*G973</f>
        <v>4.0199999999999996</v>
      </c>
    </row>
    <row r="974" spans="1:8" ht="12.75" hidden="1">
      <c r="A974" s="434" t="s">
        <v>219</v>
      </c>
      <c r="B974" s="434"/>
      <c r="C974" s="434"/>
      <c r="D974" s="434"/>
      <c r="E974" s="434"/>
      <c r="F974" s="435"/>
      <c r="G974" s="434"/>
      <c r="H974" s="180">
        <f>SUM(H968:H973)</f>
        <v>512.17999999999995</v>
      </c>
    </row>
    <row r="975" spans="1:8" hidden="1">
      <c r="A975" s="433"/>
      <c r="B975" s="433"/>
      <c r="C975" s="433"/>
      <c r="D975" s="433"/>
      <c r="E975" s="433"/>
      <c r="F975" s="436"/>
      <c r="G975" s="433"/>
      <c r="H975" s="433"/>
    </row>
    <row r="976" spans="1:8" ht="15.75" hidden="1" customHeight="1">
      <c r="A976" s="440" t="s">
        <v>220</v>
      </c>
      <c r="B976" s="440"/>
      <c r="C976" s="440"/>
      <c r="D976" s="440"/>
      <c r="E976" s="440"/>
      <c r="F976" s="441"/>
      <c r="G976" s="440"/>
      <c r="H976" s="181">
        <f>H965+H974</f>
        <v>588.04</v>
      </c>
    </row>
    <row r="977" spans="1:8" hidden="1"/>
    <row r="978" spans="1:8" ht="12.75" hidden="1">
      <c r="A978" s="438" t="s">
        <v>698</v>
      </c>
      <c r="B978" s="438"/>
      <c r="C978" s="438"/>
      <c r="D978" s="438"/>
      <c r="E978" s="445" t="s">
        <v>647</v>
      </c>
      <c r="F978" s="446"/>
      <c r="G978" s="447"/>
      <c r="H978" s="447"/>
    </row>
    <row r="979" spans="1:8" ht="12.75" hidden="1">
      <c r="A979" s="438" t="s">
        <v>465</v>
      </c>
      <c r="B979" s="438"/>
      <c r="C979" s="438"/>
      <c r="D979" s="438"/>
      <c r="E979" s="438"/>
      <c r="F979" s="439"/>
      <c r="G979" s="438"/>
      <c r="H979" s="438"/>
    </row>
    <row r="980" spans="1:8" hidden="1">
      <c r="A980" s="433"/>
      <c r="B980" s="433"/>
      <c r="C980" s="433"/>
      <c r="D980" s="433"/>
      <c r="E980" s="433"/>
      <c r="F980" s="436"/>
      <c r="G980" s="433"/>
      <c r="H980" s="433"/>
    </row>
    <row r="981" spans="1:8" ht="12.75" hidden="1">
      <c r="A981" s="437" t="s">
        <v>94</v>
      </c>
      <c r="B981" s="437"/>
      <c r="C981" s="437"/>
      <c r="D981" s="437"/>
      <c r="E981" s="171" t="s">
        <v>121</v>
      </c>
      <c r="F981" s="172" t="s">
        <v>212</v>
      </c>
      <c r="G981" s="172" t="s">
        <v>213</v>
      </c>
      <c r="H981" s="173" t="s">
        <v>214</v>
      </c>
    </row>
    <row r="982" spans="1:8" hidden="1">
      <c r="A982" s="433" t="s">
        <v>307</v>
      </c>
      <c r="B982" s="433"/>
      <c r="C982" s="433"/>
      <c r="D982" s="433"/>
      <c r="E982" s="174" t="s">
        <v>123</v>
      </c>
      <c r="F982" s="175">
        <v>0.8</v>
      </c>
      <c r="G982" s="176">
        <v>17.12</v>
      </c>
      <c r="H982" s="176">
        <f>F982*G982</f>
        <v>13.7</v>
      </c>
    </row>
    <row r="983" spans="1:8" hidden="1">
      <c r="A983" s="433" t="s">
        <v>295</v>
      </c>
      <c r="B983" s="433"/>
      <c r="C983" s="433"/>
      <c r="D983" s="433"/>
      <c r="E983" s="174" t="s">
        <v>123</v>
      </c>
      <c r="F983" s="175">
        <v>0.8</v>
      </c>
      <c r="G983" s="176">
        <v>11.4</v>
      </c>
      <c r="H983" s="176">
        <f>F983*G983</f>
        <v>9.1199999999999992</v>
      </c>
    </row>
    <row r="984" spans="1:8" hidden="1">
      <c r="A984" s="442" t="s">
        <v>304</v>
      </c>
      <c r="B984" s="443"/>
      <c r="C984" s="443"/>
      <c r="D984" s="444"/>
      <c r="E984" s="174" t="s">
        <v>123</v>
      </c>
      <c r="F984" s="175">
        <v>0.2</v>
      </c>
      <c r="G984" s="176">
        <v>14.04</v>
      </c>
      <c r="H984" s="176">
        <f t="shared" ref="H984:H985" si="25">F984*G984</f>
        <v>2.81</v>
      </c>
    </row>
    <row r="985" spans="1:8" hidden="1">
      <c r="A985" s="199" t="s">
        <v>305</v>
      </c>
      <c r="B985" s="200"/>
      <c r="C985" s="200"/>
      <c r="D985" s="201"/>
      <c r="E985" s="174" t="s">
        <v>123</v>
      </c>
      <c r="F985" s="175">
        <v>0.28999999999999998</v>
      </c>
      <c r="G985" s="176">
        <v>14.04</v>
      </c>
      <c r="H985" s="176">
        <f t="shared" si="25"/>
        <v>4.07</v>
      </c>
    </row>
    <row r="986" spans="1:8" ht="12.75" hidden="1">
      <c r="A986" s="434" t="s">
        <v>215</v>
      </c>
      <c r="B986" s="434"/>
      <c r="C986" s="434"/>
      <c r="D986" s="434"/>
      <c r="E986" s="434"/>
      <c r="F986" s="435"/>
      <c r="G986" s="434"/>
      <c r="H986" s="180">
        <f>SUM(H982:H985)</f>
        <v>29.7</v>
      </c>
    </row>
    <row r="987" spans="1:8" hidden="1">
      <c r="A987" s="177"/>
      <c r="B987" s="177"/>
      <c r="C987" s="177"/>
      <c r="D987" s="177"/>
      <c r="E987" s="178"/>
      <c r="F987" s="179"/>
      <c r="G987" s="178"/>
      <c r="H987" s="178"/>
    </row>
    <row r="988" spans="1:8" ht="12.75" hidden="1">
      <c r="A988" s="434" t="s">
        <v>216</v>
      </c>
      <c r="B988" s="434"/>
      <c r="C988" s="434"/>
      <c r="D988" s="434"/>
      <c r="E988" s="434"/>
      <c r="F988" s="435"/>
      <c r="G988" s="434"/>
      <c r="H988" s="180">
        <f>H986</f>
        <v>29.7</v>
      </c>
    </row>
    <row r="989" spans="1:8" hidden="1">
      <c r="A989" s="433"/>
      <c r="B989" s="433"/>
      <c r="C989" s="433"/>
      <c r="D989" s="433"/>
      <c r="E989" s="433"/>
      <c r="F989" s="436"/>
      <c r="G989" s="433"/>
      <c r="H989" s="433"/>
    </row>
    <row r="990" spans="1:8" ht="12.75" hidden="1">
      <c r="A990" s="437" t="s">
        <v>217</v>
      </c>
      <c r="B990" s="437"/>
      <c r="C990" s="437"/>
      <c r="D990" s="437"/>
      <c r="E990" s="171" t="s">
        <v>121</v>
      </c>
      <c r="F990" s="172" t="s">
        <v>218</v>
      </c>
      <c r="G990" s="172" t="s">
        <v>213</v>
      </c>
      <c r="H990" s="173" t="s">
        <v>214</v>
      </c>
    </row>
    <row r="991" spans="1:8" hidden="1">
      <c r="A991" s="433" t="s">
        <v>308</v>
      </c>
      <c r="B991" s="433"/>
      <c r="C991" s="433"/>
      <c r="D991" s="433"/>
      <c r="E991" s="174" t="s">
        <v>122</v>
      </c>
      <c r="F991" s="175">
        <v>5.3</v>
      </c>
      <c r="G991" s="176">
        <v>4.12</v>
      </c>
      <c r="H991" s="176">
        <f>F991*G991</f>
        <v>21.84</v>
      </c>
    </row>
    <row r="992" spans="1:8" hidden="1">
      <c r="A992" s="202" t="s">
        <v>310</v>
      </c>
      <c r="B992" s="200"/>
      <c r="C992" s="200"/>
      <c r="D992" s="201"/>
      <c r="E992" s="174" t="s">
        <v>311</v>
      </c>
      <c r="F992" s="175">
        <v>0.6</v>
      </c>
      <c r="G992" s="176">
        <v>2.02</v>
      </c>
      <c r="H992" s="176">
        <f t="shared" ref="H992:H994" si="26">F992*G992</f>
        <v>1.21</v>
      </c>
    </row>
    <row r="993" spans="1:8" hidden="1">
      <c r="A993" s="199" t="s">
        <v>312</v>
      </c>
      <c r="B993" s="200"/>
      <c r="C993" s="200"/>
      <c r="D993" s="201"/>
      <c r="E993" s="174" t="s">
        <v>95</v>
      </c>
      <c r="F993" s="175">
        <v>0.252</v>
      </c>
      <c r="G993" s="176">
        <v>9.07</v>
      </c>
      <c r="H993" s="176">
        <f t="shared" si="26"/>
        <v>2.29</v>
      </c>
    </row>
    <row r="994" spans="1:8" hidden="1">
      <c r="A994" s="199" t="s">
        <v>313</v>
      </c>
      <c r="B994" s="200"/>
      <c r="C994" s="200"/>
      <c r="D994" s="201"/>
      <c r="E994" s="174" t="s">
        <v>314</v>
      </c>
      <c r="F994" s="175">
        <v>7.0000000000000007E-2</v>
      </c>
      <c r="G994" s="176">
        <v>73.540000000000006</v>
      </c>
      <c r="H994" s="176">
        <f t="shared" si="26"/>
        <v>5.15</v>
      </c>
    </row>
    <row r="995" spans="1:8" hidden="1">
      <c r="A995" s="442" t="s">
        <v>309</v>
      </c>
      <c r="B995" s="443"/>
      <c r="C995" s="443"/>
      <c r="D995" s="444"/>
      <c r="E995" s="174" t="s">
        <v>122</v>
      </c>
      <c r="F995" s="175">
        <v>0.23</v>
      </c>
      <c r="G995" s="176">
        <v>15.77</v>
      </c>
      <c r="H995" s="176">
        <f>F995*G995</f>
        <v>3.63</v>
      </c>
    </row>
    <row r="996" spans="1:8" ht="12.75" hidden="1">
      <c r="A996" s="434" t="s">
        <v>219</v>
      </c>
      <c r="B996" s="434"/>
      <c r="C996" s="434"/>
      <c r="D996" s="434"/>
      <c r="E996" s="434"/>
      <c r="F996" s="435"/>
      <c r="G996" s="434"/>
      <c r="H996" s="180">
        <f>SUM(H991:H995)</f>
        <v>34.119999999999997</v>
      </c>
    </row>
    <row r="997" spans="1:8" hidden="1">
      <c r="A997" s="433"/>
      <c r="B997" s="433"/>
      <c r="C997" s="433"/>
      <c r="D997" s="433"/>
      <c r="E997" s="433"/>
      <c r="F997" s="436"/>
      <c r="G997" s="433"/>
      <c r="H997" s="433"/>
    </row>
    <row r="998" spans="1:8" ht="12.75" hidden="1">
      <c r="A998" s="440" t="s">
        <v>220</v>
      </c>
      <c r="B998" s="440"/>
      <c r="C998" s="440"/>
      <c r="D998" s="440"/>
      <c r="E998" s="440"/>
      <c r="F998" s="441"/>
      <c r="G998" s="440"/>
      <c r="H998" s="181">
        <f>H988+H996</f>
        <v>63.82</v>
      </c>
    </row>
    <row r="999" spans="1:8" hidden="1"/>
    <row r="1000" spans="1:8" hidden="1"/>
    <row r="1001" spans="1:8" ht="15.75" customHeight="1">
      <c r="A1001" s="438" t="s">
        <v>698</v>
      </c>
      <c r="B1001" s="438"/>
      <c r="C1001" s="438"/>
      <c r="D1001" s="438"/>
      <c r="E1001" s="445" t="s">
        <v>699</v>
      </c>
      <c r="F1001" s="446"/>
      <c r="G1001" s="447"/>
      <c r="H1001" s="447"/>
    </row>
    <row r="1002" spans="1:8" ht="47.25" customHeight="1">
      <c r="A1002" s="438" t="s">
        <v>606</v>
      </c>
      <c r="B1002" s="438"/>
      <c r="C1002" s="438"/>
      <c r="D1002" s="438"/>
      <c r="E1002" s="438"/>
      <c r="F1002" s="439"/>
      <c r="G1002" s="438"/>
      <c r="H1002" s="438"/>
    </row>
    <row r="1003" spans="1:8">
      <c r="A1003" s="433"/>
      <c r="B1003" s="433"/>
      <c r="C1003" s="433"/>
      <c r="D1003" s="433"/>
      <c r="E1003" s="433"/>
      <c r="F1003" s="436"/>
      <c r="G1003" s="433"/>
      <c r="H1003" s="433"/>
    </row>
    <row r="1004" spans="1:8" ht="12.75">
      <c r="A1004" s="437" t="s">
        <v>94</v>
      </c>
      <c r="B1004" s="437"/>
      <c r="C1004" s="437"/>
      <c r="D1004" s="437"/>
      <c r="E1004" s="171" t="s">
        <v>121</v>
      </c>
      <c r="F1004" s="172" t="s">
        <v>212</v>
      </c>
      <c r="G1004" s="172" t="s">
        <v>213</v>
      </c>
      <c r="H1004" s="173" t="s">
        <v>214</v>
      </c>
    </row>
    <row r="1005" spans="1:8" ht="15.75" customHeight="1">
      <c r="A1005" s="442" t="s">
        <v>297</v>
      </c>
      <c r="B1005" s="443"/>
      <c r="C1005" s="443"/>
      <c r="D1005" s="444"/>
      <c r="E1005" s="174" t="s">
        <v>123</v>
      </c>
      <c r="F1005" s="175">
        <v>6</v>
      </c>
      <c r="G1005" s="176">
        <v>18.04</v>
      </c>
      <c r="H1005" s="176">
        <f>F1005*G1005</f>
        <v>108.24</v>
      </c>
    </row>
    <row r="1006" spans="1:8" ht="15.75" customHeight="1">
      <c r="A1006" s="442" t="s">
        <v>295</v>
      </c>
      <c r="B1006" s="443"/>
      <c r="C1006" s="443"/>
      <c r="D1006" s="444"/>
      <c r="E1006" s="174" t="s">
        <v>123</v>
      </c>
      <c r="F1006" s="175">
        <v>6</v>
      </c>
      <c r="G1006" s="176">
        <v>14.13</v>
      </c>
      <c r="H1006" s="176">
        <f>F1006*G1006</f>
        <v>84.78</v>
      </c>
    </row>
    <row r="1007" spans="1:8" ht="12.75">
      <c r="A1007" s="434" t="s">
        <v>215</v>
      </c>
      <c r="B1007" s="434"/>
      <c r="C1007" s="434"/>
      <c r="D1007" s="434"/>
      <c r="E1007" s="434"/>
      <c r="F1007" s="435"/>
      <c r="G1007" s="434"/>
      <c r="H1007" s="176">
        <f>SUM(H1005:H1006)</f>
        <v>193.02</v>
      </c>
    </row>
    <row r="1008" spans="1:8">
      <c r="A1008" s="457"/>
      <c r="B1008" s="458"/>
      <c r="C1008" s="458"/>
      <c r="D1008" s="458"/>
      <c r="E1008" s="458"/>
      <c r="F1008" s="458"/>
      <c r="G1008" s="458"/>
      <c r="H1008" s="459"/>
    </row>
    <row r="1009" spans="1:8" ht="12.75">
      <c r="A1009" s="434" t="s">
        <v>216</v>
      </c>
      <c r="B1009" s="434"/>
      <c r="C1009" s="434"/>
      <c r="D1009" s="434"/>
      <c r="E1009" s="434"/>
      <c r="F1009" s="435"/>
      <c r="G1009" s="434"/>
      <c r="H1009" s="180">
        <f>H1007</f>
        <v>193.02</v>
      </c>
    </row>
    <row r="1010" spans="1:8">
      <c r="A1010" s="433"/>
      <c r="B1010" s="433"/>
      <c r="C1010" s="433"/>
      <c r="D1010" s="433"/>
      <c r="E1010" s="433"/>
      <c r="F1010" s="436"/>
      <c r="G1010" s="433"/>
      <c r="H1010" s="433"/>
    </row>
    <row r="1011" spans="1:8" ht="12.75">
      <c r="A1011" s="437" t="s">
        <v>217</v>
      </c>
      <c r="B1011" s="437"/>
      <c r="C1011" s="437"/>
      <c r="D1011" s="437"/>
      <c r="E1011" s="171" t="s">
        <v>121</v>
      </c>
      <c r="F1011" s="172" t="s">
        <v>218</v>
      </c>
      <c r="G1011" s="172" t="s">
        <v>213</v>
      </c>
      <c r="H1011" s="173" t="s">
        <v>214</v>
      </c>
    </row>
    <row r="1012" spans="1:8">
      <c r="A1012" s="442" t="s">
        <v>580</v>
      </c>
      <c r="B1012" s="443"/>
      <c r="C1012" s="443"/>
      <c r="D1012" s="444"/>
      <c r="E1012" s="109" t="s">
        <v>121</v>
      </c>
      <c r="F1012" s="129">
        <v>1</v>
      </c>
      <c r="G1012" s="154">
        <v>466</v>
      </c>
      <c r="H1012" s="176">
        <f t="shared" ref="H1012:H1037" si="27">F1012*G1012</f>
        <v>466</v>
      </c>
    </row>
    <row r="1013" spans="1:8" ht="15.75" customHeight="1">
      <c r="A1013" s="442" t="s">
        <v>581</v>
      </c>
      <c r="B1013" s="443"/>
      <c r="C1013" s="443"/>
      <c r="D1013" s="444"/>
      <c r="E1013" s="109" t="s">
        <v>121</v>
      </c>
      <c r="F1013" s="129">
        <v>2</v>
      </c>
      <c r="G1013" s="154">
        <v>19.579999999999998</v>
      </c>
      <c r="H1013" s="176">
        <f t="shared" si="27"/>
        <v>39.159999999999997</v>
      </c>
    </row>
    <row r="1014" spans="1:8" ht="15.75" customHeight="1">
      <c r="A1014" s="442" t="s">
        <v>582</v>
      </c>
      <c r="B1014" s="443"/>
      <c r="C1014" s="443"/>
      <c r="D1014" s="444"/>
      <c r="E1014" s="109" t="s">
        <v>121</v>
      </c>
      <c r="F1014" s="129">
        <v>2</v>
      </c>
      <c r="G1014" s="154">
        <v>2.62</v>
      </c>
      <c r="H1014" s="176">
        <f t="shared" si="27"/>
        <v>5.24</v>
      </c>
    </row>
    <row r="1015" spans="1:8" ht="15.75" customHeight="1">
      <c r="A1015" s="442" t="s">
        <v>583</v>
      </c>
      <c r="B1015" s="443"/>
      <c r="C1015" s="443"/>
      <c r="D1015" s="444"/>
      <c r="E1015" s="109" t="s">
        <v>121</v>
      </c>
      <c r="F1015" s="129">
        <v>1</v>
      </c>
      <c r="G1015" s="154">
        <v>3.75</v>
      </c>
      <c r="H1015" s="176">
        <f t="shared" si="27"/>
        <v>3.75</v>
      </c>
    </row>
    <row r="1016" spans="1:8" ht="15.75" customHeight="1">
      <c r="A1016" s="442" t="s">
        <v>584</v>
      </c>
      <c r="B1016" s="443"/>
      <c r="C1016" s="443"/>
      <c r="D1016" s="444"/>
      <c r="E1016" s="109" t="s">
        <v>121</v>
      </c>
      <c r="F1016" s="129">
        <v>2</v>
      </c>
      <c r="G1016" s="154">
        <v>1.8</v>
      </c>
      <c r="H1016" s="176">
        <f t="shared" si="27"/>
        <v>3.6</v>
      </c>
    </row>
    <row r="1017" spans="1:8">
      <c r="A1017" s="442" t="s">
        <v>585</v>
      </c>
      <c r="B1017" s="443"/>
      <c r="C1017" s="443"/>
      <c r="D1017" s="444"/>
      <c r="E1017" s="109" t="s">
        <v>121</v>
      </c>
      <c r="F1017" s="129">
        <v>2</v>
      </c>
      <c r="G1017" s="154">
        <v>1.1499999999999999</v>
      </c>
      <c r="H1017" s="176">
        <f t="shared" si="27"/>
        <v>2.2999999999999998</v>
      </c>
    </row>
    <row r="1018" spans="1:8" ht="15.75" customHeight="1">
      <c r="A1018" s="442" t="s">
        <v>586</v>
      </c>
      <c r="B1018" s="443"/>
      <c r="C1018" s="443"/>
      <c r="D1018" s="444"/>
      <c r="E1018" s="109" t="s">
        <v>121</v>
      </c>
      <c r="F1018" s="129">
        <v>1</v>
      </c>
      <c r="G1018" s="154">
        <v>13.5</v>
      </c>
      <c r="H1018" s="176">
        <f t="shared" si="27"/>
        <v>13.5</v>
      </c>
    </row>
    <row r="1019" spans="1:8" ht="15.75" customHeight="1">
      <c r="A1019" s="442" t="s">
        <v>587</v>
      </c>
      <c r="B1019" s="443"/>
      <c r="C1019" s="443"/>
      <c r="D1019" s="444"/>
      <c r="E1019" s="109" t="s">
        <v>121</v>
      </c>
      <c r="F1019" s="129">
        <v>1</v>
      </c>
      <c r="G1019" s="154">
        <v>5.96</v>
      </c>
      <c r="H1019" s="176">
        <f t="shared" si="27"/>
        <v>5.96</v>
      </c>
    </row>
    <row r="1020" spans="1:8" ht="15.75" customHeight="1">
      <c r="A1020" s="442" t="s">
        <v>588</v>
      </c>
      <c r="B1020" s="443"/>
      <c r="C1020" s="443"/>
      <c r="D1020" s="444"/>
      <c r="E1020" s="109" t="s">
        <v>121</v>
      </c>
      <c r="F1020" s="129">
        <v>1</v>
      </c>
      <c r="G1020" s="154">
        <v>6.46</v>
      </c>
      <c r="H1020" s="176">
        <f t="shared" si="27"/>
        <v>6.46</v>
      </c>
    </row>
    <row r="1021" spans="1:8" ht="15.75" customHeight="1">
      <c r="A1021" s="442" t="s">
        <v>589</v>
      </c>
      <c r="B1021" s="443"/>
      <c r="C1021" s="443"/>
      <c r="D1021" s="444"/>
      <c r="E1021" s="109" t="s">
        <v>121</v>
      </c>
      <c r="F1021" s="129">
        <v>2</v>
      </c>
      <c r="G1021" s="154">
        <v>7.58</v>
      </c>
      <c r="H1021" s="176">
        <f t="shared" si="27"/>
        <v>15.16</v>
      </c>
    </row>
    <row r="1022" spans="1:8" ht="15.75" customHeight="1">
      <c r="A1022" s="442" t="s">
        <v>590</v>
      </c>
      <c r="B1022" s="443"/>
      <c r="C1022" s="443"/>
      <c r="D1022" s="444"/>
      <c r="E1022" s="109" t="s">
        <v>121</v>
      </c>
      <c r="F1022" s="129">
        <v>3</v>
      </c>
      <c r="G1022" s="154">
        <v>0.77</v>
      </c>
      <c r="H1022" s="176">
        <f t="shared" si="27"/>
        <v>2.31</v>
      </c>
    </row>
    <row r="1023" spans="1:8" ht="15.75" customHeight="1">
      <c r="A1023" s="442" t="s">
        <v>591</v>
      </c>
      <c r="B1023" s="443"/>
      <c r="C1023" s="443"/>
      <c r="D1023" s="444"/>
      <c r="E1023" s="109" t="s">
        <v>121</v>
      </c>
      <c r="F1023" s="129">
        <v>1</v>
      </c>
      <c r="G1023" s="154">
        <v>115</v>
      </c>
      <c r="H1023" s="176">
        <f t="shared" si="27"/>
        <v>115</v>
      </c>
    </row>
    <row r="1024" spans="1:8" ht="15.75" customHeight="1">
      <c r="A1024" s="442" t="s">
        <v>592</v>
      </c>
      <c r="B1024" s="443"/>
      <c r="C1024" s="443"/>
      <c r="D1024" s="444"/>
      <c r="E1024" s="109" t="s">
        <v>121</v>
      </c>
      <c r="F1024" s="129">
        <v>1</v>
      </c>
      <c r="G1024" s="154">
        <v>115.8</v>
      </c>
      <c r="H1024" s="176">
        <f t="shared" si="27"/>
        <v>115.8</v>
      </c>
    </row>
    <row r="1025" spans="1:8" ht="15.75" customHeight="1">
      <c r="A1025" s="442" t="s">
        <v>593</v>
      </c>
      <c r="B1025" s="443"/>
      <c r="C1025" s="443"/>
      <c r="D1025" s="444"/>
      <c r="E1025" s="109" t="s">
        <v>121</v>
      </c>
      <c r="F1025" s="129">
        <v>1</v>
      </c>
      <c r="G1025" s="154">
        <v>5.28</v>
      </c>
      <c r="H1025" s="176">
        <f t="shared" si="27"/>
        <v>5.28</v>
      </c>
    </row>
    <row r="1026" spans="1:8" ht="15.75" customHeight="1">
      <c r="A1026" s="442" t="s">
        <v>594</v>
      </c>
      <c r="B1026" s="443"/>
      <c r="C1026" s="443"/>
      <c r="D1026" s="444"/>
      <c r="E1026" s="109" t="s">
        <v>121</v>
      </c>
      <c r="F1026" s="129">
        <v>1</v>
      </c>
      <c r="G1026" s="154">
        <v>0.7</v>
      </c>
      <c r="H1026" s="176">
        <f t="shared" si="27"/>
        <v>0.7</v>
      </c>
    </row>
    <row r="1027" spans="1:8" ht="15.75" customHeight="1">
      <c r="A1027" s="442" t="s">
        <v>595</v>
      </c>
      <c r="B1027" s="443"/>
      <c r="C1027" s="443"/>
      <c r="D1027" s="444"/>
      <c r="E1027" s="109" t="s">
        <v>121</v>
      </c>
      <c r="F1027" s="129">
        <v>1</v>
      </c>
      <c r="G1027" s="154">
        <v>0.35</v>
      </c>
      <c r="H1027" s="176">
        <f t="shared" si="27"/>
        <v>0.35</v>
      </c>
    </row>
    <row r="1028" spans="1:8" ht="15.75" customHeight="1">
      <c r="A1028" s="442" t="s">
        <v>596</v>
      </c>
      <c r="B1028" s="443"/>
      <c r="C1028" s="443"/>
      <c r="D1028" s="444"/>
      <c r="E1028" s="109" t="s">
        <v>122</v>
      </c>
      <c r="F1028" s="129">
        <v>0.5</v>
      </c>
      <c r="G1028" s="154">
        <v>20.23</v>
      </c>
      <c r="H1028" s="176">
        <f t="shared" si="27"/>
        <v>10.119999999999999</v>
      </c>
    </row>
    <row r="1029" spans="1:8" ht="15.75" customHeight="1">
      <c r="A1029" s="442" t="s">
        <v>597</v>
      </c>
      <c r="B1029" s="443"/>
      <c r="C1029" s="443"/>
      <c r="D1029" s="444"/>
      <c r="E1029" s="109" t="s">
        <v>598</v>
      </c>
      <c r="F1029" s="129">
        <v>1</v>
      </c>
      <c r="G1029" s="154">
        <v>7.9</v>
      </c>
      <c r="H1029" s="176">
        <f t="shared" si="27"/>
        <v>7.9</v>
      </c>
    </row>
    <row r="1030" spans="1:8" ht="15.75" customHeight="1">
      <c r="A1030" s="442" t="s">
        <v>599</v>
      </c>
      <c r="B1030" s="443"/>
      <c r="C1030" s="443"/>
      <c r="D1030" s="444"/>
      <c r="E1030" s="109" t="s">
        <v>121</v>
      </c>
      <c r="F1030" s="129">
        <v>3</v>
      </c>
      <c r="G1030" s="154">
        <v>33</v>
      </c>
      <c r="H1030" s="176">
        <f t="shared" si="27"/>
        <v>99</v>
      </c>
    </row>
    <row r="1031" spans="1:8" ht="15.75" customHeight="1">
      <c r="A1031" s="442" t="s">
        <v>600</v>
      </c>
      <c r="B1031" s="443"/>
      <c r="C1031" s="443"/>
      <c r="D1031" s="444"/>
      <c r="E1031" s="109" t="s">
        <v>121</v>
      </c>
      <c r="F1031" s="129">
        <v>3</v>
      </c>
      <c r="G1031" s="154">
        <v>8.6199999999999992</v>
      </c>
      <c r="H1031" s="176">
        <f t="shared" si="27"/>
        <v>25.86</v>
      </c>
    </row>
    <row r="1032" spans="1:8" ht="15.75" customHeight="1">
      <c r="A1032" s="442" t="s">
        <v>601</v>
      </c>
      <c r="B1032" s="443"/>
      <c r="C1032" s="443"/>
      <c r="D1032" s="444"/>
      <c r="E1032" s="109" t="s">
        <v>121</v>
      </c>
      <c r="F1032" s="129">
        <v>3</v>
      </c>
      <c r="G1032" s="154">
        <v>4.75</v>
      </c>
      <c r="H1032" s="176">
        <f t="shared" si="27"/>
        <v>14.25</v>
      </c>
    </row>
    <row r="1033" spans="1:8" ht="15.75" customHeight="1">
      <c r="A1033" s="442" t="s">
        <v>602</v>
      </c>
      <c r="B1033" s="443"/>
      <c r="C1033" s="443"/>
      <c r="D1033" s="444"/>
      <c r="E1033" s="109" t="s">
        <v>125</v>
      </c>
      <c r="F1033" s="129">
        <v>9</v>
      </c>
      <c r="G1033" s="154">
        <v>4.87</v>
      </c>
      <c r="H1033" s="176">
        <f t="shared" si="27"/>
        <v>43.83</v>
      </c>
    </row>
    <row r="1034" spans="1:8" ht="15.75" customHeight="1">
      <c r="A1034" s="442" t="s">
        <v>634</v>
      </c>
      <c r="B1034" s="443"/>
      <c r="C1034" s="443"/>
      <c r="D1034" s="444"/>
      <c r="E1034" s="109" t="s">
        <v>125</v>
      </c>
      <c r="F1034" s="129">
        <v>25</v>
      </c>
      <c r="G1034" s="154">
        <v>17.02</v>
      </c>
      <c r="H1034" s="176">
        <f t="shared" si="27"/>
        <v>425.5</v>
      </c>
    </row>
    <row r="1035" spans="1:8" ht="15.75" customHeight="1">
      <c r="A1035" s="442" t="s">
        <v>603</v>
      </c>
      <c r="B1035" s="443"/>
      <c r="C1035" s="443"/>
      <c r="D1035" s="444"/>
      <c r="E1035" s="109" t="s">
        <v>125</v>
      </c>
      <c r="F1035" s="129">
        <v>12</v>
      </c>
      <c r="G1035" s="154">
        <v>15.25</v>
      </c>
      <c r="H1035" s="176">
        <f t="shared" si="27"/>
        <v>183</v>
      </c>
    </row>
    <row r="1036" spans="1:8" ht="15.75" customHeight="1">
      <c r="A1036" s="442" t="s">
        <v>604</v>
      </c>
      <c r="B1036" s="443"/>
      <c r="C1036" s="443"/>
      <c r="D1036" s="444"/>
      <c r="E1036" s="109" t="s">
        <v>121</v>
      </c>
      <c r="F1036" s="129">
        <v>15</v>
      </c>
      <c r="G1036" s="154">
        <v>0.9</v>
      </c>
      <c r="H1036" s="176">
        <f t="shared" si="27"/>
        <v>13.5</v>
      </c>
    </row>
    <row r="1037" spans="1:8" ht="15.75" customHeight="1">
      <c r="A1037" s="442" t="s">
        <v>605</v>
      </c>
      <c r="B1037" s="443"/>
      <c r="C1037" s="443"/>
      <c r="D1037" s="444"/>
      <c r="E1037" s="109" t="s">
        <v>121</v>
      </c>
      <c r="F1037" s="129">
        <v>1</v>
      </c>
      <c r="G1037" s="154">
        <v>2.11</v>
      </c>
      <c r="H1037" s="176">
        <f t="shared" si="27"/>
        <v>2.11</v>
      </c>
    </row>
    <row r="1038" spans="1:8" ht="12.75">
      <c r="A1038" s="434" t="s">
        <v>219</v>
      </c>
      <c r="B1038" s="434"/>
      <c r="C1038" s="434"/>
      <c r="D1038" s="434"/>
      <c r="E1038" s="434"/>
      <c r="F1038" s="435"/>
      <c r="G1038" s="434"/>
      <c r="H1038" s="180">
        <f>SUM(H1012:H1037)</f>
        <v>1625.64</v>
      </c>
    </row>
    <row r="1039" spans="1:8">
      <c r="A1039" s="433"/>
      <c r="B1039" s="433"/>
      <c r="C1039" s="433"/>
      <c r="D1039" s="433"/>
      <c r="E1039" s="433"/>
      <c r="F1039" s="436"/>
      <c r="G1039" s="433"/>
      <c r="H1039" s="433"/>
    </row>
    <row r="1040" spans="1:8" ht="12.75">
      <c r="A1040" s="440" t="s">
        <v>220</v>
      </c>
      <c r="B1040" s="440"/>
      <c r="C1040" s="440"/>
      <c r="D1040" s="440"/>
      <c r="E1040" s="440"/>
      <c r="F1040" s="441"/>
      <c r="G1040" s="440"/>
      <c r="H1040" s="181">
        <f>H1009+H1038</f>
        <v>1818.66</v>
      </c>
    </row>
    <row r="1042" spans="1:8" ht="15.75" customHeight="1">
      <c r="A1042" s="438" t="s">
        <v>700</v>
      </c>
      <c r="B1042" s="438"/>
      <c r="C1042" s="438"/>
      <c r="D1042" s="438"/>
      <c r="E1042" s="445" t="s">
        <v>633</v>
      </c>
      <c r="F1042" s="446"/>
      <c r="G1042" s="447"/>
      <c r="H1042" s="447"/>
    </row>
    <row r="1043" spans="1:8" ht="47.25" customHeight="1">
      <c r="A1043" s="438" t="s">
        <v>632</v>
      </c>
      <c r="B1043" s="438"/>
      <c r="C1043" s="438"/>
      <c r="D1043" s="438"/>
      <c r="E1043" s="438"/>
      <c r="F1043" s="439"/>
      <c r="G1043" s="438"/>
      <c r="H1043" s="438"/>
    </row>
    <row r="1044" spans="1:8">
      <c r="A1044" s="433"/>
      <c r="B1044" s="433"/>
      <c r="C1044" s="433"/>
      <c r="D1044" s="433"/>
      <c r="E1044" s="433"/>
      <c r="F1044" s="436"/>
      <c r="G1044" s="433"/>
      <c r="H1044" s="433"/>
    </row>
    <row r="1045" spans="1:8" ht="12.75">
      <c r="A1045" s="212" t="s">
        <v>612</v>
      </c>
      <c r="B1045" s="212" t="s">
        <v>94</v>
      </c>
      <c r="C1045" s="213"/>
      <c r="D1045" s="214"/>
      <c r="E1045" s="171" t="s">
        <v>121</v>
      </c>
      <c r="F1045" s="172" t="s">
        <v>212</v>
      </c>
      <c r="G1045" s="172" t="s">
        <v>213</v>
      </c>
      <c r="H1045" s="173" t="s">
        <v>214</v>
      </c>
    </row>
    <row r="1046" spans="1:8" ht="15.75" customHeight="1">
      <c r="A1046" s="113" t="s">
        <v>621</v>
      </c>
      <c r="B1046" s="488" t="s">
        <v>296</v>
      </c>
      <c r="C1046" s="489"/>
      <c r="D1046" s="490"/>
      <c r="E1046" s="174" t="s">
        <v>123</v>
      </c>
      <c r="F1046" s="175" t="s">
        <v>630</v>
      </c>
      <c r="G1046" s="176">
        <v>17.420000000000002</v>
      </c>
      <c r="H1046" s="176">
        <f>F1046*G1046</f>
        <v>5.84</v>
      </c>
    </row>
    <row r="1047" spans="1:8" ht="15.75" customHeight="1">
      <c r="A1047" s="113" t="s">
        <v>622</v>
      </c>
      <c r="B1047" s="488" t="s">
        <v>295</v>
      </c>
      <c r="C1047" s="489"/>
      <c r="D1047" s="490"/>
      <c r="E1047" s="174" t="s">
        <v>123</v>
      </c>
      <c r="F1047" s="175" t="s">
        <v>631</v>
      </c>
      <c r="G1047" s="176">
        <v>14.13</v>
      </c>
      <c r="H1047" s="176">
        <f>F1047*G1047</f>
        <v>9.48</v>
      </c>
    </row>
    <row r="1048" spans="1:8" ht="12.75">
      <c r="A1048" s="215" t="s">
        <v>215</v>
      </c>
      <c r="B1048" s="216"/>
      <c r="C1048" s="216"/>
      <c r="D1048" s="216"/>
      <c r="E1048" s="216"/>
      <c r="F1048" s="217"/>
      <c r="G1048" s="218"/>
      <c r="H1048" s="176">
        <f>SUM(H1046:H1047)</f>
        <v>15.32</v>
      </c>
    </row>
    <row r="1049" spans="1:8">
      <c r="A1049" s="219"/>
      <c r="B1049" s="220"/>
      <c r="C1049" s="220"/>
      <c r="D1049" s="220"/>
      <c r="E1049" s="220"/>
      <c r="F1049" s="220"/>
      <c r="G1049" s="220"/>
      <c r="H1049" s="221"/>
    </row>
    <row r="1050" spans="1:8" ht="12.75">
      <c r="A1050" s="215" t="s">
        <v>216</v>
      </c>
      <c r="B1050" s="216"/>
      <c r="C1050" s="216"/>
      <c r="D1050" s="216"/>
      <c r="E1050" s="216"/>
      <c r="F1050" s="217"/>
      <c r="G1050" s="218"/>
      <c r="H1050" s="180">
        <f>H1048</f>
        <v>15.32</v>
      </c>
    </row>
    <row r="1051" spans="1:8">
      <c r="A1051" s="206"/>
      <c r="B1051" s="207"/>
      <c r="C1051" s="207"/>
      <c r="D1051" s="207"/>
      <c r="E1051" s="207"/>
      <c r="F1051" s="222"/>
      <c r="G1051" s="207"/>
      <c r="H1051" s="208"/>
    </row>
    <row r="1052" spans="1:8" ht="12.75">
      <c r="A1052" s="212" t="s">
        <v>612</v>
      </c>
      <c r="B1052" s="223" t="s">
        <v>217</v>
      </c>
      <c r="C1052" s="213"/>
      <c r="D1052" s="214"/>
      <c r="E1052" s="171" t="s">
        <v>121</v>
      </c>
      <c r="F1052" s="172" t="s">
        <v>218</v>
      </c>
      <c r="G1052" s="172" t="s">
        <v>213</v>
      </c>
      <c r="H1052" s="173" t="s">
        <v>214</v>
      </c>
    </row>
    <row r="1053" spans="1:8" ht="15.75" customHeight="1">
      <c r="A1053" s="113" t="s">
        <v>613</v>
      </c>
      <c r="B1053" s="488" t="s">
        <v>614</v>
      </c>
      <c r="C1053" s="489"/>
      <c r="D1053" s="490"/>
      <c r="E1053" s="109" t="s">
        <v>122</v>
      </c>
      <c r="F1053" s="176" t="s">
        <v>625</v>
      </c>
      <c r="G1053" s="176">
        <v>14</v>
      </c>
      <c r="H1053" s="176">
        <f t="shared" ref="H1053:H1057" si="28">F1053*G1053</f>
        <v>1.37</v>
      </c>
    </row>
    <row r="1054" spans="1:8" ht="45" customHeight="1">
      <c r="A1054" s="113" t="s">
        <v>615</v>
      </c>
      <c r="B1054" s="488" t="s">
        <v>616</v>
      </c>
      <c r="C1054" s="489"/>
      <c r="D1054" s="490"/>
      <c r="E1054" s="109" t="s">
        <v>122</v>
      </c>
      <c r="F1054" s="176" t="s">
        <v>626</v>
      </c>
      <c r="G1054" s="176">
        <v>26.94</v>
      </c>
      <c r="H1054" s="176">
        <f t="shared" si="28"/>
        <v>10.91</v>
      </c>
    </row>
    <row r="1055" spans="1:8" ht="31.5" customHeight="1">
      <c r="A1055" s="134" t="s">
        <v>617</v>
      </c>
      <c r="B1055" s="491" t="s">
        <v>618</v>
      </c>
      <c r="C1055" s="395"/>
      <c r="D1055" s="492"/>
      <c r="E1055" s="109" t="s">
        <v>121</v>
      </c>
      <c r="F1055" s="176" t="s">
        <v>627</v>
      </c>
      <c r="G1055" s="176">
        <v>34.53</v>
      </c>
      <c r="H1055" s="176">
        <f t="shared" si="28"/>
        <v>14.5</v>
      </c>
    </row>
    <row r="1056" spans="1:8" ht="33" customHeight="1">
      <c r="A1056" s="113" t="s">
        <v>619</v>
      </c>
      <c r="B1056" s="488" t="s">
        <v>620</v>
      </c>
      <c r="C1056" s="489"/>
      <c r="D1056" s="490"/>
      <c r="E1056" s="109" t="s">
        <v>121</v>
      </c>
      <c r="F1056" s="176" t="s">
        <v>628</v>
      </c>
      <c r="G1056" s="176">
        <v>32.5</v>
      </c>
      <c r="H1056" s="176">
        <f t="shared" si="28"/>
        <v>5.2</v>
      </c>
    </row>
    <row r="1057" spans="1:8" ht="15.75" customHeight="1">
      <c r="A1057" s="113" t="s">
        <v>623</v>
      </c>
      <c r="B1057" s="488" t="s">
        <v>624</v>
      </c>
      <c r="C1057" s="489"/>
      <c r="D1057" s="490"/>
      <c r="E1057" s="109" t="s">
        <v>128</v>
      </c>
      <c r="F1057" s="176" t="s">
        <v>629</v>
      </c>
      <c r="G1057" s="176">
        <v>253.15</v>
      </c>
      <c r="H1057" s="176">
        <f t="shared" si="28"/>
        <v>7.29</v>
      </c>
    </row>
    <row r="1058" spans="1:8" ht="12.75">
      <c r="A1058" s="434" t="s">
        <v>219</v>
      </c>
      <c r="B1058" s="434"/>
      <c r="C1058" s="434"/>
      <c r="D1058" s="434"/>
      <c r="E1058" s="434"/>
      <c r="F1058" s="435"/>
      <c r="G1058" s="434"/>
      <c r="H1058" s="180">
        <f>SUM(H1053:H1057)</f>
        <v>39.270000000000003</v>
      </c>
    </row>
    <row r="1059" spans="1:8">
      <c r="A1059" s="433"/>
      <c r="B1059" s="433"/>
      <c r="C1059" s="433"/>
      <c r="D1059" s="433"/>
      <c r="E1059" s="433"/>
      <c r="F1059" s="436"/>
      <c r="G1059" s="433"/>
      <c r="H1059" s="433"/>
    </row>
    <row r="1060" spans="1:8" ht="12.75">
      <c r="A1060" s="440" t="s">
        <v>220</v>
      </c>
      <c r="B1060" s="440"/>
      <c r="C1060" s="440"/>
      <c r="D1060" s="440"/>
      <c r="E1060" s="440"/>
      <c r="F1060" s="441"/>
      <c r="G1060" s="440"/>
      <c r="H1060" s="181">
        <f>H1050+H1058</f>
        <v>54.59</v>
      </c>
    </row>
  </sheetData>
  <mergeCells count="1089">
    <mergeCell ref="A1058:G1058"/>
    <mergeCell ref="A1059:H1059"/>
    <mergeCell ref="A1060:G1060"/>
    <mergeCell ref="B1053:D1053"/>
    <mergeCell ref="B1054:D1054"/>
    <mergeCell ref="B1055:D1055"/>
    <mergeCell ref="B1056:D1056"/>
    <mergeCell ref="B1046:D1046"/>
    <mergeCell ref="B1047:D1047"/>
    <mergeCell ref="B1057:D1057"/>
    <mergeCell ref="A1042:D1042"/>
    <mergeCell ref="E1042:F1042"/>
    <mergeCell ref="G1042:H1042"/>
    <mergeCell ref="A1043:H1043"/>
    <mergeCell ref="A1044:H1044"/>
    <mergeCell ref="A1016:D1016"/>
    <mergeCell ref="A1025:D1025"/>
    <mergeCell ref="A1038:G1038"/>
    <mergeCell ref="A1039:H1039"/>
    <mergeCell ref="A1040:G1040"/>
    <mergeCell ref="A1017:D1017"/>
    <mergeCell ref="A1018:D1018"/>
    <mergeCell ref="A1019:D1019"/>
    <mergeCell ref="A1020:D1020"/>
    <mergeCell ref="A1021:D1021"/>
    <mergeCell ref="A1022:D1022"/>
    <mergeCell ref="A1023:D1023"/>
    <mergeCell ref="A1024:D1024"/>
    <mergeCell ref="A1026:D1026"/>
    <mergeCell ref="A1027:D1027"/>
    <mergeCell ref="A1028:D1028"/>
    <mergeCell ref="A1029:D1029"/>
    <mergeCell ref="A1030:D1030"/>
    <mergeCell ref="A1031:D1031"/>
    <mergeCell ref="A1032:D1032"/>
    <mergeCell ref="A1033:D1033"/>
    <mergeCell ref="A1034:D1034"/>
    <mergeCell ref="A1035:D1035"/>
    <mergeCell ref="A1036:D1036"/>
    <mergeCell ref="A1037:D1037"/>
    <mergeCell ref="A1001:D1001"/>
    <mergeCell ref="E1001:F1001"/>
    <mergeCell ref="G1001:H1001"/>
    <mergeCell ref="A1002:H1002"/>
    <mergeCell ref="A1003:H1003"/>
    <mergeCell ref="A1004:D1004"/>
    <mergeCell ref="A1005:D1005"/>
    <mergeCell ref="A1006:D1006"/>
    <mergeCell ref="A1007:G1007"/>
    <mergeCell ref="A1009:G1009"/>
    <mergeCell ref="A1010:H1010"/>
    <mergeCell ref="A1011:D1011"/>
    <mergeCell ref="A1012:D1012"/>
    <mergeCell ref="A1013:D1013"/>
    <mergeCell ref="A1014:D1014"/>
    <mergeCell ref="A1015:D1015"/>
    <mergeCell ref="A1008:H1008"/>
    <mergeCell ref="E907:F907"/>
    <mergeCell ref="G907:H907"/>
    <mergeCell ref="A908:H908"/>
    <mergeCell ref="A909:H909"/>
    <mergeCell ref="A903:G903"/>
    <mergeCell ref="A904:H904"/>
    <mergeCell ref="A905:G905"/>
    <mergeCell ref="A898:D898"/>
    <mergeCell ref="E898:F898"/>
    <mergeCell ref="G898:H898"/>
    <mergeCell ref="A844:H844"/>
    <mergeCell ref="A845:H845"/>
    <mergeCell ref="A846:D846"/>
    <mergeCell ref="A847:D847"/>
    <mergeCell ref="A848:D848"/>
    <mergeCell ref="A849:G849"/>
    <mergeCell ref="A971:D971"/>
    <mergeCell ref="A962:D962"/>
    <mergeCell ref="A963:G963"/>
    <mergeCell ref="A965:G965"/>
    <mergeCell ref="A966:H966"/>
    <mergeCell ref="A967:D967"/>
    <mergeCell ref="A968:D968"/>
    <mergeCell ref="A969:D969"/>
    <mergeCell ref="A970:D970"/>
    <mergeCell ref="A956:D956"/>
    <mergeCell ref="E956:F956"/>
    <mergeCell ref="G956:H956"/>
    <mergeCell ref="A957:H957"/>
    <mergeCell ref="A958:H958"/>
    <mergeCell ref="A959:D959"/>
    <mergeCell ref="A960:D960"/>
    <mergeCell ref="B934:D934"/>
    <mergeCell ref="A860:H860"/>
    <mergeCell ref="A861:G861"/>
    <mergeCell ref="A851:G851"/>
    <mergeCell ref="A852:H852"/>
    <mergeCell ref="A853:D853"/>
    <mergeCell ref="A854:D854"/>
    <mergeCell ref="A855:D855"/>
    <mergeCell ref="A856:D856"/>
    <mergeCell ref="A857:D857"/>
    <mergeCell ref="A858:D858"/>
    <mergeCell ref="A859:G859"/>
    <mergeCell ref="A887:G887"/>
    <mergeCell ref="A863:D863"/>
    <mergeCell ref="E863:F863"/>
    <mergeCell ref="G863:H863"/>
    <mergeCell ref="A864:H864"/>
    <mergeCell ref="A865:H865"/>
    <mergeCell ref="A866:D866"/>
    <mergeCell ref="A867:D867"/>
    <mergeCell ref="A891:D891"/>
    <mergeCell ref="A889:G889"/>
    <mergeCell ref="A911:D911"/>
    <mergeCell ref="A918:G918"/>
    <mergeCell ref="A919:H919"/>
    <mergeCell ref="A876:D876"/>
    <mergeCell ref="A875:D875"/>
    <mergeCell ref="A890:H890"/>
    <mergeCell ref="A894:G894"/>
    <mergeCell ref="A895:H895"/>
    <mergeCell ref="A896:G896"/>
    <mergeCell ref="A907:D907"/>
    <mergeCell ref="A791:D791"/>
    <mergeCell ref="A792:G792"/>
    <mergeCell ref="A794:G794"/>
    <mergeCell ref="A795:H795"/>
    <mergeCell ref="A796:D796"/>
    <mergeCell ref="A797:D797"/>
    <mergeCell ref="A799:D799"/>
    <mergeCell ref="A800:G800"/>
    <mergeCell ref="A801:H801"/>
    <mergeCell ref="A802:G802"/>
    <mergeCell ref="A798:D798"/>
    <mergeCell ref="A840:H840"/>
    <mergeCell ref="A841:G841"/>
    <mergeCell ref="A838:D838"/>
    <mergeCell ref="A843:D843"/>
    <mergeCell ref="E843:F843"/>
    <mergeCell ref="G843:H843"/>
    <mergeCell ref="A839:G839"/>
    <mergeCell ref="A804:D804"/>
    <mergeCell ref="E804:F804"/>
    <mergeCell ref="G804:H804"/>
    <mergeCell ref="A805:H805"/>
    <mergeCell ref="A806:H806"/>
    <mergeCell ref="A807:D807"/>
    <mergeCell ref="A808:D808"/>
    <mergeCell ref="A809:D809"/>
    <mergeCell ref="A812:G812"/>
    <mergeCell ref="A810:D810"/>
    <mergeCell ref="A814:G814"/>
    <mergeCell ref="A815:H815"/>
    <mergeCell ref="A787:H787"/>
    <mergeCell ref="A788:H788"/>
    <mergeCell ref="A775:G775"/>
    <mergeCell ref="A777:G777"/>
    <mergeCell ref="A778:H778"/>
    <mergeCell ref="A779:D779"/>
    <mergeCell ref="A780:D780"/>
    <mergeCell ref="A781:D781"/>
    <mergeCell ref="A782:G782"/>
    <mergeCell ref="A783:H783"/>
    <mergeCell ref="A784:G784"/>
    <mergeCell ref="A769:D769"/>
    <mergeCell ref="E769:F769"/>
    <mergeCell ref="G769:H769"/>
    <mergeCell ref="A770:H770"/>
    <mergeCell ref="A789:D789"/>
    <mergeCell ref="A790:D790"/>
    <mergeCell ref="A752:H752"/>
    <mergeCell ref="A753:D753"/>
    <mergeCell ref="A754:D754"/>
    <mergeCell ref="A755:D755"/>
    <mergeCell ref="A756:D756"/>
    <mergeCell ref="A757:D757"/>
    <mergeCell ref="A758:D758"/>
    <mergeCell ref="A759:D759"/>
    <mergeCell ref="A766:H766"/>
    <mergeCell ref="A767:G767"/>
    <mergeCell ref="A760:D760"/>
    <mergeCell ref="A761:D761"/>
    <mergeCell ref="A762:D762"/>
    <mergeCell ref="A763:D763"/>
    <mergeCell ref="A764:D764"/>
    <mergeCell ref="A765:G765"/>
    <mergeCell ref="A786:D786"/>
    <mergeCell ref="E786:F786"/>
    <mergeCell ref="G786:H786"/>
    <mergeCell ref="A771:H771"/>
    <mergeCell ref="A772:D772"/>
    <mergeCell ref="A773:D773"/>
    <mergeCell ref="A774:D774"/>
    <mergeCell ref="A737:D737"/>
    <mergeCell ref="A738:D738"/>
    <mergeCell ref="A739:D739"/>
    <mergeCell ref="A740:G740"/>
    <mergeCell ref="A741:H741"/>
    <mergeCell ref="A742:G742"/>
    <mergeCell ref="A743:H743"/>
    <mergeCell ref="A744:D744"/>
    <mergeCell ref="E744:F744"/>
    <mergeCell ref="G744:H744"/>
    <mergeCell ref="A745:H745"/>
    <mergeCell ref="A746:H746"/>
    <mergeCell ref="A747:D747"/>
    <mergeCell ref="A748:D748"/>
    <mergeCell ref="A749:D749"/>
    <mergeCell ref="A750:G750"/>
    <mergeCell ref="A751:G751"/>
    <mergeCell ref="A720:H720"/>
    <mergeCell ref="A721:H721"/>
    <mergeCell ref="A722:D722"/>
    <mergeCell ref="A723:D723"/>
    <mergeCell ref="A724:D724"/>
    <mergeCell ref="A725:G725"/>
    <mergeCell ref="A726:G726"/>
    <mergeCell ref="A727:H727"/>
    <mergeCell ref="A728:D728"/>
    <mergeCell ref="A729:D729"/>
    <mergeCell ref="A730:D730"/>
    <mergeCell ref="A731:D731"/>
    <mergeCell ref="A732:D732"/>
    <mergeCell ref="A733:D733"/>
    <mergeCell ref="A734:D734"/>
    <mergeCell ref="A735:D735"/>
    <mergeCell ref="A736:D736"/>
    <mergeCell ref="A705:D705"/>
    <mergeCell ref="A706:D706"/>
    <mergeCell ref="A707:D707"/>
    <mergeCell ref="A708:D708"/>
    <mergeCell ref="A709:D709"/>
    <mergeCell ref="A710:D710"/>
    <mergeCell ref="A711:D711"/>
    <mergeCell ref="A712:D712"/>
    <mergeCell ref="A713:D713"/>
    <mergeCell ref="A714:D714"/>
    <mergeCell ref="A715:G715"/>
    <mergeCell ref="A716:H716"/>
    <mergeCell ref="A717:G717"/>
    <mergeCell ref="A718:H718"/>
    <mergeCell ref="A719:D719"/>
    <mergeCell ref="E719:F719"/>
    <mergeCell ref="G719:H719"/>
    <mergeCell ref="A690:G690"/>
    <mergeCell ref="A691:H691"/>
    <mergeCell ref="A692:G692"/>
    <mergeCell ref="A693:H693"/>
    <mergeCell ref="A694:D694"/>
    <mergeCell ref="E694:F694"/>
    <mergeCell ref="G694:H694"/>
    <mergeCell ref="A695:H695"/>
    <mergeCell ref="A696:H696"/>
    <mergeCell ref="A697:D697"/>
    <mergeCell ref="A698:D698"/>
    <mergeCell ref="A699:D699"/>
    <mergeCell ref="A700:G700"/>
    <mergeCell ref="A701:G701"/>
    <mergeCell ref="A702:H702"/>
    <mergeCell ref="A703:D703"/>
    <mergeCell ref="A704:D704"/>
    <mergeCell ref="A682:D682"/>
    <mergeCell ref="A683:D683"/>
    <mergeCell ref="A684:D684"/>
    <mergeCell ref="A685:D685"/>
    <mergeCell ref="A686:D686"/>
    <mergeCell ref="A687:D687"/>
    <mergeCell ref="A688:D688"/>
    <mergeCell ref="A689:D689"/>
    <mergeCell ref="A653:D653"/>
    <mergeCell ref="A654:D654"/>
    <mergeCell ref="A655:D655"/>
    <mergeCell ref="A656:D656"/>
    <mergeCell ref="A657:D657"/>
    <mergeCell ref="A658:D658"/>
    <mergeCell ref="A659:D659"/>
    <mergeCell ref="A660:D660"/>
    <mergeCell ref="A661:D661"/>
    <mergeCell ref="A662:D662"/>
    <mergeCell ref="A663:D663"/>
    <mergeCell ref="A664:D664"/>
    <mergeCell ref="A665:G665"/>
    <mergeCell ref="A666:H666"/>
    <mergeCell ref="A667:G667"/>
    <mergeCell ref="A643:D643"/>
    <mergeCell ref="E643:F643"/>
    <mergeCell ref="G643:H643"/>
    <mergeCell ref="A644:H644"/>
    <mergeCell ref="A677:H677"/>
    <mergeCell ref="A678:D678"/>
    <mergeCell ref="A679:D679"/>
    <mergeCell ref="A639:G639"/>
    <mergeCell ref="A640:H640"/>
    <mergeCell ref="A641:G641"/>
    <mergeCell ref="A642:H642"/>
    <mergeCell ref="A673:D673"/>
    <mergeCell ref="A674:D674"/>
    <mergeCell ref="A675:G675"/>
    <mergeCell ref="A676:G676"/>
    <mergeCell ref="A680:D680"/>
    <mergeCell ref="A681:D681"/>
    <mergeCell ref="A616:D616"/>
    <mergeCell ref="E616:F616"/>
    <mergeCell ref="G616:H616"/>
    <mergeCell ref="A617:H617"/>
    <mergeCell ref="A618:H618"/>
    <mergeCell ref="A619:D619"/>
    <mergeCell ref="A620:D620"/>
    <mergeCell ref="A621:D621"/>
    <mergeCell ref="A622:G622"/>
    <mergeCell ref="A624:G624"/>
    <mergeCell ref="A625:H625"/>
    <mergeCell ref="A626:D626"/>
    <mergeCell ref="A627:D627"/>
    <mergeCell ref="A628:D628"/>
    <mergeCell ref="A629:D629"/>
    <mergeCell ref="A671:H671"/>
    <mergeCell ref="A672:D672"/>
    <mergeCell ref="A668:H668"/>
    <mergeCell ref="A669:D669"/>
    <mergeCell ref="E669:F669"/>
    <mergeCell ref="G669:H669"/>
    <mergeCell ref="A670:H670"/>
    <mergeCell ref="A651:H651"/>
    <mergeCell ref="A652:D652"/>
    <mergeCell ref="A630:D630"/>
    <mergeCell ref="A631:D631"/>
    <mergeCell ref="A632:D632"/>
    <mergeCell ref="A633:D633"/>
    <mergeCell ref="A634:D634"/>
    <mergeCell ref="A635:D635"/>
    <mergeCell ref="A649:G649"/>
    <mergeCell ref="A650:G650"/>
    <mergeCell ref="A3:H3"/>
    <mergeCell ref="A4:D4"/>
    <mergeCell ref="E4:F4"/>
    <mergeCell ref="G4:H4"/>
    <mergeCell ref="A5:H5"/>
    <mergeCell ref="A607:G607"/>
    <mergeCell ref="A608:H608"/>
    <mergeCell ref="A609:D609"/>
    <mergeCell ref="A610:D610"/>
    <mergeCell ref="A12:G12"/>
    <mergeCell ref="A13:H13"/>
    <mergeCell ref="A14:D14"/>
    <mergeCell ref="A15:D15"/>
    <mergeCell ref="A16:D16"/>
    <mergeCell ref="A17:D17"/>
    <mergeCell ref="A6:H6"/>
    <mergeCell ref="A7:D7"/>
    <mergeCell ref="A8:D8"/>
    <mergeCell ref="A9:D9"/>
    <mergeCell ref="A10:G10"/>
    <mergeCell ref="A23:H23"/>
    <mergeCell ref="A24:H24"/>
    <mergeCell ref="A25:D25"/>
    <mergeCell ref="A26:D26"/>
    <mergeCell ref="A72:B72"/>
    <mergeCell ref="D72:E72"/>
    <mergeCell ref="F72:G72"/>
    <mergeCell ref="A65:D65"/>
    <mergeCell ref="A66:D66"/>
    <mergeCell ref="A67:G67"/>
    <mergeCell ref="A69:G69"/>
    <mergeCell ref="A70:H70"/>
    <mergeCell ref="A611:D611"/>
    <mergeCell ref="A612:G612"/>
    <mergeCell ref="A613:H613"/>
    <mergeCell ref="A599:D599"/>
    <mergeCell ref="E599:F599"/>
    <mergeCell ref="A38:G38"/>
    <mergeCell ref="A39:H39"/>
    <mergeCell ref="A40:D40"/>
    <mergeCell ref="E40:F40"/>
    <mergeCell ref="G40:H40"/>
    <mergeCell ref="A30:G30"/>
    <mergeCell ref="A31:H31"/>
    <mergeCell ref="A32:D32"/>
    <mergeCell ref="A33:D33"/>
    <mergeCell ref="A34:D34"/>
    <mergeCell ref="A27:D27"/>
    <mergeCell ref="A28:G28"/>
    <mergeCell ref="G599:H599"/>
    <mergeCell ref="A600:H600"/>
    <mergeCell ref="A601:H601"/>
    <mergeCell ref="A602:D602"/>
    <mergeCell ref="A603:D603"/>
    <mergeCell ref="A604:D604"/>
    <mergeCell ref="A605:G605"/>
    <mergeCell ref="A45:D45"/>
    <mergeCell ref="A46:G46"/>
    <mergeCell ref="A35:D35"/>
    <mergeCell ref="A36:G36"/>
    <mergeCell ref="A37:H37"/>
    <mergeCell ref="A71:B71"/>
    <mergeCell ref="D71:E71"/>
    <mergeCell ref="F71:G71"/>
    <mergeCell ref="A614:G614"/>
    <mergeCell ref="A645:H645"/>
    <mergeCell ref="A646:D646"/>
    <mergeCell ref="A647:D647"/>
    <mergeCell ref="A648:D648"/>
    <mergeCell ref="A636:D636"/>
    <mergeCell ref="A637:D637"/>
    <mergeCell ref="A638:D638"/>
    <mergeCell ref="A18:G18"/>
    <mergeCell ref="A19:H19"/>
    <mergeCell ref="A20:G20"/>
    <mergeCell ref="A21:H21"/>
    <mergeCell ref="A22:D22"/>
    <mergeCell ref="E22:F22"/>
    <mergeCell ref="G22:H22"/>
    <mergeCell ref="A53:D53"/>
    <mergeCell ref="A54:G54"/>
    <mergeCell ref="A55:H55"/>
    <mergeCell ref="A56:G56"/>
    <mergeCell ref="A57:H57"/>
    <mergeCell ref="A58:D58"/>
    <mergeCell ref="E58:F58"/>
    <mergeCell ref="G58:H58"/>
    <mergeCell ref="A48:G48"/>
    <mergeCell ref="A49:H49"/>
    <mergeCell ref="A50:D50"/>
    <mergeCell ref="A51:D51"/>
    <mergeCell ref="A52:D52"/>
    <mergeCell ref="A41:H41"/>
    <mergeCell ref="A42:H42"/>
    <mergeCell ref="A43:D43"/>
    <mergeCell ref="A44:D44"/>
    <mergeCell ref="A59:H59"/>
    <mergeCell ref="A60:H60"/>
    <mergeCell ref="A61:D61"/>
    <mergeCell ref="A62:D62"/>
    <mergeCell ref="A63:D63"/>
    <mergeCell ref="A64:D64"/>
    <mergeCell ref="A85:D85"/>
    <mergeCell ref="A86:D86"/>
    <mergeCell ref="A87:D87"/>
    <mergeCell ref="A88:G88"/>
    <mergeCell ref="A89:H89"/>
    <mergeCell ref="A90:G90"/>
    <mergeCell ref="A79:D79"/>
    <mergeCell ref="A80:D80"/>
    <mergeCell ref="A81:D81"/>
    <mergeCell ref="A82:D82"/>
    <mergeCell ref="A83:D83"/>
    <mergeCell ref="A84:D84"/>
    <mergeCell ref="A73:G73"/>
    <mergeCell ref="A74:H74"/>
    <mergeCell ref="A75:D75"/>
    <mergeCell ref="A76:D76"/>
    <mergeCell ref="A77:D77"/>
    <mergeCell ref="A78:D78"/>
    <mergeCell ref="A105:G105"/>
    <mergeCell ref="A106:H106"/>
    <mergeCell ref="A107:D107"/>
    <mergeCell ref="A108:D108"/>
    <mergeCell ref="A109:D109"/>
    <mergeCell ref="A110:D110"/>
    <mergeCell ref="A101:G101"/>
    <mergeCell ref="A102:H102"/>
    <mergeCell ref="A103:B103"/>
    <mergeCell ref="D103:E103"/>
    <mergeCell ref="F103:G103"/>
    <mergeCell ref="A95:D95"/>
    <mergeCell ref="A96:D96"/>
    <mergeCell ref="A97:D97"/>
    <mergeCell ref="A98:D98"/>
    <mergeCell ref="A99:G99"/>
    <mergeCell ref="A91:H91"/>
    <mergeCell ref="A92:D92"/>
    <mergeCell ref="E92:F92"/>
    <mergeCell ref="G92:H92"/>
    <mergeCell ref="A93:H93"/>
    <mergeCell ref="A94:H94"/>
    <mergeCell ref="A126:G126"/>
    <mergeCell ref="A127:H127"/>
    <mergeCell ref="A128:B128"/>
    <mergeCell ref="D128:E128"/>
    <mergeCell ref="F128:G128"/>
    <mergeCell ref="A120:D120"/>
    <mergeCell ref="A121:D121"/>
    <mergeCell ref="A122:D122"/>
    <mergeCell ref="A123:D123"/>
    <mergeCell ref="A124:G124"/>
    <mergeCell ref="A116:H116"/>
    <mergeCell ref="A117:D117"/>
    <mergeCell ref="E117:F117"/>
    <mergeCell ref="G117:H117"/>
    <mergeCell ref="A118:H118"/>
    <mergeCell ref="A119:H119"/>
    <mergeCell ref="A111:D111"/>
    <mergeCell ref="A112:D112"/>
    <mergeCell ref="A113:G113"/>
    <mergeCell ref="A114:H114"/>
    <mergeCell ref="A115:G115"/>
    <mergeCell ref="A142:G142"/>
    <mergeCell ref="A143:H143"/>
    <mergeCell ref="A144:D144"/>
    <mergeCell ref="E144:F144"/>
    <mergeCell ref="G144:H144"/>
    <mergeCell ref="A145:H145"/>
    <mergeCell ref="A136:D136"/>
    <mergeCell ref="A137:D137"/>
    <mergeCell ref="A138:D138"/>
    <mergeCell ref="A139:D139"/>
    <mergeCell ref="A140:G140"/>
    <mergeCell ref="A141:H141"/>
    <mergeCell ref="A130:G130"/>
    <mergeCell ref="A131:H131"/>
    <mergeCell ref="A132:D132"/>
    <mergeCell ref="A133:D133"/>
    <mergeCell ref="A134:D134"/>
    <mergeCell ref="A135:D135"/>
    <mergeCell ref="A153:G153"/>
    <mergeCell ref="A154:H154"/>
    <mergeCell ref="A155:B155"/>
    <mergeCell ref="D155:E155"/>
    <mergeCell ref="F155:G155"/>
    <mergeCell ref="A166:G166"/>
    <mergeCell ref="A146:H146"/>
    <mergeCell ref="A147:D147"/>
    <mergeCell ref="A148:D148"/>
    <mergeCell ref="A149:D149"/>
    <mergeCell ref="A150:D150"/>
    <mergeCell ref="A151:G151"/>
    <mergeCell ref="A160:D160"/>
    <mergeCell ref="A161:D161"/>
    <mergeCell ref="A162:D162"/>
    <mergeCell ref="A163:D163"/>
    <mergeCell ref="A164:D164"/>
    <mergeCell ref="A165:D165"/>
    <mergeCell ref="A157:G157"/>
    <mergeCell ref="A158:H158"/>
    <mergeCell ref="A159:D159"/>
    <mergeCell ref="A177:G177"/>
    <mergeCell ref="A179:G179"/>
    <mergeCell ref="A180:H180"/>
    <mergeCell ref="A181:B181"/>
    <mergeCell ref="D181:E181"/>
    <mergeCell ref="F181:G181"/>
    <mergeCell ref="A171:H171"/>
    <mergeCell ref="A172:H172"/>
    <mergeCell ref="A173:D173"/>
    <mergeCell ref="A174:D174"/>
    <mergeCell ref="A175:D175"/>
    <mergeCell ref="A176:D176"/>
    <mergeCell ref="A167:H167"/>
    <mergeCell ref="A168:G168"/>
    <mergeCell ref="A169:H169"/>
    <mergeCell ref="A170:D170"/>
    <mergeCell ref="E170:F170"/>
    <mergeCell ref="G170:H170"/>
    <mergeCell ref="A192:D192"/>
    <mergeCell ref="A193:G193"/>
    <mergeCell ref="A194:H194"/>
    <mergeCell ref="A195:G195"/>
    <mergeCell ref="A196:H196"/>
    <mergeCell ref="A197:D197"/>
    <mergeCell ref="E197:F197"/>
    <mergeCell ref="G197:H197"/>
    <mergeCell ref="A186:D186"/>
    <mergeCell ref="A187:D187"/>
    <mergeCell ref="A188:D188"/>
    <mergeCell ref="A189:D189"/>
    <mergeCell ref="A190:D190"/>
    <mergeCell ref="A191:D191"/>
    <mergeCell ref="A183:G183"/>
    <mergeCell ref="A184:H184"/>
    <mergeCell ref="A185:D185"/>
    <mergeCell ref="A210:D210"/>
    <mergeCell ref="A211:D211"/>
    <mergeCell ref="A212:D212"/>
    <mergeCell ref="A213:D213"/>
    <mergeCell ref="A214:D214"/>
    <mergeCell ref="A215:D215"/>
    <mergeCell ref="A204:G204"/>
    <mergeCell ref="A205:H205"/>
    <mergeCell ref="A206:D206"/>
    <mergeCell ref="A207:D207"/>
    <mergeCell ref="A208:D208"/>
    <mergeCell ref="A209:D209"/>
    <mergeCell ref="A198:H198"/>
    <mergeCell ref="A199:H199"/>
    <mergeCell ref="A200:D200"/>
    <mergeCell ref="A201:D201"/>
    <mergeCell ref="A202:G202"/>
    <mergeCell ref="A203:H203"/>
    <mergeCell ref="A225:D225"/>
    <mergeCell ref="A226:D226"/>
    <mergeCell ref="A227:D227"/>
    <mergeCell ref="A228:G228"/>
    <mergeCell ref="A230:G230"/>
    <mergeCell ref="A221:H221"/>
    <mergeCell ref="A222:D222"/>
    <mergeCell ref="E222:F222"/>
    <mergeCell ref="G222:H222"/>
    <mergeCell ref="A223:H223"/>
    <mergeCell ref="A224:H224"/>
    <mergeCell ref="A216:D216"/>
    <mergeCell ref="A217:D217"/>
    <mergeCell ref="A218:G218"/>
    <mergeCell ref="A219:H219"/>
    <mergeCell ref="A220:G220"/>
    <mergeCell ref="A241:H241"/>
    <mergeCell ref="A242:H242"/>
    <mergeCell ref="A243:D243"/>
    <mergeCell ref="A244:D244"/>
    <mergeCell ref="A245:D245"/>
    <mergeCell ref="A246:D246"/>
    <mergeCell ref="A252:D252"/>
    <mergeCell ref="A237:H237"/>
    <mergeCell ref="A238:G238"/>
    <mergeCell ref="A239:H239"/>
    <mergeCell ref="A240:D240"/>
    <mergeCell ref="E240:F240"/>
    <mergeCell ref="G240:H240"/>
    <mergeCell ref="A231:H231"/>
    <mergeCell ref="A232:D232"/>
    <mergeCell ref="A233:D233"/>
    <mergeCell ref="A234:D234"/>
    <mergeCell ref="A235:D235"/>
    <mergeCell ref="A236:G236"/>
    <mergeCell ref="A248:H248"/>
    <mergeCell ref="A256:D256"/>
    <mergeCell ref="A257:D257"/>
    <mergeCell ref="A258:D258"/>
    <mergeCell ref="A259:G259"/>
    <mergeCell ref="A260:H260"/>
    <mergeCell ref="A261:G261"/>
    <mergeCell ref="A272:H272"/>
    <mergeCell ref="A253:D253"/>
    <mergeCell ref="A254:D254"/>
    <mergeCell ref="A255:D255"/>
    <mergeCell ref="A250:H250"/>
    <mergeCell ref="A251:D251"/>
    <mergeCell ref="A262:H262"/>
    <mergeCell ref="A263:D263"/>
    <mergeCell ref="E263:F263"/>
    <mergeCell ref="G263:H263"/>
    <mergeCell ref="A247:G247"/>
    <mergeCell ref="A249:G249"/>
    <mergeCell ref="A278:H278"/>
    <mergeCell ref="A279:G279"/>
    <mergeCell ref="A280:H280"/>
    <mergeCell ref="A281:D281"/>
    <mergeCell ref="E281:F281"/>
    <mergeCell ref="G281:H281"/>
    <mergeCell ref="A273:D273"/>
    <mergeCell ref="A274:D274"/>
    <mergeCell ref="A275:D275"/>
    <mergeCell ref="A276:D276"/>
    <mergeCell ref="A277:G277"/>
    <mergeCell ref="A266:D266"/>
    <mergeCell ref="A267:D267"/>
    <mergeCell ref="A268:D268"/>
    <mergeCell ref="A269:G269"/>
    <mergeCell ref="A271:G271"/>
    <mergeCell ref="A264:H264"/>
    <mergeCell ref="A265:H265"/>
    <mergeCell ref="A294:D294"/>
    <mergeCell ref="A295:D295"/>
    <mergeCell ref="A296:D296"/>
    <mergeCell ref="A297:D297"/>
    <mergeCell ref="A298:D298"/>
    <mergeCell ref="A299:D299"/>
    <mergeCell ref="A289:G289"/>
    <mergeCell ref="A290:H290"/>
    <mergeCell ref="A291:D291"/>
    <mergeCell ref="A292:D292"/>
    <mergeCell ref="A293:D293"/>
    <mergeCell ref="A282:H282"/>
    <mergeCell ref="A283:H283"/>
    <mergeCell ref="A284:D284"/>
    <mergeCell ref="A285:D285"/>
    <mergeCell ref="A286:D286"/>
    <mergeCell ref="A287:G287"/>
    <mergeCell ref="A313:G313"/>
    <mergeCell ref="A314:H314"/>
    <mergeCell ref="A315:D315"/>
    <mergeCell ref="A316:D316"/>
    <mergeCell ref="A317:D317"/>
    <mergeCell ref="A306:H306"/>
    <mergeCell ref="A307:H307"/>
    <mergeCell ref="A308:D308"/>
    <mergeCell ref="A309:D309"/>
    <mergeCell ref="A310:D310"/>
    <mergeCell ref="A311:G311"/>
    <mergeCell ref="A300:D300"/>
    <mergeCell ref="A301:G301"/>
    <mergeCell ref="A302:H302"/>
    <mergeCell ref="A303:G303"/>
    <mergeCell ref="A304:H304"/>
    <mergeCell ref="A305:D305"/>
    <mergeCell ref="E305:F305"/>
    <mergeCell ref="G305:H305"/>
    <mergeCell ref="A329:H329"/>
    <mergeCell ref="A330:H330"/>
    <mergeCell ref="A331:D331"/>
    <mergeCell ref="A332:D332"/>
    <mergeCell ref="A333:D333"/>
    <mergeCell ref="A334:G334"/>
    <mergeCell ref="A324:G324"/>
    <mergeCell ref="A325:H325"/>
    <mergeCell ref="A326:G326"/>
    <mergeCell ref="A327:H327"/>
    <mergeCell ref="A328:D328"/>
    <mergeCell ref="E328:F328"/>
    <mergeCell ref="G328:H328"/>
    <mergeCell ref="A318:D318"/>
    <mergeCell ref="A319:D319"/>
    <mergeCell ref="A320:D320"/>
    <mergeCell ref="A321:D321"/>
    <mergeCell ref="A322:D322"/>
    <mergeCell ref="A323:D323"/>
    <mergeCell ref="A347:G347"/>
    <mergeCell ref="A348:H348"/>
    <mergeCell ref="A349:G349"/>
    <mergeCell ref="A350:H350"/>
    <mergeCell ref="A351:D351"/>
    <mergeCell ref="E351:F351"/>
    <mergeCell ref="G351:H351"/>
    <mergeCell ref="A341:D341"/>
    <mergeCell ref="A342:D342"/>
    <mergeCell ref="A343:D343"/>
    <mergeCell ref="A344:D344"/>
    <mergeCell ref="A345:D345"/>
    <mergeCell ref="A346:D346"/>
    <mergeCell ref="A336:G336"/>
    <mergeCell ref="A337:H337"/>
    <mergeCell ref="A338:D338"/>
    <mergeCell ref="A339:D339"/>
    <mergeCell ref="A340:D340"/>
    <mergeCell ref="A364:D364"/>
    <mergeCell ref="A365:D365"/>
    <mergeCell ref="A366:D366"/>
    <mergeCell ref="A367:D367"/>
    <mergeCell ref="A368:D368"/>
    <mergeCell ref="A369:D369"/>
    <mergeCell ref="A359:G359"/>
    <mergeCell ref="A360:H360"/>
    <mergeCell ref="A361:D361"/>
    <mergeCell ref="A362:D362"/>
    <mergeCell ref="A363:D363"/>
    <mergeCell ref="A352:H352"/>
    <mergeCell ref="A353:H353"/>
    <mergeCell ref="A354:D354"/>
    <mergeCell ref="A355:D355"/>
    <mergeCell ref="A356:D356"/>
    <mergeCell ref="A357:G357"/>
    <mergeCell ref="A383:G383"/>
    <mergeCell ref="A384:H384"/>
    <mergeCell ref="A385:D385"/>
    <mergeCell ref="A386:D386"/>
    <mergeCell ref="A387:D387"/>
    <mergeCell ref="A376:H376"/>
    <mergeCell ref="A377:H377"/>
    <mergeCell ref="A378:D378"/>
    <mergeCell ref="A379:D379"/>
    <mergeCell ref="A380:D380"/>
    <mergeCell ref="A381:G381"/>
    <mergeCell ref="A370:D370"/>
    <mergeCell ref="A371:G371"/>
    <mergeCell ref="A372:H372"/>
    <mergeCell ref="A373:G373"/>
    <mergeCell ref="A374:H374"/>
    <mergeCell ref="A375:D375"/>
    <mergeCell ref="E375:F375"/>
    <mergeCell ref="G375:H375"/>
    <mergeCell ref="A399:H399"/>
    <mergeCell ref="A400:H400"/>
    <mergeCell ref="A401:D401"/>
    <mergeCell ref="A402:D402"/>
    <mergeCell ref="A403:D403"/>
    <mergeCell ref="A404:G404"/>
    <mergeCell ref="A394:G394"/>
    <mergeCell ref="A395:H395"/>
    <mergeCell ref="A396:G396"/>
    <mergeCell ref="A397:H397"/>
    <mergeCell ref="A398:D398"/>
    <mergeCell ref="E398:F398"/>
    <mergeCell ref="G398:H398"/>
    <mergeCell ref="A388:D388"/>
    <mergeCell ref="A389:D389"/>
    <mergeCell ref="A390:D390"/>
    <mergeCell ref="A391:D391"/>
    <mergeCell ref="A392:D392"/>
    <mergeCell ref="A393:D393"/>
    <mergeCell ref="A417:G417"/>
    <mergeCell ref="A418:H418"/>
    <mergeCell ref="A419:G419"/>
    <mergeCell ref="A420:H420"/>
    <mergeCell ref="A421:D421"/>
    <mergeCell ref="E421:F421"/>
    <mergeCell ref="G421:H421"/>
    <mergeCell ref="A411:D411"/>
    <mergeCell ref="A412:D412"/>
    <mergeCell ref="A413:D413"/>
    <mergeCell ref="A414:D414"/>
    <mergeCell ref="A415:D415"/>
    <mergeCell ref="A416:D416"/>
    <mergeCell ref="A406:G406"/>
    <mergeCell ref="A407:H407"/>
    <mergeCell ref="A408:D408"/>
    <mergeCell ref="A409:D409"/>
    <mergeCell ref="A410:D410"/>
    <mergeCell ref="A449:D449"/>
    <mergeCell ref="A450:G450"/>
    <mergeCell ref="A452:G452"/>
    <mergeCell ref="A453:H453"/>
    <mergeCell ref="A454:D454"/>
    <mergeCell ref="A434:D434"/>
    <mergeCell ref="A435:D435"/>
    <mergeCell ref="A436:D436"/>
    <mergeCell ref="A437:D437"/>
    <mergeCell ref="A438:D438"/>
    <mergeCell ref="A439:D439"/>
    <mergeCell ref="A429:G429"/>
    <mergeCell ref="A430:H430"/>
    <mergeCell ref="A431:D431"/>
    <mergeCell ref="A432:D432"/>
    <mergeCell ref="A433:D433"/>
    <mergeCell ref="A422:H422"/>
    <mergeCell ref="A423:H423"/>
    <mergeCell ref="A424:D424"/>
    <mergeCell ref="A425:D425"/>
    <mergeCell ref="A426:D426"/>
    <mergeCell ref="A427:G427"/>
    <mergeCell ref="A475:G475"/>
    <mergeCell ref="A476:H476"/>
    <mergeCell ref="A477:D477"/>
    <mergeCell ref="A478:D478"/>
    <mergeCell ref="A479:D479"/>
    <mergeCell ref="A468:H468"/>
    <mergeCell ref="A469:H469"/>
    <mergeCell ref="A470:D470"/>
    <mergeCell ref="A471:D471"/>
    <mergeCell ref="A472:D472"/>
    <mergeCell ref="A473:G473"/>
    <mergeCell ref="A440:G440"/>
    <mergeCell ref="A441:H441"/>
    <mergeCell ref="A442:G442"/>
    <mergeCell ref="A466:H466"/>
    <mergeCell ref="A467:D467"/>
    <mergeCell ref="E467:F467"/>
    <mergeCell ref="G467:H467"/>
    <mergeCell ref="A459:D459"/>
    <mergeCell ref="A460:D460"/>
    <mergeCell ref="A461:D461"/>
    <mergeCell ref="A462:D462"/>
    <mergeCell ref="A463:G463"/>
    <mergeCell ref="A464:H464"/>
    <mergeCell ref="A465:G465"/>
    <mergeCell ref="A444:D444"/>
    <mergeCell ref="E444:F444"/>
    <mergeCell ref="G444:H444"/>
    <mergeCell ref="A445:H445"/>
    <mergeCell ref="A446:H446"/>
    <mergeCell ref="A447:D447"/>
    <mergeCell ref="A448:D448"/>
    <mergeCell ref="A491:H491"/>
    <mergeCell ref="A492:H492"/>
    <mergeCell ref="A493:D493"/>
    <mergeCell ref="A494:D494"/>
    <mergeCell ref="A495:D495"/>
    <mergeCell ref="A496:G496"/>
    <mergeCell ref="A486:G486"/>
    <mergeCell ref="A487:H487"/>
    <mergeCell ref="A488:G488"/>
    <mergeCell ref="A489:H489"/>
    <mergeCell ref="A490:D490"/>
    <mergeCell ref="E490:F490"/>
    <mergeCell ref="G490:H490"/>
    <mergeCell ref="A480:D480"/>
    <mergeCell ref="A481:D481"/>
    <mergeCell ref="A482:D482"/>
    <mergeCell ref="A483:D483"/>
    <mergeCell ref="A484:D484"/>
    <mergeCell ref="A485:D485"/>
    <mergeCell ref="A537:D537"/>
    <mergeCell ref="A538:D538"/>
    <mergeCell ref="A539:G539"/>
    <mergeCell ref="A540:H540"/>
    <mergeCell ref="A541:G541"/>
    <mergeCell ref="A511:D511"/>
    <mergeCell ref="A512:D512"/>
    <mergeCell ref="A513:G513"/>
    <mergeCell ref="A503:G503"/>
    <mergeCell ref="A504:H504"/>
    <mergeCell ref="A505:G505"/>
    <mergeCell ref="A506:H506"/>
    <mergeCell ref="A507:D507"/>
    <mergeCell ref="E507:F507"/>
    <mergeCell ref="G507:H507"/>
    <mergeCell ref="A498:G498"/>
    <mergeCell ref="A499:H499"/>
    <mergeCell ref="A500:D500"/>
    <mergeCell ref="A501:D501"/>
    <mergeCell ref="A502:D502"/>
    <mergeCell ref="A557:D557"/>
    <mergeCell ref="A558:G558"/>
    <mergeCell ref="A559:H559"/>
    <mergeCell ref="A560:G560"/>
    <mergeCell ref="A561:H561"/>
    <mergeCell ref="A562:D562"/>
    <mergeCell ref="E562:F562"/>
    <mergeCell ref="G562:H562"/>
    <mergeCell ref="A548:D548"/>
    <mergeCell ref="A549:D549"/>
    <mergeCell ref="A550:G550"/>
    <mergeCell ref="A520:D520"/>
    <mergeCell ref="A521:G521"/>
    <mergeCell ref="A522:H522"/>
    <mergeCell ref="A523:G523"/>
    <mergeCell ref="A543:H543"/>
    <mergeCell ref="A544:D544"/>
    <mergeCell ref="E544:F544"/>
    <mergeCell ref="G544:H544"/>
    <mergeCell ref="A525:D525"/>
    <mergeCell ref="E525:F525"/>
    <mergeCell ref="G525:H525"/>
    <mergeCell ref="A526:H526"/>
    <mergeCell ref="A527:H527"/>
    <mergeCell ref="A528:D528"/>
    <mergeCell ref="A529:D529"/>
    <mergeCell ref="A530:D530"/>
    <mergeCell ref="A531:G531"/>
    <mergeCell ref="A533:G533"/>
    <mergeCell ref="A534:H534"/>
    <mergeCell ref="A535:D535"/>
    <mergeCell ref="A536:D536"/>
    <mergeCell ref="G580:H580"/>
    <mergeCell ref="A570:G570"/>
    <mergeCell ref="A571:H571"/>
    <mergeCell ref="A572:D572"/>
    <mergeCell ref="A573:D573"/>
    <mergeCell ref="A574:D574"/>
    <mergeCell ref="A563:H563"/>
    <mergeCell ref="A564:H564"/>
    <mergeCell ref="A552:G552"/>
    <mergeCell ref="A553:H553"/>
    <mergeCell ref="A554:D554"/>
    <mergeCell ref="A555:D555"/>
    <mergeCell ref="A556:D556"/>
    <mergeCell ref="A545:H545"/>
    <mergeCell ref="A546:H546"/>
    <mergeCell ref="A547:D547"/>
    <mergeCell ref="A597:G597"/>
    <mergeCell ref="A588:G588"/>
    <mergeCell ref="A589:H589"/>
    <mergeCell ref="A590:D590"/>
    <mergeCell ref="A591:D591"/>
    <mergeCell ref="A592:D592"/>
    <mergeCell ref="A581:H581"/>
    <mergeCell ref="A582:H582"/>
    <mergeCell ref="A583:D583"/>
    <mergeCell ref="A584:D584"/>
    <mergeCell ref="A585:D585"/>
    <mergeCell ref="A586:G586"/>
    <mergeCell ref="A565:D565"/>
    <mergeCell ref="A566:D566"/>
    <mergeCell ref="A567:D567"/>
    <mergeCell ref="A568:G568"/>
    <mergeCell ref="A910:D910"/>
    <mergeCell ref="A829:D829"/>
    <mergeCell ref="A881:D881"/>
    <mergeCell ref="E881:F881"/>
    <mergeCell ref="G881:H881"/>
    <mergeCell ref="A882:H882"/>
    <mergeCell ref="A883:H883"/>
    <mergeCell ref="A884:D884"/>
    <mergeCell ref="A869:G869"/>
    <mergeCell ref="A871:G871"/>
    <mergeCell ref="A872:H872"/>
    <mergeCell ref="A873:D873"/>
    <mergeCell ref="A874:D874"/>
    <mergeCell ref="A877:G877"/>
    <mergeCell ref="A878:H878"/>
    <mergeCell ref="A879:G879"/>
    <mergeCell ref="A1:H2"/>
    <mergeCell ref="A182:D182"/>
    <mergeCell ref="A156:D156"/>
    <mergeCell ref="A129:D129"/>
    <mergeCell ref="A104:D104"/>
    <mergeCell ref="A593:D593"/>
    <mergeCell ref="A594:D594"/>
    <mergeCell ref="A595:G595"/>
    <mergeCell ref="A596:H596"/>
    <mergeCell ref="A575:D575"/>
    <mergeCell ref="A576:G576"/>
    <mergeCell ref="A577:H577"/>
    <mergeCell ref="A578:G578"/>
    <mergeCell ref="A579:H579"/>
    <mergeCell ref="A580:D580"/>
    <mergeCell ref="E580:F580"/>
    <mergeCell ref="A928:G928"/>
    <mergeCell ref="A930:G930"/>
    <mergeCell ref="A931:H931"/>
    <mergeCell ref="A932:D932"/>
    <mergeCell ref="A935:G935"/>
    <mergeCell ref="A936:H936"/>
    <mergeCell ref="A920:G920"/>
    <mergeCell ref="A912:D912"/>
    <mergeCell ref="A913:D913"/>
    <mergeCell ref="A915:D915"/>
    <mergeCell ref="A917:D917"/>
    <mergeCell ref="A916:D916"/>
    <mergeCell ref="A914:D914"/>
    <mergeCell ref="A922:D922"/>
    <mergeCell ref="E922:F922"/>
    <mergeCell ref="G922:H922"/>
    <mergeCell ref="A816:D816"/>
    <mergeCell ref="A817:D817"/>
    <mergeCell ref="A821:D821"/>
    <mergeCell ref="A822:G822"/>
    <mergeCell ref="A823:H823"/>
    <mergeCell ref="A824:G824"/>
    <mergeCell ref="A826:D826"/>
    <mergeCell ref="E826:F826"/>
    <mergeCell ref="G826:H826"/>
    <mergeCell ref="A827:H827"/>
    <mergeCell ref="A828:H828"/>
    <mergeCell ref="A899:H899"/>
    <mergeCell ref="A901:D901"/>
    <mergeCell ref="A902:D902"/>
    <mergeCell ref="A892:D892"/>
    <mergeCell ref="A893:D893"/>
    <mergeCell ref="A995:D995"/>
    <mergeCell ref="A996:G996"/>
    <mergeCell ref="A997:H997"/>
    <mergeCell ref="A998:G998"/>
    <mergeCell ref="A978:D978"/>
    <mergeCell ref="E978:F978"/>
    <mergeCell ref="G978:H978"/>
    <mergeCell ref="A979:H979"/>
    <mergeCell ref="A980:H980"/>
    <mergeCell ref="A981:D981"/>
    <mergeCell ref="A982:D982"/>
    <mergeCell ref="A983:D983"/>
    <mergeCell ref="A984:D984"/>
    <mergeCell ref="A954:G954"/>
    <mergeCell ref="A941:H941"/>
    <mergeCell ref="A942:D942"/>
    <mergeCell ref="A943:D943"/>
    <mergeCell ref="A944:D944"/>
    <mergeCell ref="A945:G945"/>
    <mergeCell ref="A947:G947"/>
    <mergeCell ref="A948:H948"/>
    <mergeCell ref="A949:D949"/>
    <mergeCell ref="A950:D950"/>
    <mergeCell ref="A951:D951"/>
    <mergeCell ref="A952:G952"/>
    <mergeCell ref="A953:H953"/>
    <mergeCell ref="A972:D972"/>
    <mergeCell ref="A973:D973"/>
    <mergeCell ref="A974:G974"/>
    <mergeCell ref="A975:H975"/>
    <mergeCell ref="A976:G976"/>
    <mergeCell ref="A961:D961"/>
    <mergeCell ref="A455:D455"/>
    <mergeCell ref="A456:D456"/>
    <mergeCell ref="A457:D457"/>
    <mergeCell ref="A458:D458"/>
    <mergeCell ref="A515:G515"/>
    <mergeCell ref="A516:H516"/>
    <mergeCell ref="A517:D517"/>
    <mergeCell ref="A518:D518"/>
    <mergeCell ref="A519:D519"/>
    <mergeCell ref="A508:H508"/>
    <mergeCell ref="A509:H509"/>
    <mergeCell ref="A510:D510"/>
    <mergeCell ref="A986:G986"/>
    <mergeCell ref="A988:G988"/>
    <mergeCell ref="A989:H989"/>
    <mergeCell ref="A990:D990"/>
    <mergeCell ref="A991:D991"/>
    <mergeCell ref="A937:G937"/>
    <mergeCell ref="B933:D933"/>
    <mergeCell ref="A939:D939"/>
    <mergeCell ref="E939:F939"/>
    <mergeCell ref="G939:H939"/>
    <mergeCell ref="A940:H940"/>
    <mergeCell ref="A830:D830"/>
    <mergeCell ref="A832:G832"/>
    <mergeCell ref="A834:G834"/>
    <mergeCell ref="A835:H835"/>
    <mergeCell ref="A836:D836"/>
    <mergeCell ref="A837:D837"/>
    <mergeCell ref="A923:H923"/>
    <mergeCell ref="A924:H924"/>
    <mergeCell ref="A925:D925"/>
  </mergeCells>
  <printOptions horizontalCentered="1"/>
  <pageMargins left="0.59055118110236227" right="0.11811023622047245" top="0.51181102362204722" bottom="0.98425196850393704" header="0" footer="0.31496062992125984"/>
  <pageSetup paperSize="9" scale="78" fitToHeight="0" orientation="portrait" horizontalDpi="300" verticalDpi="300" r:id="rId1"/>
  <headerFooter>
    <oddFooter>&amp;L&amp;G&amp;C&amp;"-,Negrito"&amp;9Luciano C. Scaburi
 &amp;"-,Regular"Engenheiro Civil 
CREA 170072976-4&amp;R&amp;"Verdana,Normal"&amp;10Página &amp;P de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2"/>
  <sheetViews>
    <sheetView zoomScale="80" zoomScaleNormal="80" zoomScaleSheetLayoutView="90" workbookViewId="0">
      <pane ySplit="3" topLeftCell="A4" activePane="bottomLeft" state="frozen"/>
      <selection activeCell="G1" sqref="G1"/>
      <selection pane="bottomLeft" activeCell="B19" sqref="B19"/>
    </sheetView>
  </sheetViews>
  <sheetFormatPr defaultRowHeight="16.5"/>
  <cols>
    <col min="1" max="1" width="5.85546875" style="7" customWidth="1"/>
    <col min="2" max="2" width="8.5703125" style="5" customWidth="1"/>
    <col min="3" max="3" width="10.28515625" style="31" customWidth="1"/>
    <col min="4" max="4" width="10" style="31" customWidth="1"/>
    <col min="5" max="5" width="13.42578125" style="5" customWidth="1"/>
    <col min="6" max="6" width="12" style="5" bestFit="1" customWidth="1"/>
    <col min="7" max="7" width="3.42578125" style="5" customWidth="1"/>
    <col min="8" max="8" width="5" style="7" customWidth="1"/>
    <col min="9" max="9" width="4.85546875" style="5" customWidth="1"/>
    <col min="10" max="10" width="7.7109375" style="5" customWidth="1"/>
    <col min="11" max="11" width="8.42578125" style="5" customWidth="1"/>
    <col min="12" max="12" width="6.85546875" style="5" customWidth="1"/>
    <col min="13" max="13" width="8.5703125" style="5" bestFit="1" customWidth="1"/>
    <col min="14" max="14" width="8.5703125" style="5" customWidth="1"/>
    <col min="15" max="15" width="2.7109375" style="5" customWidth="1"/>
    <col min="16" max="16" width="5.5703125" style="7" customWidth="1"/>
    <col min="17" max="17" width="5.85546875" style="5" customWidth="1"/>
    <col min="18" max="18" width="7.5703125" style="5" customWidth="1"/>
    <col min="19" max="19" width="9.28515625" style="5" bestFit="1" customWidth="1"/>
    <col min="20" max="20" width="8.85546875" style="5" customWidth="1"/>
    <col min="21" max="21" width="8.7109375" style="5" customWidth="1"/>
    <col min="22" max="22" width="9.140625" style="5" customWidth="1"/>
    <col min="23" max="23" width="4" style="5" customWidth="1"/>
    <col min="24" max="24" width="12.28515625" style="31" customWidth="1"/>
    <col min="25" max="25" width="4.28515625" style="5" customWidth="1"/>
    <col min="26" max="30" width="10.7109375" style="5" customWidth="1"/>
    <col min="31" max="33" width="11.140625" style="5" customWidth="1"/>
    <col min="34" max="34" width="11.5703125" style="5" customWidth="1"/>
    <col min="35" max="35" width="8" style="5" customWidth="1"/>
    <col min="36" max="37" width="9.140625" style="5"/>
    <col min="38" max="38" width="11" style="5" customWidth="1"/>
    <col min="39" max="16384" width="9.140625" style="5"/>
  </cols>
  <sheetData>
    <row r="1" spans="1:36">
      <c r="A1" s="515" t="s">
        <v>104</v>
      </c>
      <c r="B1" s="515"/>
      <c r="C1" s="515"/>
      <c r="D1" s="515"/>
      <c r="E1" s="515"/>
      <c r="F1" s="515"/>
      <c r="G1" s="1"/>
      <c r="H1" s="516" t="s">
        <v>105</v>
      </c>
      <c r="I1" s="517"/>
      <c r="J1" s="517"/>
      <c r="K1" s="517"/>
      <c r="L1" s="517"/>
      <c r="M1" s="517"/>
      <c r="N1" s="518"/>
      <c r="O1" s="2"/>
      <c r="P1" s="516" t="s">
        <v>290</v>
      </c>
      <c r="Q1" s="517"/>
      <c r="R1" s="517"/>
      <c r="S1" s="517"/>
      <c r="T1" s="517"/>
      <c r="U1" s="517"/>
      <c r="V1" s="518"/>
      <c r="W1" s="2"/>
      <c r="X1" s="3" t="s">
        <v>106</v>
      </c>
      <c r="Y1" s="4"/>
      <c r="Z1" s="515" t="s">
        <v>107</v>
      </c>
      <c r="AA1" s="515"/>
      <c r="AB1" s="515"/>
      <c r="AC1" s="515"/>
      <c r="AD1" s="515"/>
      <c r="AE1" s="515"/>
      <c r="AF1" s="515"/>
      <c r="AG1" s="515"/>
      <c r="AH1" s="515"/>
    </row>
    <row r="2" spans="1:36" s="7" customFormat="1" ht="45" customHeight="1">
      <c r="A2" s="512" t="s">
        <v>108</v>
      </c>
      <c r="B2" s="512" t="s">
        <v>109</v>
      </c>
      <c r="C2" s="512" t="s">
        <v>110</v>
      </c>
      <c r="D2" s="512" t="s">
        <v>111</v>
      </c>
      <c r="E2" s="512" t="s">
        <v>361</v>
      </c>
      <c r="F2" s="512" t="s">
        <v>112</v>
      </c>
      <c r="G2" s="6"/>
      <c r="H2" s="512" t="s">
        <v>108</v>
      </c>
      <c r="I2" s="512" t="s">
        <v>113</v>
      </c>
      <c r="J2" s="512" t="s">
        <v>109</v>
      </c>
      <c r="K2" s="512" t="s">
        <v>110</v>
      </c>
      <c r="L2" s="512" t="s">
        <v>114</v>
      </c>
      <c r="M2" s="512" t="s">
        <v>115</v>
      </c>
      <c r="N2" s="512" t="s">
        <v>362</v>
      </c>
      <c r="O2" s="6"/>
      <c r="P2" s="512" t="s">
        <v>108</v>
      </c>
      <c r="Q2" s="512" t="s">
        <v>113</v>
      </c>
      <c r="R2" s="512" t="s">
        <v>116</v>
      </c>
      <c r="S2" s="512" t="s">
        <v>110</v>
      </c>
      <c r="T2" s="512" t="s">
        <v>114</v>
      </c>
      <c r="U2" s="512" t="s">
        <v>115</v>
      </c>
      <c r="V2" s="512" t="s">
        <v>362</v>
      </c>
      <c r="W2" s="6"/>
      <c r="X2" s="512" t="s">
        <v>117</v>
      </c>
      <c r="Y2" s="6"/>
      <c r="Z2" s="512" t="s">
        <v>363</v>
      </c>
      <c r="AA2" s="514" t="s">
        <v>365</v>
      </c>
      <c r="AB2" s="514" t="s">
        <v>366</v>
      </c>
      <c r="AC2" s="514" t="s">
        <v>364</v>
      </c>
      <c r="AD2" s="514"/>
      <c r="AE2" s="514" t="s">
        <v>368</v>
      </c>
      <c r="AF2" s="514"/>
      <c r="AG2" s="514" t="s">
        <v>367</v>
      </c>
      <c r="AH2" s="514" t="s">
        <v>291</v>
      </c>
    </row>
    <row r="3" spans="1:36" s="7" customFormat="1">
      <c r="A3" s="513"/>
      <c r="B3" s="513"/>
      <c r="C3" s="513"/>
      <c r="D3" s="513"/>
      <c r="E3" s="513"/>
      <c r="F3" s="513"/>
      <c r="G3" s="6"/>
      <c r="H3" s="513"/>
      <c r="I3" s="513"/>
      <c r="J3" s="513"/>
      <c r="K3" s="513"/>
      <c r="L3" s="513"/>
      <c r="M3" s="513"/>
      <c r="N3" s="513"/>
      <c r="O3" s="6"/>
      <c r="P3" s="513"/>
      <c r="Q3" s="513"/>
      <c r="R3" s="513"/>
      <c r="S3" s="513"/>
      <c r="T3" s="513"/>
      <c r="U3" s="513"/>
      <c r="V3" s="513"/>
      <c r="W3" s="6"/>
      <c r="X3" s="513"/>
      <c r="Y3" s="6"/>
      <c r="Z3" s="513"/>
      <c r="AA3" s="514"/>
      <c r="AB3" s="514"/>
      <c r="AC3" s="8" t="s">
        <v>109</v>
      </c>
      <c r="AD3" s="8" t="s">
        <v>111</v>
      </c>
      <c r="AE3" s="8" t="s">
        <v>109</v>
      </c>
      <c r="AF3" s="8" t="s">
        <v>111</v>
      </c>
      <c r="AG3" s="514"/>
      <c r="AH3" s="514"/>
    </row>
    <row r="4" spans="1:36">
      <c r="A4" s="9" t="s">
        <v>850</v>
      </c>
      <c r="B4" s="11">
        <v>5</v>
      </c>
      <c r="C4" s="11">
        <v>7.25</v>
      </c>
      <c r="D4" s="11">
        <f>B4*C4</f>
        <v>36.25</v>
      </c>
      <c r="E4" s="11"/>
      <c r="F4" s="11">
        <f>D4</f>
        <v>36.25</v>
      </c>
      <c r="G4" s="4"/>
      <c r="H4" s="9" t="s">
        <v>118</v>
      </c>
      <c r="I4" s="13">
        <v>2</v>
      </c>
      <c r="J4" s="14">
        <v>0.5</v>
      </c>
      <c r="K4" s="13">
        <v>1</v>
      </c>
      <c r="L4" s="15">
        <f t="shared" ref="L4" si="0">J4*K4</f>
        <v>0.5</v>
      </c>
      <c r="M4" s="13">
        <f t="shared" ref="M4" si="1">I4*L4</f>
        <v>1</v>
      </c>
      <c r="N4" s="13">
        <f>IF(M4&gt;=0.5,M4,"0")</f>
        <v>1</v>
      </c>
      <c r="O4" s="4"/>
      <c r="P4" s="9"/>
      <c r="Q4" s="13"/>
      <c r="R4" s="13"/>
      <c r="S4" s="13"/>
      <c r="T4" s="15">
        <f t="shared" ref="T4" si="2">R4*S4</f>
        <v>0</v>
      </c>
      <c r="U4" s="13">
        <f>T4*Q4</f>
        <v>0</v>
      </c>
      <c r="V4" s="13" t="str">
        <f>IF(U4&gt;=0.5,U4,"0")</f>
        <v>0</v>
      </c>
      <c r="W4" s="4"/>
      <c r="X4" s="15">
        <f>(IF(E4="",F4,E4))-(N4+V4)</f>
        <v>35.25</v>
      </c>
      <c r="Y4" s="4"/>
      <c r="Z4" s="15">
        <f>X4*2</f>
        <v>70.5</v>
      </c>
      <c r="AA4" s="15">
        <f t="shared" ref="AA4:AA35" si="3">E4</f>
        <v>0</v>
      </c>
      <c r="AB4" s="15">
        <f t="shared" ref="AB4:AB35" si="4">F4</f>
        <v>36.25</v>
      </c>
      <c r="AC4" s="13"/>
      <c r="AD4" s="11" t="str">
        <f>IF(AC4="","0",(AC4*C4)-(N4+V4))</f>
        <v>0</v>
      </c>
      <c r="AE4" s="13"/>
      <c r="AF4" s="11">
        <f t="shared" ref="AF4:AF35" si="5">C4*AE4</f>
        <v>0</v>
      </c>
      <c r="AG4" s="15">
        <f t="shared" ref="AG4:AG35" si="6">AA4-AD4</f>
        <v>0</v>
      </c>
      <c r="AH4" s="11">
        <f t="shared" ref="AH4:AH35" si="7">AB4-AF4</f>
        <v>36.25</v>
      </c>
    </row>
    <row r="5" spans="1:36">
      <c r="A5" s="9" t="s">
        <v>851</v>
      </c>
      <c r="B5" s="11">
        <v>5</v>
      </c>
      <c r="C5" s="11">
        <v>6.3</v>
      </c>
      <c r="D5" s="11">
        <f t="shared" ref="D5:D55" si="8">B5*C5</f>
        <v>31.5</v>
      </c>
      <c r="E5" s="11"/>
      <c r="F5" s="11">
        <f t="shared" ref="F5:F18" si="9">D5</f>
        <v>31.5</v>
      </c>
      <c r="G5" s="4"/>
      <c r="H5" s="9" t="s">
        <v>118</v>
      </c>
      <c r="I5" s="13"/>
      <c r="J5" s="14"/>
      <c r="K5" s="15"/>
      <c r="L5" s="15">
        <f t="shared" ref="L5:L55" si="10">J5*K5</f>
        <v>0</v>
      </c>
      <c r="M5" s="13">
        <f t="shared" ref="M5:M55" si="11">I5*L5</f>
        <v>0</v>
      </c>
      <c r="N5" s="13" t="str">
        <f t="shared" ref="N5:N55" si="12">IF(M5&gt;=0.5,M5,"0")</f>
        <v>0</v>
      </c>
      <c r="O5" s="4"/>
      <c r="P5" s="9"/>
      <c r="Q5" s="13">
        <v>1</v>
      </c>
      <c r="R5" s="13">
        <v>2.5</v>
      </c>
      <c r="S5" s="13">
        <v>2.5</v>
      </c>
      <c r="T5" s="15">
        <f t="shared" ref="T5:T55" si="13">R5*S5</f>
        <v>6.25</v>
      </c>
      <c r="U5" s="13">
        <f t="shared" ref="U5:U55" si="14">T5*Q5</f>
        <v>6.25</v>
      </c>
      <c r="V5" s="13">
        <f t="shared" ref="V5:V55" si="15">IF(U5&gt;=0.5,U5,"0")</f>
        <v>6.25</v>
      </c>
      <c r="W5" s="4"/>
      <c r="X5" s="15">
        <f t="shared" ref="X5:X55" si="16">(IF(E5="",F5,E5))-(N5+V5)</f>
        <v>25.25</v>
      </c>
      <c r="Y5" s="4"/>
      <c r="Z5" s="15">
        <f t="shared" ref="Z5:Z55" si="17">X5*2</f>
        <v>50.5</v>
      </c>
      <c r="AA5" s="15">
        <f t="shared" si="3"/>
        <v>0</v>
      </c>
      <c r="AB5" s="15">
        <f t="shared" si="4"/>
        <v>31.5</v>
      </c>
      <c r="AC5" s="13"/>
      <c r="AD5" s="11" t="str">
        <f t="shared" ref="AD5:AD55" si="18">IF(AC5="","0",(AC5*C5)-(N5+V5))</f>
        <v>0</v>
      </c>
      <c r="AE5" s="13"/>
      <c r="AF5" s="11">
        <f t="shared" si="5"/>
        <v>0</v>
      </c>
      <c r="AG5" s="15">
        <f t="shared" si="6"/>
        <v>0</v>
      </c>
      <c r="AH5" s="11">
        <f t="shared" si="7"/>
        <v>31.5</v>
      </c>
    </row>
    <row r="6" spans="1:36">
      <c r="A6" s="9" t="s">
        <v>852</v>
      </c>
      <c r="B6" s="11">
        <v>4</v>
      </c>
      <c r="C6" s="11">
        <v>1.35</v>
      </c>
      <c r="D6" s="11">
        <f t="shared" si="8"/>
        <v>5.4</v>
      </c>
      <c r="E6" s="11"/>
      <c r="F6" s="11">
        <f t="shared" si="9"/>
        <v>5.4</v>
      </c>
      <c r="G6" s="10"/>
      <c r="H6" s="9" t="s">
        <v>118</v>
      </c>
      <c r="I6" s="13"/>
      <c r="J6" s="13"/>
      <c r="K6" s="15"/>
      <c r="L6" s="15">
        <f t="shared" si="10"/>
        <v>0</v>
      </c>
      <c r="M6" s="13">
        <f t="shared" si="11"/>
        <v>0</v>
      </c>
      <c r="N6" s="13" t="str">
        <f t="shared" si="12"/>
        <v>0</v>
      </c>
      <c r="O6" s="4"/>
      <c r="P6" s="9"/>
      <c r="Q6" s="13"/>
      <c r="R6" s="13"/>
      <c r="S6" s="13"/>
      <c r="T6" s="15">
        <f t="shared" si="13"/>
        <v>0</v>
      </c>
      <c r="U6" s="13">
        <f t="shared" si="14"/>
        <v>0</v>
      </c>
      <c r="V6" s="13" t="str">
        <f t="shared" si="15"/>
        <v>0</v>
      </c>
      <c r="W6" s="4"/>
      <c r="X6" s="15">
        <f t="shared" si="16"/>
        <v>5.4</v>
      </c>
      <c r="Y6" s="4"/>
      <c r="Z6" s="15">
        <f t="shared" si="17"/>
        <v>10.8</v>
      </c>
      <c r="AA6" s="15">
        <f t="shared" si="3"/>
        <v>0</v>
      </c>
      <c r="AB6" s="15">
        <f t="shared" si="4"/>
        <v>5.4</v>
      </c>
      <c r="AC6" s="13"/>
      <c r="AD6" s="11" t="str">
        <f t="shared" si="18"/>
        <v>0</v>
      </c>
      <c r="AE6" s="13"/>
      <c r="AF6" s="11">
        <f t="shared" si="5"/>
        <v>0</v>
      </c>
      <c r="AG6" s="15">
        <f t="shared" si="6"/>
        <v>0</v>
      </c>
      <c r="AH6" s="11">
        <f t="shared" si="7"/>
        <v>5.4</v>
      </c>
    </row>
    <row r="7" spans="1:36">
      <c r="A7" s="9" t="s">
        <v>853</v>
      </c>
      <c r="B7" s="11">
        <v>4</v>
      </c>
      <c r="C7" s="11">
        <v>2.25</v>
      </c>
      <c r="D7" s="11">
        <f t="shared" si="8"/>
        <v>9</v>
      </c>
      <c r="E7" s="11"/>
      <c r="F7" s="11">
        <f t="shared" si="9"/>
        <v>9</v>
      </c>
      <c r="G7" s="4"/>
      <c r="H7" s="9" t="s">
        <v>118</v>
      </c>
      <c r="I7" s="13"/>
      <c r="J7" s="13"/>
      <c r="K7" s="13"/>
      <c r="L7" s="15">
        <f t="shared" si="10"/>
        <v>0</v>
      </c>
      <c r="M7" s="13">
        <f t="shared" si="11"/>
        <v>0</v>
      </c>
      <c r="N7" s="13" t="str">
        <f t="shared" si="12"/>
        <v>0</v>
      </c>
      <c r="O7" s="4"/>
      <c r="P7" s="9"/>
      <c r="Q7" s="13"/>
      <c r="R7" s="13"/>
      <c r="S7" s="13"/>
      <c r="T7" s="15">
        <f t="shared" si="13"/>
        <v>0</v>
      </c>
      <c r="U7" s="13">
        <f t="shared" si="14"/>
        <v>0</v>
      </c>
      <c r="V7" s="13" t="str">
        <f t="shared" si="15"/>
        <v>0</v>
      </c>
      <c r="W7" s="4"/>
      <c r="X7" s="15">
        <f t="shared" si="16"/>
        <v>9</v>
      </c>
      <c r="Y7" s="4"/>
      <c r="Z7" s="15">
        <f t="shared" si="17"/>
        <v>18</v>
      </c>
      <c r="AA7" s="15">
        <f t="shared" si="3"/>
        <v>0</v>
      </c>
      <c r="AB7" s="15">
        <f t="shared" si="4"/>
        <v>9</v>
      </c>
      <c r="AC7" s="13"/>
      <c r="AD7" s="11" t="str">
        <f t="shared" si="18"/>
        <v>0</v>
      </c>
      <c r="AE7" s="13"/>
      <c r="AF7" s="11">
        <f t="shared" si="5"/>
        <v>0</v>
      </c>
      <c r="AG7" s="15">
        <f t="shared" si="6"/>
        <v>0</v>
      </c>
      <c r="AH7" s="11">
        <f t="shared" si="7"/>
        <v>9</v>
      </c>
    </row>
    <row r="8" spans="1:36">
      <c r="A8" s="9" t="s">
        <v>854</v>
      </c>
      <c r="B8" s="11">
        <v>4</v>
      </c>
      <c r="C8" s="11">
        <v>9.25</v>
      </c>
      <c r="D8" s="11">
        <f t="shared" si="8"/>
        <v>37</v>
      </c>
      <c r="E8" s="11"/>
      <c r="F8" s="11">
        <f t="shared" si="9"/>
        <v>37</v>
      </c>
      <c r="G8" s="4"/>
      <c r="H8" s="9" t="s">
        <v>118</v>
      </c>
      <c r="I8" s="13">
        <v>1</v>
      </c>
      <c r="J8" s="13">
        <v>1</v>
      </c>
      <c r="K8" s="13">
        <v>4.5999999999999996</v>
      </c>
      <c r="L8" s="15">
        <f t="shared" si="10"/>
        <v>4.5999999999999996</v>
      </c>
      <c r="M8" s="13">
        <f t="shared" si="11"/>
        <v>4.5999999999999996</v>
      </c>
      <c r="N8" s="13">
        <f t="shared" si="12"/>
        <v>4.5999999999999996</v>
      </c>
      <c r="O8" s="4"/>
      <c r="P8" s="9"/>
      <c r="Q8" s="13"/>
      <c r="R8" s="13"/>
      <c r="S8" s="13"/>
      <c r="T8" s="15">
        <f t="shared" si="13"/>
        <v>0</v>
      </c>
      <c r="U8" s="13">
        <f t="shared" si="14"/>
        <v>0</v>
      </c>
      <c r="V8" s="13" t="str">
        <f t="shared" si="15"/>
        <v>0</v>
      </c>
      <c r="W8" s="4"/>
      <c r="X8" s="15">
        <f t="shared" si="16"/>
        <v>32.4</v>
      </c>
      <c r="Y8" s="4"/>
      <c r="Z8" s="15">
        <f t="shared" si="17"/>
        <v>64.8</v>
      </c>
      <c r="AA8" s="15">
        <f t="shared" si="3"/>
        <v>0</v>
      </c>
      <c r="AB8" s="15">
        <f t="shared" si="4"/>
        <v>37</v>
      </c>
      <c r="AC8" s="13"/>
      <c r="AD8" s="11" t="str">
        <f t="shared" si="18"/>
        <v>0</v>
      </c>
      <c r="AE8" s="13">
        <v>4</v>
      </c>
      <c r="AF8" s="11">
        <f t="shared" si="5"/>
        <v>37</v>
      </c>
      <c r="AG8" s="15">
        <f t="shared" si="6"/>
        <v>0</v>
      </c>
      <c r="AH8" s="11">
        <f t="shared" si="7"/>
        <v>0</v>
      </c>
      <c r="AJ8" s="45">
        <f>SUM(AH4:AH8)</f>
        <v>82.15</v>
      </c>
    </row>
    <row r="9" spans="1:36">
      <c r="A9" s="9" t="s">
        <v>855</v>
      </c>
      <c r="B9" s="11">
        <v>4</v>
      </c>
      <c r="C9" s="11">
        <v>1</v>
      </c>
      <c r="D9" s="11">
        <f t="shared" si="8"/>
        <v>4</v>
      </c>
      <c r="E9" s="11"/>
      <c r="F9" s="11">
        <f t="shared" si="9"/>
        <v>4</v>
      </c>
      <c r="G9" s="4"/>
      <c r="H9" s="9" t="s">
        <v>118</v>
      </c>
      <c r="I9" s="13"/>
      <c r="J9" s="13"/>
      <c r="K9" s="13"/>
      <c r="L9" s="15">
        <f t="shared" si="10"/>
        <v>0</v>
      </c>
      <c r="M9" s="13">
        <f t="shared" si="11"/>
        <v>0</v>
      </c>
      <c r="N9" s="13" t="str">
        <f t="shared" si="12"/>
        <v>0</v>
      </c>
      <c r="O9" s="4"/>
      <c r="P9" s="9"/>
      <c r="Q9" s="13"/>
      <c r="R9" s="13"/>
      <c r="S9" s="13"/>
      <c r="T9" s="15">
        <f t="shared" si="13"/>
        <v>0</v>
      </c>
      <c r="U9" s="13">
        <f t="shared" si="14"/>
        <v>0</v>
      </c>
      <c r="V9" s="13" t="str">
        <f t="shared" si="15"/>
        <v>0</v>
      </c>
      <c r="W9" s="4"/>
      <c r="X9" s="15">
        <f t="shared" si="16"/>
        <v>4</v>
      </c>
      <c r="Y9" s="4"/>
      <c r="Z9" s="15">
        <f t="shared" si="17"/>
        <v>8</v>
      </c>
      <c r="AA9" s="15">
        <f t="shared" si="3"/>
        <v>0</v>
      </c>
      <c r="AB9" s="15">
        <f t="shared" si="4"/>
        <v>4</v>
      </c>
      <c r="AC9" s="13"/>
      <c r="AD9" s="11" t="str">
        <f t="shared" si="18"/>
        <v>0</v>
      </c>
      <c r="AE9" s="13"/>
      <c r="AF9" s="11">
        <f t="shared" si="5"/>
        <v>0</v>
      </c>
      <c r="AG9" s="15">
        <f t="shared" si="6"/>
        <v>0</v>
      </c>
      <c r="AH9" s="11">
        <f t="shared" si="7"/>
        <v>4</v>
      </c>
    </row>
    <row r="10" spans="1:36">
      <c r="A10" s="9" t="s">
        <v>856</v>
      </c>
      <c r="B10" s="11">
        <v>4</v>
      </c>
      <c r="C10" s="11">
        <v>6.15</v>
      </c>
      <c r="D10" s="11">
        <f t="shared" si="8"/>
        <v>24.6</v>
      </c>
      <c r="E10" s="11"/>
      <c r="F10" s="11">
        <f t="shared" si="9"/>
        <v>24.6</v>
      </c>
      <c r="G10" s="4"/>
      <c r="H10" s="9" t="s">
        <v>118</v>
      </c>
      <c r="I10" s="13"/>
      <c r="J10" s="13"/>
      <c r="K10" s="13"/>
      <c r="L10" s="15">
        <f t="shared" si="10"/>
        <v>0</v>
      </c>
      <c r="M10" s="13">
        <f t="shared" si="11"/>
        <v>0</v>
      </c>
      <c r="N10" s="13" t="str">
        <f t="shared" si="12"/>
        <v>0</v>
      </c>
      <c r="O10" s="4"/>
      <c r="P10" s="9"/>
      <c r="Q10" s="13"/>
      <c r="R10" s="13"/>
      <c r="S10" s="13"/>
      <c r="T10" s="15">
        <f t="shared" si="13"/>
        <v>0</v>
      </c>
      <c r="U10" s="13">
        <f t="shared" si="14"/>
        <v>0</v>
      </c>
      <c r="V10" s="13" t="str">
        <f t="shared" si="15"/>
        <v>0</v>
      </c>
      <c r="W10" s="4"/>
      <c r="X10" s="15">
        <f t="shared" si="16"/>
        <v>24.6</v>
      </c>
      <c r="Y10" s="4"/>
      <c r="Z10" s="15">
        <f t="shared" si="17"/>
        <v>49.2</v>
      </c>
      <c r="AA10" s="15">
        <f t="shared" si="3"/>
        <v>0</v>
      </c>
      <c r="AB10" s="15">
        <f t="shared" si="4"/>
        <v>24.6</v>
      </c>
      <c r="AC10" s="13"/>
      <c r="AD10" s="11" t="str">
        <f t="shared" si="18"/>
        <v>0</v>
      </c>
      <c r="AE10" s="13"/>
      <c r="AF10" s="11">
        <f t="shared" si="5"/>
        <v>0</v>
      </c>
      <c r="AG10" s="15">
        <f t="shared" si="6"/>
        <v>0</v>
      </c>
      <c r="AH10" s="11">
        <f t="shared" si="7"/>
        <v>24.6</v>
      </c>
    </row>
    <row r="11" spans="1:36">
      <c r="A11" s="9" t="s">
        <v>857</v>
      </c>
      <c r="B11" s="11">
        <v>4</v>
      </c>
      <c r="C11" s="11">
        <v>3.1</v>
      </c>
      <c r="D11" s="11">
        <f t="shared" si="8"/>
        <v>12.4</v>
      </c>
      <c r="E11" s="11"/>
      <c r="F11" s="11">
        <f t="shared" si="9"/>
        <v>12.4</v>
      </c>
      <c r="G11" s="4"/>
      <c r="H11" s="9" t="s">
        <v>118</v>
      </c>
      <c r="I11" s="13">
        <v>1</v>
      </c>
      <c r="J11" s="13">
        <v>1.1000000000000001</v>
      </c>
      <c r="K11" s="13">
        <v>5.7</v>
      </c>
      <c r="L11" s="15">
        <f t="shared" si="10"/>
        <v>6.27</v>
      </c>
      <c r="M11" s="13">
        <f t="shared" si="11"/>
        <v>6.27</v>
      </c>
      <c r="N11" s="13">
        <f t="shared" si="12"/>
        <v>6.27</v>
      </c>
      <c r="O11" s="4"/>
      <c r="P11" s="9"/>
      <c r="Q11" s="13"/>
      <c r="R11" s="13"/>
      <c r="S11" s="13"/>
      <c r="T11" s="15">
        <f t="shared" si="13"/>
        <v>0</v>
      </c>
      <c r="U11" s="13">
        <f t="shared" si="14"/>
        <v>0</v>
      </c>
      <c r="V11" s="13" t="str">
        <f t="shared" si="15"/>
        <v>0</v>
      </c>
      <c r="W11" s="4"/>
      <c r="X11" s="15">
        <f t="shared" si="16"/>
        <v>6.13</v>
      </c>
      <c r="Y11" s="4"/>
      <c r="Z11" s="15">
        <f t="shared" si="17"/>
        <v>12.26</v>
      </c>
      <c r="AA11" s="15">
        <f t="shared" si="3"/>
        <v>0</v>
      </c>
      <c r="AB11" s="15">
        <f t="shared" si="4"/>
        <v>12.4</v>
      </c>
      <c r="AC11" s="13"/>
      <c r="AD11" s="11" t="str">
        <f t="shared" si="18"/>
        <v>0</v>
      </c>
      <c r="AE11" s="13"/>
      <c r="AF11" s="11">
        <f t="shared" si="5"/>
        <v>0</v>
      </c>
      <c r="AG11" s="15">
        <f t="shared" si="6"/>
        <v>0</v>
      </c>
      <c r="AH11" s="11">
        <f t="shared" si="7"/>
        <v>12.4</v>
      </c>
    </row>
    <row r="12" spans="1:36">
      <c r="A12" s="9" t="s">
        <v>858</v>
      </c>
      <c r="B12" s="11">
        <v>4</v>
      </c>
      <c r="C12" s="11">
        <v>4</v>
      </c>
      <c r="D12" s="11">
        <f t="shared" si="8"/>
        <v>16</v>
      </c>
      <c r="E12" s="11"/>
      <c r="F12" s="11">
        <f t="shared" si="9"/>
        <v>16</v>
      </c>
      <c r="G12" s="4"/>
      <c r="H12" s="9" t="s">
        <v>118</v>
      </c>
      <c r="I12" s="13"/>
      <c r="J12" s="13"/>
      <c r="K12" s="13"/>
      <c r="L12" s="15">
        <f t="shared" si="10"/>
        <v>0</v>
      </c>
      <c r="M12" s="13">
        <f t="shared" si="11"/>
        <v>0</v>
      </c>
      <c r="N12" s="13" t="str">
        <f t="shared" si="12"/>
        <v>0</v>
      </c>
      <c r="O12" s="4"/>
      <c r="P12" s="9"/>
      <c r="Q12" s="13">
        <v>1</v>
      </c>
      <c r="R12" s="13">
        <v>2.1</v>
      </c>
      <c r="S12" s="13">
        <v>0.9</v>
      </c>
      <c r="T12" s="15">
        <f t="shared" si="13"/>
        <v>1.89</v>
      </c>
      <c r="U12" s="13">
        <f t="shared" si="14"/>
        <v>1.89</v>
      </c>
      <c r="V12" s="13">
        <f t="shared" si="15"/>
        <v>1.89</v>
      </c>
      <c r="W12" s="4"/>
      <c r="X12" s="15">
        <f t="shared" si="16"/>
        <v>14.11</v>
      </c>
      <c r="Y12" s="4"/>
      <c r="Z12" s="15">
        <f t="shared" si="17"/>
        <v>28.22</v>
      </c>
      <c r="AA12" s="15">
        <f t="shared" si="3"/>
        <v>0</v>
      </c>
      <c r="AB12" s="15">
        <f t="shared" si="4"/>
        <v>16</v>
      </c>
      <c r="AC12" s="13"/>
      <c r="AD12" s="11" t="str">
        <f t="shared" si="18"/>
        <v>0</v>
      </c>
      <c r="AE12" s="13"/>
      <c r="AF12" s="11">
        <f t="shared" si="5"/>
        <v>0</v>
      </c>
      <c r="AG12" s="15">
        <f t="shared" si="6"/>
        <v>0</v>
      </c>
      <c r="AH12" s="11">
        <f t="shared" si="7"/>
        <v>16</v>
      </c>
    </row>
    <row r="13" spans="1:36">
      <c r="A13" s="9" t="s">
        <v>859</v>
      </c>
      <c r="B13" s="11">
        <v>4</v>
      </c>
      <c r="C13" s="11">
        <v>1.65</v>
      </c>
      <c r="D13" s="11">
        <f t="shared" si="8"/>
        <v>6.6</v>
      </c>
      <c r="E13" s="11"/>
      <c r="F13" s="11">
        <f t="shared" si="9"/>
        <v>6.6</v>
      </c>
      <c r="G13" s="4"/>
      <c r="H13" s="9" t="s">
        <v>118</v>
      </c>
      <c r="I13" s="13"/>
      <c r="J13" s="13"/>
      <c r="K13" s="13"/>
      <c r="L13" s="15">
        <f t="shared" si="10"/>
        <v>0</v>
      </c>
      <c r="M13" s="13">
        <f t="shared" si="11"/>
        <v>0</v>
      </c>
      <c r="N13" s="13" t="str">
        <f t="shared" si="12"/>
        <v>0</v>
      </c>
      <c r="O13" s="4"/>
      <c r="P13" s="9"/>
      <c r="Q13" s="13"/>
      <c r="R13" s="13"/>
      <c r="S13" s="13"/>
      <c r="T13" s="15">
        <f t="shared" si="13"/>
        <v>0</v>
      </c>
      <c r="U13" s="13">
        <f t="shared" si="14"/>
        <v>0</v>
      </c>
      <c r="V13" s="13" t="str">
        <f t="shared" si="15"/>
        <v>0</v>
      </c>
      <c r="W13" s="4"/>
      <c r="X13" s="15">
        <f t="shared" si="16"/>
        <v>6.6</v>
      </c>
      <c r="Y13" s="4"/>
      <c r="Z13" s="15">
        <f t="shared" si="17"/>
        <v>13.2</v>
      </c>
      <c r="AA13" s="15">
        <f t="shared" si="3"/>
        <v>0</v>
      </c>
      <c r="AB13" s="15">
        <f t="shared" si="4"/>
        <v>6.6</v>
      </c>
      <c r="AC13" s="13"/>
      <c r="AD13" s="11" t="str">
        <f t="shared" si="18"/>
        <v>0</v>
      </c>
      <c r="AE13" s="13"/>
      <c r="AF13" s="11">
        <f t="shared" si="5"/>
        <v>0</v>
      </c>
      <c r="AG13" s="15">
        <f t="shared" si="6"/>
        <v>0</v>
      </c>
      <c r="AH13" s="11">
        <f t="shared" si="7"/>
        <v>6.6</v>
      </c>
    </row>
    <row r="14" spans="1:36">
      <c r="A14" s="9" t="s">
        <v>860</v>
      </c>
      <c r="B14" s="11">
        <v>4</v>
      </c>
      <c r="C14" s="11">
        <v>1.65</v>
      </c>
      <c r="D14" s="11">
        <f t="shared" si="8"/>
        <v>6.6</v>
      </c>
      <c r="E14" s="11"/>
      <c r="F14" s="11">
        <f t="shared" si="9"/>
        <v>6.6</v>
      </c>
      <c r="G14" s="4"/>
      <c r="H14" s="9" t="s">
        <v>118</v>
      </c>
      <c r="I14" s="13">
        <v>1</v>
      </c>
      <c r="J14" s="13">
        <v>0.5</v>
      </c>
      <c r="K14" s="13">
        <v>1</v>
      </c>
      <c r="L14" s="15">
        <f t="shared" si="10"/>
        <v>0.5</v>
      </c>
      <c r="M14" s="13">
        <f t="shared" si="11"/>
        <v>0.5</v>
      </c>
      <c r="N14" s="13">
        <f t="shared" si="12"/>
        <v>0.5</v>
      </c>
      <c r="O14" s="4"/>
      <c r="P14" s="9"/>
      <c r="Q14" s="13"/>
      <c r="R14" s="13"/>
      <c r="S14" s="13"/>
      <c r="T14" s="15">
        <f t="shared" si="13"/>
        <v>0</v>
      </c>
      <c r="U14" s="13">
        <f t="shared" si="14"/>
        <v>0</v>
      </c>
      <c r="V14" s="13" t="str">
        <f t="shared" si="15"/>
        <v>0</v>
      </c>
      <c r="W14" s="4"/>
      <c r="X14" s="15">
        <f t="shared" si="16"/>
        <v>6.1</v>
      </c>
      <c r="Y14" s="4"/>
      <c r="Z14" s="15">
        <f t="shared" si="17"/>
        <v>12.2</v>
      </c>
      <c r="AA14" s="15">
        <f t="shared" si="3"/>
        <v>0</v>
      </c>
      <c r="AB14" s="15">
        <f t="shared" si="4"/>
        <v>6.6</v>
      </c>
      <c r="AC14" s="13"/>
      <c r="AD14" s="11" t="str">
        <f t="shared" si="18"/>
        <v>0</v>
      </c>
      <c r="AE14" s="13"/>
      <c r="AF14" s="11">
        <f t="shared" si="5"/>
        <v>0</v>
      </c>
      <c r="AG14" s="15">
        <f t="shared" si="6"/>
        <v>0</v>
      </c>
      <c r="AH14" s="11">
        <f t="shared" si="7"/>
        <v>6.6</v>
      </c>
    </row>
    <row r="15" spans="1:36">
      <c r="A15" s="9" t="s">
        <v>861</v>
      </c>
      <c r="B15" s="11">
        <v>4</v>
      </c>
      <c r="C15" s="11">
        <v>3.3</v>
      </c>
      <c r="D15" s="11">
        <f t="shared" si="8"/>
        <v>13.2</v>
      </c>
      <c r="E15" s="11"/>
      <c r="F15" s="11">
        <f t="shared" si="9"/>
        <v>13.2</v>
      </c>
      <c r="G15" s="4"/>
      <c r="H15" s="9" t="s">
        <v>118</v>
      </c>
      <c r="I15" s="13">
        <v>1</v>
      </c>
      <c r="J15" s="13">
        <v>1.1000000000000001</v>
      </c>
      <c r="K15" s="13">
        <v>2.9</v>
      </c>
      <c r="L15" s="15">
        <f t="shared" si="10"/>
        <v>3.19</v>
      </c>
      <c r="M15" s="13">
        <f t="shared" si="11"/>
        <v>3.19</v>
      </c>
      <c r="N15" s="13">
        <f t="shared" si="12"/>
        <v>3.19</v>
      </c>
      <c r="O15" s="4"/>
      <c r="P15" s="9"/>
      <c r="Q15" s="13"/>
      <c r="R15" s="13"/>
      <c r="S15" s="13"/>
      <c r="T15" s="15">
        <f t="shared" si="13"/>
        <v>0</v>
      </c>
      <c r="U15" s="13">
        <f t="shared" si="14"/>
        <v>0</v>
      </c>
      <c r="V15" s="13" t="str">
        <f t="shared" si="15"/>
        <v>0</v>
      </c>
      <c r="W15" s="4"/>
      <c r="X15" s="15">
        <f t="shared" si="16"/>
        <v>10.01</v>
      </c>
      <c r="Y15" s="4"/>
      <c r="Z15" s="15">
        <f t="shared" si="17"/>
        <v>20.02</v>
      </c>
      <c r="AA15" s="15">
        <f t="shared" si="3"/>
        <v>0</v>
      </c>
      <c r="AB15" s="15">
        <f t="shared" si="4"/>
        <v>13.2</v>
      </c>
      <c r="AC15" s="13"/>
      <c r="AD15" s="11" t="str">
        <f t="shared" si="18"/>
        <v>0</v>
      </c>
      <c r="AE15" s="13"/>
      <c r="AF15" s="11">
        <f t="shared" si="5"/>
        <v>0</v>
      </c>
      <c r="AG15" s="15">
        <f t="shared" si="6"/>
        <v>0</v>
      </c>
      <c r="AH15" s="11">
        <f t="shared" si="7"/>
        <v>13.2</v>
      </c>
    </row>
    <row r="16" spans="1:36">
      <c r="A16" s="9" t="s">
        <v>862</v>
      </c>
      <c r="B16" s="11">
        <v>4</v>
      </c>
      <c r="C16" s="11">
        <v>2.75</v>
      </c>
      <c r="D16" s="11">
        <f t="shared" si="8"/>
        <v>11</v>
      </c>
      <c r="E16" s="11"/>
      <c r="F16" s="11">
        <f t="shared" si="9"/>
        <v>11</v>
      </c>
      <c r="G16" s="4"/>
      <c r="H16" s="9" t="s">
        <v>118</v>
      </c>
      <c r="I16" s="13">
        <v>1</v>
      </c>
      <c r="J16" s="13">
        <v>0.5</v>
      </c>
      <c r="K16" s="13">
        <v>1</v>
      </c>
      <c r="L16" s="15">
        <f t="shared" si="10"/>
        <v>0.5</v>
      </c>
      <c r="M16" s="13">
        <f t="shared" si="11"/>
        <v>0.5</v>
      </c>
      <c r="N16" s="13">
        <f t="shared" si="12"/>
        <v>0.5</v>
      </c>
      <c r="O16" s="4"/>
      <c r="P16" s="9"/>
      <c r="Q16" s="13"/>
      <c r="R16" s="13"/>
      <c r="S16" s="13"/>
      <c r="T16" s="15">
        <f t="shared" si="13"/>
        <v>0</v>
      </c>
      <c r="U16" s="13">
        <f t="shared" si="14"/>
        <v>0</v>
      </c>
      <c r="V16" s="13" t="str">
        <f t="shared" si="15"/>
        <v>0</v>
      </c>
      <c r="W16" s="4"/>
      <c r="X16" s="15">
        <f t="shared" si="16"/>
        <v>10.5</v>
      </c>
      <c r="Y16" s="4"/>
      <c r="Z16" s="15">
        <f t="shared" si="17"/>
        <v>21</v>
      </c>
      <c r="AA16" s="15">
        <f t="shared" si="3"/>
        <v>0</v>
      </c>
      <c r="AB16" s="15">
        <f t="shared" si="4"/>
        <v>11</v>
      </c>
      <c r="AC16" s="13"/>
      <c r="AD16" s="11" t="str">
        <f t="shared" si="18"/>
        <v>0</v>
      </c>
      <c r="AE16" s="13"/>
      <c r="AF16" s="11">
        <f t="shared" si="5"/>
        <v>0</v>
      </c>
      <c r="AG16" s="15">
        <f t="shared" si="6"/>
        <v>0</v>
      </c>
      <c r="AH16" s="11">
        <f t="shared" si="7"/>
        <v>11</v>
      </c>
    </row>
    <row r="17" spans="1:34">
      <c r="A17" s="9" t="s">
        <v>863</v>
      </c>
      <c r="B17" s="11"/>
      <c r="C17" s="11">
        <v>0</v>
      </c>
      <c r="D17" s="11">
        <f t="shared" si="8"/>
        <v>0</v>
      </c>
      <c r="E17" s="11"/>
      <c r="F17" s="11">
        <f t="shared" si="9"/>
        <v>0</v>
      </c>
      <c r="G17" s="4"/>
      <c r="H17" s="9" t="s">
        <v>118</v>
      </c>
      <c r="I17" s="13"/>
      <c r="J17" s="13"/>
      <c r="K17" s="13"/>
      <c r="L17" s="15">
        <f t="shared" si="10"/>
        <v>0</v>
      </c>
      <c r="M17" s="13">
        <f t="shared" si="11"/>
        <v>0</v>
      </c>
      <c r="N17" s="13" t="str">
        <f t="shared" si="12"/>
        <v>0</v>
      </c>
      <c r="O17" s="4"/>
      <c r="P17" s="9"/>
      <c r="Q17" s="13"/>
      <c r="R17" s="13"/>
      <c r="S17" s="13"/>
      <c r="T17" s="15">
        <f t="shared" si="13"/>
        <v>0</v>
      </c>
      <c r="U17" s="13">
        <f t="shared" si="14"/>
        <v>0</v>
      </c>
      <c r="V17" s="13" t="str">
        <f t="shared" si="15"/>
        <v>0</v>
      </c>
      <c r="W17" s="4"/>
      <c r="X17" s="15">
        <f t="shared" si="16"/>
        <v>0</v>
      </c>
      <c r="Y17" s="4"/>
      <c r="Z17" s="15">
        <f t="shared" si="17"/>
        <v>0</v>
      </c>
      <c r="AA17" s="15">
        <f t="shared" si="3"/>
        <v>0</v>
      </c>
      <c r="AB17" s="15">
        <f t="shared" si="4"/>
        <v>0</v>
      </c>
      <c r="AC17" s="13"/>
      <c r="AD17" s="11" t="str">
        <f t="shared" si="18"/>
        <v>0</v>
      </c>
      <c r="AE17" s="13"/>
      <c r="AF17" s="11">
        <f t="shared" si="5"/>
        <v>0</v>
      </c>
      <c r="AG17" s="15">
        <f t="shared" si="6"/>
        <v>0</v>
      </c>
      <c r="AH17" s="11">
        <f t="shared" si="7"/>
        <v>0</v>
      </c>
    </row>
    <row r="18" spans="1:34">
      <c r="A18" s="9" t="s">
        <v>864</v>
      </c>
      <c r="B18" s="11"/>
      <c r="C18" s="11">
        <v>0</v>
      </c>
      <c r="D18" s="11">
        <f t="shared" si="8"/>
        <v>0</v>
      </c>
      <c r="E18" s="11"/>
      <c r="F18" s="11">
        <f t="shared" si="9"/>
        <v>0</v>
      </c>
      <c r="G18" s="4"/>
      <c r="H18" s="9" t="s">
        <v>118</v>
      </c>
      <c r="I18" s="13"/>
      <c r="J18" s="13"/>
      <c r="K18" s="13"/>
      <c r="L18" s="15">
        <f t="shared" si="10"/>
        <v>0</v>
      </c>
      <c r="M18" s="13">
        <f t="shared" si="11"/>
        <v>0</v>
      </c>
      <c r="N18" s="13" t="str">
        <f t="shared" si="12"/>
        <v>0</v>
      </c>
      <c r="O18" s="4"/>
      <c r="P18" s="9"/>
      <c r="Q18" s="13"/>
      <c r="R18" s="13"/>
      <c r="S18" s="13"/>
      <c r="T18" s="15">
        <f t="shared" si="13"/>
        <v>0</v>
      </c>
      <c r="U18" s="13">
        <f t="shared" si="14"/>
        <v>0</v>
      </c>
      <c r="V18" s="13" t="str">
        <f t="shared" si="15"/>
        <v>0</v>
      </c>
      <c r="W18" s="4"/>
      <c r="X18" s="15">
        <f t="shared" si="16"/>
        <v>0</v>
      </c>
      <c r="Y18" s="4"/>
      <c r="Z18" s="15">
        <f t="shared" si="17"/>
        <v>0</v>
      </c>
      <c r="AA18" s="15">
        <f t="shared" si="3"/>
        <v>0</v>
      </c>
      <c r="AB18" s="15">
        <f t="shared" si="4"/>
        <v>0</v>
      </c>
      <c r="AC18" s="13"/>
      <c r="AD18" s="11" t="str">
        <f t="shared" si="18"/>
        <v>0</v>
      </c>
      <c r="AE18" s="13"/>
      <c r="AF18" s="11">
        <f t="shared" si="5"/>
        <v>0</v>
      </c>
      <c r="AG18" s="15">
        <f t="shared" si="6"/>
        <v>0</v>
      </c>
      <c r="AH18" s="11">
        <f t="shared" si="7"/>
        <v>0</v>
      </c>
    </row>
    <row r="19" spans="1:34">
      <c r="A19" s="9" t="s">
        <v>865</v>
      </c>
      <c r="B19" s="11">
        <v>3.8</v>
      </c>
      <c r="C19" s="11">
        <v>1.8</v>
      </c>
      <c r="D19" s="11">
        <f t="shared" si="8"/>
        <v>6.84</v>
      </c>
      <c r="E19" s="11">
        <f>D19</f>
        <v>6.84</v>
      </c>
      <c r="F19" s="11"/>
      <c r="G19" s="4"/>
      <c r="H19" s="9" t="s">
        <v>118</v>
      </c>
      <c r="I19" s="13"/>
      <c r="J19" s="13"/>
      <c r="K19" s="13"/>
      <c r="L19" s="15">
        <f t="shared" si="10"/>
        <v>0</v>
      </c>
      <c r="M19" s="13">
        <f t="shared" si="11"/>
        <v>0</v>
      </c>
      <c r="N19" s="13" t="str">
        <f t="shared" si="12"/>
        <v>0</v>
      </c>
      <c r="O19" s="4"/>
      <c r="P19" s="9"/>
      <c r="Q19" s="13"/>
      <c r="R19" s="13"/>
      <c r="S19" s="13"/>
      <c r="T19" s="15">
        <f t="shared" si="13"/>
        <v>0</v>
      </c>
      <c r="U19" s="13">
        <f t="shared" si="14"/>
        <v>0</v>
      </c>
      <c r="V19" s="13" t="str">
        <f t="shared" si="15"/>
        <v>0</v>
      </c>
      <c r="W19" s="4"/>
      <c r="X19" s="15">
        <f t="shared" si="16"/>
        <v>6.84</v>
      </c>
      <c r="Y19" s="4"/>
      <c r="Z19" s="15">
        <f t="shared" si="17"/>
        <v>13.68</v>
      </c>
      <c r="AA19" s="15">
        <f t="shared" si="3"/>
        <v>6.84</v>
      </c>
      <c r="AB19" s="15">
        <f t="shared" si="4"/>
        <v>0</v>
      </c>
      <c r="AC19" s="13">
        <v>3.8</v>
      </c>
      <c r="AD19" s="11">
        <f t="shared" si="18"/>
        <v>6.84</v>
      </c>
      <c r="AE19" s="13"/>
      <c r="AF19" s="11">
        <f t="shared" si="5"/>
        <v>0</v>
      </c>
      <c r="AG19" s="15">
        <f t="shared" si="6"/>
        <v>0</v>
      </c>
      <c r="AH19" s="11">
        <f t="shared" si="7"/>
        <v>0</v>
      </c>
    </row>
    <row r="20" spans="1:34">
      <c r="A20" s="9" t="s">
        <v>866</v>
      </c>
      <c r="B20" s="11">
        <v>3.8</v>
      </c>
      <c r="C20" s="11">
        <v>1.8</v>
      </c>
      <c r="D20" s="11">
        <f t="shared" si="8"/>
        <v>6.84</v>
      </c>
      <c r="E20" s="11">
        <f t="shared" ref="E20:E55" si="19">D20</f>
        <v>6.84</v>
      </c>
      <c r="F20" s="11"/>
      <c r="G20" s="4"/>
      <c r="H20" s="9" t="s">
        <v>118</v>
      </c>
      <c r="I20" s="13"/>
      <c r="J20" s="13"/>
      <c r="K20" s="13"/>
      <c r="L20" s="15">
        <f t="shared" si="10"/>
        <v>0</v>
      </c>
      <c r="M20" s="13">
        <f t="shared" si="11"/>
        <v>0</v>
      </c>
      <c r="N20" s="13" t="str">
        <f t="shared" si="12"/>
        <v>0</v>
      </c>
      <c r="O20" s="4"/>
      <c r="P20" s="9"/>
      <c r="Q20" s="13"/>
      <c r="R20" s="13"/>
      <c r="S20" s="13"/>
      <c r="T20" s="15">
        <f t="shared" si="13"/>
        <v>0</v>
      </c>
      <c r="U20" s="13">
        <f t="shared" si="14"/>
        <v>0</v>
      </c>
      <c r="V20" s="13" t="str">
        <f t="shared" si="15"/>
        <v>0</v>
      </c>
      <c r="W20" s="4"/>
      <c r="X20" s="15">
        <f t="shared" si="16"/>
        <v>6.84</v>
      </c>
      <c r="Y20" s="4"/>
      <c r="Z20" s="15">
        <f t="shared" si="17"/>
        <v>13.68</v>
      </c>
      <c r="AA20" s="15">
        <f t="shared" si="3"/>
        <v>6.84</v>
      </c>
      <c r="AB20" s="15">
        <f t="shared" si="4"/>
        <v>0</v>
      </c>
      <c r="AC20" s="13">
        <v>3.8</v>
      </c>
      <c r="AD20" s="11">
        <f t="shared" si="18"/>
        <v>6.84</v>
      </c>
      <c r="AE20" s="13"/>
      <c r="AF20" s="11">
        <f t="shared" si="5"/>
        <v>0</v>
      </c>
      <c r="AG20" s="15">
        <f t="shared" si="6"/>
        <v>0</v>
      </c>
      <c r="AH20" s="11">
        <f t="shared" si="7"/>
        <v>0</v>
      </c>
    </row>
    <row r="21" spans="1:34">
      <c r="A21" s="9" t="s">
        <v>867</v>
      </c>
      <c r="B21" s="11">
        <v>3.8</v>
      </c>
      <c r="C21" s="11">
        <v>3.05</v>
      </c>
      <c r="D21" s="11">
        <f t="shared" si="8"/>
        <v>11.59</v>
      </c>
      <c r="E21" s="11">
        <f t="shared" si="19"/>
        <v>11.59</v>
      </c>
      <c r="F21" s="11"/>
      <c r="G21" s="4"/>
      <c r="H21" s="9" t="s">
        <v>118</v>
      </c>
      <c r="I21" s="13"/>
      <c r="J21" s="13"/>
      <c r="K21" s="13"/>
      <c r="L21" s="15">
        <f t="shared" si="10"/>
        <v>0</v>
      </c>
      <c r="M21" s="13">
        <f t="shared" si="11"/>
        <v>0</v>
      </c>
      <c r="N21" s="13" t="str">
        <f t="shared" si="12"/>
        <v>0</v>
      </c>
      <c r="O21" s="4"/>
      <c r="P21" s="9"/>
      <c r="Q21" s="13"/>
      <c r="R21" s="13"/>
      <c r="S21" s="13"/>
      <c r="T21" s="15">
        <f t="shared" si="13"/>
        <v>0</v>
      </c>
      <c r="U21" s="13">
        <f t="shared" si="14"/>
        <v>0</v>
      </c>
      <c r="V21" s="13" t="str">
        <f t="shared" si="15"/>
        <v>0</v>
      </c>
      <c r="W21" s="4"/>
      <c r="X21" s="15">
        <f t="shared" si="16"/>
        <v>11.59</v>
      </c>
      <c r="Y21" s="4"/>
      <c r="Z21" s="15">
        <f t="shared" si="17"/>
        <v>23.18</v>
      </c>
      <c r="AA21" s="15">
        <f t="shared" si="3"/>
        <v>11.59</v>
      </c>
      <c r="AB21" s="15">
        <f t="shared" si="4"/>
        <v>0</v>
      </c>
      <c r="AC21" s="13">
        <v>3.8</v>
      </c>
      <c r="AD21" s="11">
        <f t="shared" si="18"/>
        <v>11.59</v>
      </c>
      <c r="AE21" s="13"/>
      <c r="AF21" s="11">
        <f t="shared" si="5"/>
        <v>0</v>
      </c>
      <c r="AG21" s="15">
        <f t="shared" si="6"/>
        <v>0</v>
      </c>
      <c r="AH21" s="11">
        <f t="shared" si="7"/>
        <v>0</v>
      </c>
    </row>
    <row r="22" spans="1:34">
      <c r="A22" s="9" t="s">
        <v>868</v>
      </c>
      <c r="B22" s="11">
        <v>3.8</v>
      </c>
      <c r="C22" s="11">
        <v>1.85</v>
      </c>
      <c r="D22" s="11">
        <f t="shared" si="8"/>
        <v>7.03</v>
      </c>
      <c r="E22" s="11">
        <f t="shared" si="19"/>
        <v>7.03</v>
      </c>
      <c r="F22" s="11"/>
      <c r="G22" s="4"/>
      <c r="H22" s="9" t="s">
        <v>118</v>
      </c>
      <c r="I22" s="13"/>
      <c r="J22" s="13"/>
      <c r="K22" s="13"/>
      <c r="L22" s="15">
        <f t="shared" si="10"/>
        <v>0</v>
      </c>
      <c r="M22" s="13">
        <f t="shared" si="11"/>
        <v>0</v>
      </c>
      <c r="N22" s="13" t="str">
        <f t="shared" si="12"/>
        <v>0</v>
      </c>
      <c r="O22" s="4"/>
      <c r="P22" s="9"/>
      <c r="Q22" s="13"/>
      <c r="R22" s="13"/>
      <c r="S22" s="13"/>
      <c r="T22" s="15">
        <f t="shared" si="13"/>
        <v>0</v>
      </c>
      <c r="U22" s="13">
        <f t="shared" si="14"/>
        <v>0</v>
      </c>
      <c r="V22" s="13" t="str">
        <f t="shared" si="15"/>
        <v>0</v>
      </c>
      <c r="W22" s="4"/>
      <c r="X22" s="15">
        <f t="shared" si="16"/>
        <v>7.03</v>
      </c>
      <c r="Y22" s="4"/>
      <c r="Z22" s="15">
        <f t="shared" si="17"/>
        <v>14.06</v>
      </c>
      <c r="AA22" s="15">
        <f t="shared" si="3"/>
        <v>7.03</v>
      </c>
      <c r="AB22" s="15">
        <f t="shared" si="4"/>
        <v>0</v>
      </c>
      <c r="AC22" s="13">
        <v>3.8</v>
      </c>
      <c r="AD22" s="11">
        <f t="shared" si="18"/>
        <v>7.03</v>
      </c>
      <c r="AE22" s="13"/>
      <c r="AF22" s="11">
        <f t="shared" si="5"/>
        <v>0</v>
      </c>
      <c r="AG22" s="15">
        <f t="shared" si="6"/>
        <v>0</v>
      </c>
      <c r="AH22" s="11">
        <f t="shared" si="7"/>
        <v>0</v>
      </c>
    </row>
    <row r="23" spans="1:34">
      <c r="A23" s="9" t="s">
        <v>869</v>
      </c>
      <c r="B23" s="11">
        <v>3.8</v>
      </c>
      <c r="C23" s="11">
        <v>1.85</v>
      </c>
      <c r="D23" s="11">
        <f t="shared" si="8"/>
        <v>7.03</v>
      </c>
      <c r="E23" s="11">
        <f t="shared" si="19"/>
        <v>7.03</v>
      </c>
      <c r="F23" s="11"/>
      <c r="G23" s="4"/>
      <c r="H23" s="9" t="s">
        <v>118</v>
      </c>
      <c r="I23" s="13"/>
      <c r="J23" s="13"/>
      <c r="K23" s="13"/>
      <c r="L23" s="15">
        <f t="shared" si="10"/>
        <v>0</v>
      </c>
      <c r="M23" s="13">
        <f t="shared" si="11"/>
        <v>0</v>
      </c>
      <c r="N23" s="13" t="str">
        <f t="shared" si="12"/>
        <v>0</v>
      </c>
      <c r="O23" s="4"/>
      <c r="P23" s="9"/>
      <c r="Q23" s="13"/>
      <c r="R23" s="13"/>
      <c r="S23" s="13"/>
      <c r="T23" s="15">
        <f t="shared" si="13"/>
        <v>0</v>
      </c>
      <c r="U23" s="13">
        <f t="shared" si="14"/>
        <v>0</v>
      </c>
      <c r="V23" s="13" t="str">
        <f t="shared" si="15"/>
        <v>0</v>
      </c>
      <c r="W23" s="4"/>
      <c r="X23" s="15">
        <f t="shared" si="16"/>
        <v>7.03</v>
      </c>
      <c r="Y23" s="4"/>
      <c r="Z23" s="15">
        <f t="shared" si="17"/>
        <v>14.06</v>
      </c>
      <c r="AA23" s="15">
        <f t="shared" si="3"/>
        <v>7.03</v>
      </c>
      <c r="AB23" s="15">
        <f t="shared" si="4"/>
        <v>0</v>
      </c>
      <c r="AC23" s="13">
        <v>3.8</v>
      </c>
      <c r="AD23" s="11">
        <f t="shared" si="18"/>
        <v>7.03</v>
      </c>
      <c r="AE23" s="13"/>
      <c r="AF23" s="11">
        <f t="shared" si="5"/>
        <v>0</v>
      </c>
      <c r="AG23" s="15">
        <f t="shared" si="6"/>
        <v>0</v>
      </c>
      <c r="AH23" s="11">
        <f t="shared" si="7"/>
        <v>0</v>
      </c>
    </row>
    <row r="24" spans="1:34">
      <c r="A24" s="9" t="s">
        <v>870</v>
      </c>
      <c r="B24" s="11">
        <v>3.8</v>
      </c>
      <c r="C24" s="11">
        <v>1.85</v>
      </c>
      <c r="D24" s="11">
        <f t="shared" si="8"/>
        <v>7.03</v>
      </c>
      <c r="E24" s="11">
        <f t="shared" si="19"/>
        <v>7.03</v>
      </c>
      <c r="F24" s="11"/>
      <c r="G24" s="4"/>
      <c r="H24" s="9" t="s">
        <v>118</v>
      </c>
      <c r="I24" s="13">
        <v>1</v>
      </c>
      <c r="J24" s="13">
        <v>2.1</v>
      </c>
      <c r="K24" s="13">
        <v>0.8</v>
      </c>
      <c r="L24" s="15">
        <f t="shared" si="10"/>
        <v>1.68</v>
      </c>
      <c r="M24" s="13">
        <f t="shared" si="11"/>
        <v>1.68</v>
      </c>
      <c r="N24" s="13">
        <f t="shared" si="12"/>
        <v>1.68</v>
      </c>
      <c r="O24" s="4"/>
      <c r="P24" s="9"/>
      <c r="Q24" s="13"/>
      <c r="R24" s="13"/>
      <c r="S24" s="13"/>
      <c r="T24" s="15">
        <f t="shared" si="13"/>
        <v>0</v>
      </c>
      <c r="U24" s="13">
        <f t="shared" si="14"/>
        <v>0</v>
      </c>
      <c r="V24" s="13" t="str">
        <f t="shared" si="15"/>
        <v>0</v>
      </c>
      <c r="W24" s="4"/>
      <c r="X24" s="15">
        <f t="shared" si="16"/>
        <v>5.35</v>
      </c>
      <c r="Y24" s="4"/>
      <c r="Z24" s="15">
        <f t="shared" si="17"/>
        <v>10.7</v>
      </c>
      <c r="AA24" s="15">
        <f t="shared" si="3"/>
        <v>7.03</v>
      </c>
      <c r="AB24" s="15">
        <f t="shared" si="4"/>
        <v>0</v>
      </c>
      <c r="AC24" s="13">
        <v>3.8</v>
      </c>
      <c r="AD24" s="11">
        <f t="shared" si="18"/>
        <v>5.35</v>
      </c>
      <c r="AE24" s="13"/>
      <c r="AF24" s="11">
        <f t="shared" si="5"/>
        <v>0</v>
      </c>
      <c r="AG24" s="15">
        <f t="shared" si="6"/>
        <v>1.68</v>
      </c>
      <c r="AH24" s="11">
        <f t="shared" si="7"/>
        <v>0</v>
      </c>
    </row>
    <row r="25" spans="1:34">
      <c r="A25" s="9" t="s">
        <v>871</v>
      </c>
      <c r="B25" s="11">
        <v>3.8</v>
      </c>
      <c r="C25" s="11">
        <v>1.8</v>
      </c>
      <c r="D25" s="11">
        <f t="shared" si="8"/>
        <v>6.84</v>
      </c>
      <c r="E25" s="11">
        <f t="shared" si="19"/>
        <v>6.84</v>
      </c>
      <c r="F25" s="11"/>
      <c r="G25" s="4"/>
      <c r="H25" s="9" t="s">
        <v>118</v>
      </c>
      <c r="I25" s="13"/>
      <c r="J25" s="13"/>
      <c r="K25" s="13"/>
      <c r="L25" s="15">
        <f t="shared" si="10"/>
        <v>0</v>
      </c>
      <c r="M25" s="13">
        <f t="shared" si="11"/>
        <v>0</v>
      </c>
      <c r="N25" s="13" t="str">
        <f t="shared" si="12"/>
        <v>0</v>
      </c>
      <c r="O25" s="4"/>
      <c r="P25" s="9"/>
      <c r="Q25" s="13"/>
      <c r="R25" s="13"/>
      <c r="S25" s="13"/>
      <c r="T25" s="15">
        <f t="shared" si="13"/>
        <v>0</v>
      </c>
      <c r="U25" s="13">
        <f t="shared" si="14"/>
        <v>0</v>
      </c>
      <c r="V25" s="13" t="str">
        <f t="shared" si="15"/>
        <v>0</v>
      </c>
      <c r="W25" s="4"/>
      <c r="X25" s="15">
        <f t="shared" si="16"/>
        <v>6.84</v>
      </c>
      <c r="Y25" s="4"/>
      <c r="Z25" s="15">
        <f t="shared" si="17"/>
        <v>13.68</v>
      </c>
      <c r="AA25" s="15">
        <f t="shared" si="3"/>
        <v>6.84</v>
      </c>
      <c r="AB25" s="15">
        <f t="shared" si="4"/>
        <v>0</v>
      </c>
      <c r="AC25" s="13">
        <v>3.8</v>
      </c>
      <c r="AD25" s="11">
        <f t="shared" si="18"/>
        <v>6.84</v>
      </c>
      <c r="AE25" s="13"/>
      <c r="AF25" s="11">
        <f t="shared" si="5"/>
        <v>0</v>
      </c>
      <c r="AG25" s="15">
        <f t="shared" si="6"/>
        <v>0</v>
      </c>
      <c r="AH25" s="11">
        <f t="shared" si="7"/>
        <v>0</v>
      </c>
    </row>
    <row r="26" spans="1:34">
      <c r="A26" s="9" t="s">
        <v>872</v>
      </c>
      <c r="B26" s="11">
        <v>3.8</v>
      </c>
      <c r="C26" s="11">
        <v>1.8</v>
      </c>
      <c r="D26" s="11">
        <f t="shared" si="8"/>
        <v>6.84</v>
      </c>
      <c r="E26" s="11">
        <f t="shared" si="19"/>
        <v>6.84</v>
      </c>
      <c r="F26" s="11"/>
      <c r="G26" s="4"/>
      <c r="H26" s="9" t="s">
        <v>118</v>
      </c>
      <c r="I26" s="13"/>
      <c r="J26" s="13"/>
      <c r="K26" s="13"/>
      <c r="L26" s="15">
        <f t="shared" si="10"/>
        <v>0</v>
      </c>
      <c r="M26" s="13">
        <f t="shared" si="11"/>
        <v>0</v>
      </c>
      <c r="N26" s="13" t="str">
        <f t="shared" si="12"/>
        <v>0</v>
      </c>
      <c r="O26" s="4"/>
      <c r="P26" s="9"/>
      <c r="Q26" s="13"/>
      <c r="R26" s="13"/>
      <c r="S26" s="13"/>
      <c r="T26" s="15">
        <f t="shared" si="13"/>
        <v>0</v>
      </c>
      <c r="U26" s="13">
        <f t="shared" si="14"/>
        <v>0</v>
      </c>
      <c r="V26" s="13" t="str">
        <f t="shared" si="15"/>
        <v>0</v>
      </c>
      <c r="W26" s="4"/>
      <c r="X26" s="15">
        <f t="shared" si="16"/>
        <v>6.84</v>
      </c>
      <c r="Y26" s="4"/>
      <c r="Z26" s="15">
        <f t="shared" si="17"/>
        <v>13.68</v>
      </c>
      <c r="AA26" s="15">
        <f t="shared" si="3"/>
        <v>6.84</v>
      </c>
      <c r="AB26" s="15">
        <f t="shared" si="4"/>
        <v>0</v>
      </c>
      <c r="AC26" s="13">
        <v>3.8</v>
      </c>
      <c r="AD26" s="11">
        <f t="shared" si="18"/>
        <v>6.84</v>
      </c>
      <c r="AE26" s="13"/>
      <c r="AF26" s="11">
        <f t="shared" si="5"/>
        <v>0</v>
      </c>
      <c r="AG26" s="15">
        <f t="shared" si="6"/>
        <v>0</v>
      </c>
      <c r="AH26" s="11">
        <f t="shared" si="7"/>
        <v>0</v>
      </c>
    </row>
    <row r="27" spans="1:34">
      <c r="A27" s="9" t="s">
        <v>873</v>
      </c>
      <c r="B27" s="11">
        <v>3.8</v>
      </c>
      <c r="C27" s="11">
        <v>1.6</v>
      </c>
      <c r="D27" s="11">
        <f t="shared" si="8"/>
        <v>6.08</v>
      </c>
      <c r="E27" s="11">
        <f t="shared" si="19"/>
        <v>6.08</v>
      </c>
      <c r="F27" s="11"/>
      <c r="G27" s="4"/>
      <c r="H27" s="9" t="s">
        <v>118</v>
      </c>
      <c r="I27" s="13"/>
      <c r="J27" s="13"/>
      <c r="K27" s="13"/>
      <c r="L27" s="15">
        <f t="shared" si="10"/>
        <v>0</v>
      </c>
      <c r="M27" s="13">
        <f t="shared" si="11"/>
        <v>0</v>
      </c>
      <c r="N27" s="13" t="str">
        <f t="shared" si="12"/>
        <v>0</v>
      </c>
      <c r="O27" s="4"/>
      <c r="P27" s="9"/>
      <c r="Q27" s="13"/>
      <c r="R27" s="13"/>
      <c r="S27" s="13"/>
      <c r="T27" s="15">
        <f t="shared" si="13"/>
        <v>0</v>
      </c>
      <c r="U27" s="13">
        <f t="shared" si="14"/>
        <v>0</v>
      </c>
      <c r="V27" s="13" t="str">
        <f t="shared" si="15"/>
        <v>0</v>
      </c>
      <c r="W27" s="4"/>
      <c r="X27" s="15">
        <f t="shared" si="16"/>
        <v>6.08</v>
      </c>
      <c r="Y27" s="4"/>
      <c r="Z27" s="15">
        <f t="shared" si="17"/>
        <v>12.16</v>
      </c>
      <c r="AA27" s="15">
        <f t="shared" si="3"/>
        <v>6.08</v>
      </c>
      <c r="AB27" s="15">
        <f t="shared" si="4"/>
        <v>0</v>
      </c>
      <c r="AC27" s="13">
        <v>1.1000000000000001</v>
      </c>
      <c r="AD27" s="296">
        <f t="shared" si="18"/>
        <v>1.76</v>
      </c>
      <c r="AE27" s="13"/>
      <c r="AF27" s="11">
        <f t="shared" si="5"/>
        <v>0</v>
      </c>
      <c r="AG27" s="15">
        <f t="shared" si="6"/>
        <v>4.32</v>
      </c>
      <c r="AH27" s="11">
        <f t="shared" si="7"/>
        <v>0</v>
      </c>
    </row>
    <row r="28" spans="1:34">
      <c r="A28" s="9" t="s">
        <v>874</v>
      </c>
      <c r="B28" s="11"/>
      <c r="C28" s="11"/>
      <c r="D28" s="11"/>
      <c r="E28" s="11">
        <f t="shared" si="19"/>
        <v>0</v>
      </c>
      <c r="F28" s="11"/>
      <c r="G28" s="4"/>
      <c r="H28" s="9" t="s">
        <v>118</v>
      </c>
      <c r="I28" s="13"/>
      <c r="J28" s="13">
        <v>2.5</v>
      </c>
      <c r="K28" s="13">
        <v>2.5</v>
      </c>
      <c r="L28" s="15">
        <f t="shared" si="10"/>
        <v>6.25</v>
      </c>
      <c r="M28" s="13">
        <f t="shared" si="11"/>
        <v>0</v>
      </c>
      <c r="N28" s="13" t="str">
        <f t="shared" si="12"/>
        <v>0</v>
      </c>
      <c r="O28" s="4"/>
      <c r="P28" s="9"/>
      <c r="Q28" s="13"/>
      <c r="R28" s="13"/>
      <c r="S28" s="13"/>
      <c r="T28" s="15">
        <f t="shared" si="13"/>
        <v>0</v>
      </c>
      <c r="U28" s="13">
        <f t="shared" si="14"/>
        <v>0</v>
      </c>
      <c r="V28" s="13" t="str">
        <f t="shared" si="15"/>
        <v>0</v>
      </c>
      <c r="W28" s="4"/>
      <c r="X28" s="15">
        <f t="shared" si="16"/>
        <v>0</v>
      </c>
      <c r="Y28" s="4"/>
      <c r="Z28" s="15">
        <f t="shared" si="17"/>
        <v>0</v>
      </c>
      <c r="AA28" s="15">
        <f t="shared" si="3"/>
        <v>0</v>
      </c>
      <c r="AB28" s="15">
        <f t="shared" si="4"/>
        <v>0</v>
      </c>
      <c r="AC28" s="13">
        <v>1.1000000000000001</v>
      </c>
      <c r="AD28" s="296">
        <f t="shared" si="18"/>
        <v>0</v>
      </c>
      <c r="AE28" s="13"/>
      <c r="AF28" s="11">
        <f t="shared" si="5"/>
        <v>0</v>
      </c>
      <c r="AG28" s="15">
        <f t="shared" si="6"/>
        <v>0</v>
      </c>
      <c r="AH28" s="11">
        <f t="shared" si="7"/>
        <v>0</v>
      </c>
    </row>
    <row r="29" spans="1:34">
      <c r="A29" s="9" t="s">
        <v>875</v>
      </c>
      <c r="B29" s="11">
        <v>3.8</v>
      </c>
      <c r="C29" s="11">
        <v>4.05</v>
      </c>
      <c r="D29" s="11">
        <f t="shared" si="8"/>
        <v>15.39</v>
      </c>
      <c r="E29" s="11">
        <f t="shared" si="19"/>
        <v>15.39</v>
      </c>
      <c r="F29" s="11"/>
      <c r="G29" s="4"/>
      <c r="H29" s="9"/>
      <c r="I29" s="13">
        <v>2</v>
      </c>
      <c r="J29" s="13">
        <v>2.1</v>
      </c>
      <c r="K29" s="13">
        <v>0.9</v>
      </c>
      <c r="L29" s="15">
        <f t="shared" si="10"/>
        <v>1.89</v>
      </c>
      <c r="M29" s="13">
        <f t="shared" si="11"/>
        <v>3.78</v>
      </c>
      <c r="N29" s="13">
        <f t="shared" si="12"/>
        <v>3.78</v>
      </c>
      <c r="O29" s="4"/>
      <c r="P29" s="9"/>
      <c r="Q29" s="13"/>
      <c r="R29" s="13"/>
      <c r="S29" s="13"/>
      <c r="T29" s="15">
        <f t="shared" si="13"/>
        <v>0</v>
      </c>
      <c r="U29" s="13">
        <f t="shared" si="14"/>
        <v>0</v>
      </c>
      <c r="V29" s="13" t="str">
        <f t="shared" si="15"/>
        <v>0</v>
      </c>
      <c r="W29" s="4"/>
      <c r="X29" s="15">
        <f t="shared" si="16"/>
        <v>11.61</v>
      </c>
      <c r="Y29" s="4"/>
      <c r="Z29" s="15">
        <f t="shared" si="17"/>
        <v>23.22</v>
      </c>
      <c r="AA29" s="15">
        <f t="shared" si="3"/>
        <v>15.39</v>
      </c>
      <c r="AB29" s="15">
        <f t="shared" si="4"/>
        <v>0</v>
      </c>
      <c r="AC29" s="13">
        <v>1.1000000000000001</v>
      </c>
      <c r="AD29" s="296">
        <f t="shared" si="18"/>
        <v>0.68</v>
      </c>
      <c r="AE29" s="13"/>
      <c r="AF29" s="11">
        <f t="shared" si="5"/>
        <v>0</v>
      </c>
      <c r="AG29" s="15">
        <f t="shared" si="6"/>
        <v>14.71</v>
      </c>
      <c r="AH29" s="11">
        <f t="shared" si="7"/>
        <v>0</v>
      </c>
    </row>
    <row r="30" spans="1:34">
      <c r="A30" s="9" t="s">
        <v>876</v>
      </c>
      <c r="B30" s="11">
        <v>3.8</v>
      </c>
      <c r="C30" s="11">
        <v>2</v>
      </c>
      <c r="D30" s="11">
        <f t="shared" si="8"/>
        <v>7.6</v>
      </c>
      <c r="E30" s="11">
        <f t="shared" si="19"/>
        <v>7.6</v>
      </c>
      <c r="F30" s="11"/>
      <c r="G30" s="4"/>
      <c r="H30" s="9" t="s">
        <v>118</v>
      </c>
      <c r="I30" s="13"/>
      <c r="J30" s="13"/>
      <c r="K30" s="13"/>
      <c r="L30" s="15">
        <f t="shared" si="10"/>
        <v>0</v>
      </c>
      <c r="M30" s="13">
        <f t="shared" si="11"/>
        <v>0</v>
      </c>
      <c r="N30" s="13" t="str">
        <f t="shared" si="12"/>
        <v>0</v>
      </c>
      <c r="O30" s="4"/>
      <c r="P30" s="9"/>
      <c r="Q30" s="13"/>
      <c r="R30" s="13"/>
      <c r="S30" s="13"/>
      <c r="T30" s="15">
        <f t="shared" si="13"/>
        <v>0</v>
      </c>
      <c r="U30" s="13">
        <f t="shared" si="14"/>
        <v>0</v>
      </c>
      <c r="V30" s="13" t="str">
        <f t="shared" si="15"/>
        <v>0</v>
      </c>
      <c r="W30" s="4"/>
      <c r="X30" s="15">
        <f t="shared" si="16"/>
        <v>7.6</v>
      </c>
      <c r="Y30" s="4"/>
      <c r="Z30" s="15">
        <f t="shared" si="17"/>
        <v>15.2</v>
      </c>
      <c r="AA30" s="15">
        <f t="shared" si="3"/>
        <v>7.6</v>
      </c>
      <c r="AB30" s="15">
        <f t="shared" si="4"/>
        <v>0</v>
      </c>
      <c r="AC30" s="13">
        <v>1.1000000000000001</v>
      </c>
      <c r="AD30" s="296">
        <f t="shared" si="18"/>
        <v>2.2000000000000002</v>
      </c>
      <c r="AE30" s="13"/>
      <c r="AF30" s="11">
        <f t="shared" si="5"/>
        <v>0</v>
      </c>
      <c r="AG30" s="15">
        <f t="shared" si="6"/>
        <v>5.4</v>
      </c>
      <c r="AH30" s="11">
        <f t="shared" si="7"/>
        <v>0</v>
      </c>
    </row>
    <row r="31" spans="1:34">
      <c r="A31" s="9" t="s">
        <v>877</v>
      </c>
      <c r="B31" s="11">
        <v>3.8</v>
      </c>
      <c r="C31" s="11">
        <v>3.05</v>
      </c>
      <c r="D31" s="11">
        <f t="shared" si="8"/>
        <v>11.59</v>
      </c>
      <c r="E31" s="11">
        <f t="shared" si="19"/>
        <v>11.59</v>
      </c>
      <c r="F31" s="11"/>
      <c r="G31" s="4"/>
      <c r="H31" s="9" t="s">
        <v>118</v>
      </c>
      <c r="I31" s="13"/>
      <c r="J31" s="13"/>
      <c r="K31" s="13"/>
      <c r="L31" s="15">
        <f t="shared" si="10"/>
        <v>0</v>
      </c>
      <c r="M31" s="13">
        <f t="shared" si="11"/>
        <v>0</v>
      </c>
      <c r="N31" s="13" t="str">
        <f t="shared" si="12"/>
        <v>0</v>
      </c>
      <c r="O31" s="4"/>
      <c r="P31" s="9"/>
      <c r="Q31" s="13"/>
      <c r="R31" s="13"/>
      <c r="S31" s="13"/>
      <c r="T31" s="15">
        <f t="shared" si="13"/>
        <v>0</v>
      </c>
      <c r="U31" s="13">
        <f t="shared" si="14"/>
        <v>0</v>
      </c>
      <c r="V31" s="13" t="str">
        <f t="shared" si="15"/>
        <v>0</v>
      </c>
      <c r="W31" s="4"/>
      <c r="X31" s="15">
        <f t="shared" si="16"/>
        <v>11.59</v>
      </c>
      <c r="Y31" s="4"/>
      <c r="Z31" s="15">
        <f t="shared" si="17"/>
        <v>23.18</v>
      </c>
      <c r="AA31" s="15">
        <f t="shared" si="3"/>
        <v>11.59</v>
      </c>
      <c r="AB31" s="15">
        <f t="shared" si="4"/>
        <v>0</v>
      </c>
      <c r="AC31" s="13">
        <v>0.4</v>
      </c>
      <c r="AD31" s="296">
        <f t="shared" si="18"/>
        <v>1.22</v>
      </c>
      <c r="AE31" s="13"/>
      <c r="AF31" s="11">
        <f t="shared" si="5"/>
        <v>0</v>
      </c>
      <c r="AG31" s="15">
        <f t="shared" si="6"/>
        <v>10.37</v>
      </c>
      <c r="AH31" s="11">
        <f t="shared" si="7"/>
        <v>0</v>
      </c>
    </row>
    <row r="32" spans="1:34">
      <c r="A32" s="9" t="s">
        <v>878</v>
      </c>
      <c r="B32" s="11">
        <v>3.8</v>
      </c>
      <c r="C32" s="11">
        <v>4.75</v>
      </c>
      <c r="D32" s="11">
        <f t="shared" si="8"/>
        <v>18.05</v>
      </c>
      <c r="E32" s="11">
        <f t="shared" si="19"/>
        <v>18.05</v>
      </c>
      <c r="F32" s="11"/>
      <c r="G32" s="4"/>
      <c r="H32" s="9" t="s">
        <v>118</v>
      </c>
      <c r="I32" s="13">
        <v>1</v>
      </c>
      <c r="J32" s="13">
        <v>2.1</v>
      </c>
      <c r="K32" s="13">
        <v>1.1000000000000001</v>
      </c>
      <c r="L32" s="15">
        <f t="shared" si="10"/>
        <v>2.31</v>
      </c>
      <c r="M32" s="13">
        <f t="shared" si="11"/>
        <v>2.31</v>
      </c>
      <c r="N32" s="13">
        <f t="shared" si="12"/>
        <v>2.31</v>
      </c>
      <c r="O32" s="4"/>
      <c r="P32" s="9"/>
      <c r="Q32" s="13"/>
      <c r="R32" s="13"/>
      <c r="S32" s="13"/>
      <c r="T32" s="15">
        <f t="shared" si="13"/>
        <v>0</v>
      </c>
      <c r="U32" s="13">
        <f t="shared" si="14"/>
        <v>0</v>
      </c>
      <c r="V32" s="13" t="str">
        <f t="shared" si="15"/>
        <v>0</v>
      </c>
      <c r="W32" s="4"/>
      <c r="X32" s="15">
        <f t="shared" si="16"/>
        <v>15.74</v>
      </c>
      <c r="Y32" s="4"/>
      <c r="Z32" s="15">
        <f t="shared" si="17"/>
        <v>31.48</v>
      </c>
      <c r="AA32" s="15">
        <f t="shared" si="3"/>
        <v>18.05</v>
      </c>
      <c r="AB32" s="15">
        <f t="shared" si="4"/>
        <v>0</v>
      </c>
      <c r="AC32" s="13">
        <v>0.4</v>
      </c>
      <c r="AD32" s="296">
        <f t="shared" si="18"/>
        <v>-0.41</v>
      </c>
      <c r="AE32" s="13"/>
      <c r="AF32" s="11">
        <f t="shared" si="5"/>
        <v>0</v>
      </c>
      <c r="AG32" s="15">
        <f t="shared" si="6"/>
        <v>18.46</v>
      </c>
      <c r="AH32" s="11">
        <f t="shared" si="7"/>
        <v>0</v>
      </c>
    </row>
    <row r="33" spans="1:34">
      <c r="A33" s="9" t="s">
        <v>879</v>
      </c>
      <c r="B33" s="11">
        <v>3</v>
      </c>
      <c r="C33" s="11">
        <v>3.85</v>
      </c>
      <c r="D33" s="11">
        <f t="shared" si="8"/>
        <v>11.55</v>
      </c>
      <c r="E33" s="11">
        <f t="shared" si="19"/>
        <v>11.55</v>
      </c>
      <c r="F33" s="11"/>
      <c r="G33" s="4"/>
      <c r="H33" s="9"/>
      <c r="I33" s="13"/>
      <c r="J33" s="13"/>
      <c r="K33" s="13"/>
      <c r="L33" s="15">
        <f t="shared" si="10"/>
        <v>0</v>
      </c>
      <c r="M33" s="13">
        <f t="shared" si="11"/>
        <v>0</v>
      </c>
      <c r="N33" s="13" t="str">
        <f t="shared" si="12"/>
        <v>0</v>
      </c>
      <c r="O33" s="4"/>
      <c r="P33" s="9"/>
      <c r="Q33" s="13"/>
      <c r="R33" s="13"/>
      <c r="S33" s="13"/>
      <c r="T33" s="15">
        <f t="shared" si="13"/>
        <v>0</v>
      </c>
      <c r="U33" s="13">
        <f t="shared" si="14"/>
        <v>0</v>
      </c>
      <c r="V33" s="13" t="str">
        <f t="shared" si="15"/>
        <v>0</v>
      </c>
      <c r="W33" s="4"/>
      <c r="X33" s="15">
        <f t="shared" si="16"/>
        <v>11.55</v>
      </c>
      <c r="Y33" s="4"/>
      <c r="Z33" s="15">
        <f t="shared" si="17"/>
        <v>23.1</v>
      </c>
      <c r="AA33" s="15">
        <f t="shared" si="3"/>
        <v>11.55</v>
      </c>
      <c r="AB33" s="15">
        <f t="shared" si="4"/>
        <v>0</v>
      </c>
      <c r="AC33" s="13">
        <v>1.1000000000000001</v>
      </c>
      <c r="AD33" s="296">
        <f t="shared" si="18"/>
        <v>4.24</v>
      </c>
      <c r="AE33" s="13"/>
      <c r="AF33" s="11">
        <f t="shared" si="5"/>
        <v>0</v>
      </c>
      <c r="AG33" s="15">
        <f t="shared" si="6"/>
        <v>7.31</v>
      </c>
      <c r="AH33" s="11">
        <f t="shared" si="7"/>
        <v>0</v>
      </c>
    </row>
    <row r="34" spans="1:34">
      <c r="A34" s="9" t="s">
        <v>880</v>
      </c>
      <c r="B34" s="11">
        <v>3</v>
      </c>
      <c r="C34" s="11">
        <v>1.2</v>
      </c>
      <c r="D34" s="11">
        <f t="shared" si="8"/>
        <v>3.6</v>
      </c>
      <c r="E34" s="11">
        <f t="shared" si="19"/>
        <v>3.6</v>
      </c>
      <c r="F34" s="11"/>
      <c r="G34" s="4"/>
      <c r="H34" s="9"/>
      <c r="I34" s="13"/>
      <c r="J34" s="13"/>
      <c r="K34" s="13"/>
      <c r="L34" s="15">
        <f t="shared" si="10"/>
        <v>0</v>
      </c>
      <c r="M34" s="13">
        <f t="shared" si="11"/>
        <v>0</v>
      </c>
      <c r="N34" s="13" t="str">
        <f t="shared" si="12"/>
        <v>0</v>
      </c>
      <c r="O34" s="4"/>
      <c r="P34" s="9"/>
      <c r="Q34" s="13"/>
      <c r="R34" s="13"/>
      <c r="S34" s="13"/>
      <c r="T34" s="15">
        <f t="shared" si="13"/>
        <v>0</v>
      </c>
      <c r="U34" s="13">
        <f t="shared" si="14"/>
        <v>0</v>
      </c>
      <c r="V34" s="13" t="str">
        <f t="shared" si="15"/>
        <v>0</v>
      </c>
      <c r="W34" s="4"/>
      <c r="X34" s="15">
        <f t="shared" si="16"/>
        <v>3.6</v>
      </c>
      <c r="Y34" s="4"/>
      <c r="Z34" s="15">
        <f t="shared" si="17"/>
        <v>7.2</v>
      </c>
      <c r="AA34" s="15">
        <f t="shared" si="3"/>
        <v>3.6</v>
      </c>
      <c r="AB34" s="15">
        <f t="shared" si="4"/>
        <v>0</v>
      </c>
      <c r="AC34" s="13">
        <v>3</v>
      </c>
      <c r="AD34" s="11">
        <f t="shared" si="18"/>
        <v>3.6</v>
      </c>
      <c r="AE34" s="13"/>
      <c r="AF34" s="11">
        <f t="shared" si="5"/>
        <v>0</v>
      </c>
      <c r="AG34" s="15">
        <f t="shared" si="6"/>
        <v>0</v>
      </c>
      <c r="AH34" s="11">
        <f t="shared" si="7"/>
        <v>0</v>
      </c>
    </row>
    <row r="35" spans="1:34">
      <c r="A35" s="9" t="s">
        <v>881</v>
      </c>
      <c r="B35" s="11">
        <v>3</v>
      </c>
      <c r="C35" s="11">
        <v>2</v>
      </c>
      <c r="D35" s="11">
        <f t="shared" si="8"/>
        <v>6</v>
      </c>
      <c r="E35" s="11">
        <f t="shared" si="19"/>
        <v>6</v>
      </c>
      <c r="F35" s="11"/>
      <c r="G35" s="4"/>
      <c r="H35" s="9"/>
      <c r="I35" s="13"/>
      <c r="J35" s="13"/>
      <c r="K35" s="13"/>
      <c r="L35" s="15">
        <f t="shared" si="10"/>
        <v>0</v>
      </c>
      <c r="M35" s="13">
        <f t="shared" si="11"/>
        <v>0</v>
      </c>
      <c r="N35" s="13" t="str">
        <f t="shared" si="12"/>
        <v>0</v>
      </c>
      <c r="O35" s="4"/>
      <c r="P35" s="9"/>
      <c r="Q35" s="13"/>
      <c r="R35" s="13"/>
      <c r="S35" s="13"/>
      <c r="T35" s="15">
        <f t="shared" si="13"/>
        <v>0</v>
      </c>
      <c r="U35" s="13">
        <f t="shared" si="14"/>
        <v>0</v>
      </c>
      <c r="V35" s="13" t="str">
        <f t="shared" si="15"/>
        <v>0</v>
      </c>
      <c r="W35" s="4"/>
      <c r="X35" s="15">
        <f t="shared" si="16"/>
        <v>6</v>
      </c>
      <c r="Y35" s="4"/>
      <c r="Z35" s="15">
        <f t="shared" si="17"/>
        <v>12</v>
      </c>
      <c r="AA35" s="15">
        <f t="shared" si="3"/>
        <v>6</v>
      </c>
      <c r="AB35" s="15">
        <f t="shared" si="4"/>
        <v>0</v>
      </c>
      <c r="AC35" s="13">
        <v>3</v>
      </c>
      <c r="AD35" s="11">
        <f t="shared" si="18"/>
        <v>6</v>
      </c>
      <c r="AE35" s="13"/>
      <c r="AF35" s="11">
        <f t="shared" si="5"/>
        <v>0</v>
      </c>
      <c r="AG35" s="15">
        <f t="shared" si="6"/>
        <v>0</v>
      </c>
      <c r="AH35" s="11">
        <f t="shared" si="7"/>
        <v>0</v>
      </c>
    </row>
    <row r="36" spans="1:34">
      <c r="A36" s="9" t="s">
        <v>882</v>
      </c>
      <c r="B36" s="11">
        <v>3</v>
      </c>
      <c r="C36" s="11">
        <v>1.2</v>
      </c>
      <c r="D36" s="11">
        <f t="shared" si="8"/>
        <v>3.6</v>
      </c>
      <c r="E36" s="11">
        <f t="shared" si="19"/>
        <v>3.6</v>
      </c>
      <c r="F36" s="11"/>
      <c r="G36" s="4"/>
      <c r="H36" s="9"/>
      <c r="I36" s="13"/>
      <c r="J36" s="13"/>
      <c r="K36" s="13"/>
      <c r="L36" s="15">
        <f t="shared" si="10"/>
        <v>0</v>
      </c>
      <c r="M36" s="13">
        <f t="shared" si="11"/>
        <v>0</v>
      </c>
      <c r="N36" s="13" t="str">
        <f t="shared" si="12"/>
        <v>0</v>
      </c>
      <c r="O36" s="4"/>
      <c r="P36" s="9"/>
      <c r="Q36" s="13"/>
      <c r="R36" s="13"/>
      <c r="S36" s="13"/>
      <c r="T36" s="15">
        <f t="shared" si="13"/>
        <v>0</v>
      </c>
      <c r="U36" s="13">
        <f t="shared" si="14"/>
        <v>0</v>
      </c>
      <c r="V36" s="13" t="str">
        <f t="shared" si="15"/>
        <v>0</v>
      </c>
      <c r="W36" s="4"/>
      <c r="X36" s="15">
        <f t="shared" si="16"/>
        <v>3.6</v>
      </c>
      <c r="Y36" s="4"/>
      <c r="Z36" s="15">
        <f t="shared" si="17"/>
        <v>7.2</v>
      </c>
      <c r="AA36" s="15">
        <f t="shared" ref="AA36:AA55" si="20">E36</f>
        <v>3.6</v>
      </c>
      <c r="AB36" s="15">
        <f t="shared" ref="AB36:AB55" si="21">F36</f>
        <v>0</v>
      </c>
      <c r="AC36" s="13">
        <v>3</v>
      </c>
      <c r="AD36" s="11">
        <f t="shared" si="18"/>
        <v>3.6</v>
      </c>
      <c r="AE36" s="13"/>
      <c r="AF36" s="11">
        <f t="shared" ref="AF36:AF55" si="22">C36*AE36</f>
        <v>0</v>
      </c>
      <c r="AG36" s="15">
        <f t="shared" ref="AG36:AG55" si="23">AA36-AD36</f>
        <v>0</v>
      </c>
      <c r="AH36" s="11">
        <f t="shared" ref="AH36:AH55" si="24">AB36-AF36</f>
        <v>0</v>
      </c>
    </row>
    <row r="37" spans="1:34">
      <c r="A37" s="9" t="s">
        <v>883</v>
      </c>
      <c r="B37" s="11">
        <v>3</v>
      </c>
      <c r="C37" s="11">
        <v>4.1500000000000004</v>
      </c>
      <c r="D37" s="11">
        <f t="shared" si="8"/>
        <v>12.45</v>
      </c>
      <c r="E37" s="11">
        <f t="shared" si="19"/>
        <v>12.45</v>
      </c>
      <c r="F37" s="11"/>
      <c r="G37" s="4"/>
      <c r="H37" s="9"/>
      <c r="I37" s="13"/>
      <c r="J37" s="13"/>
      <c r="K37" s="13"/>
      <c r="L37" s="15">
        <f t="shared" si="10"/>
        <v>0</v>
      </c>
      <c r="M37" s="13">
        <f t="shared" si="11"/>
        <v>0</v>
      </c>
      <c r="N37" s="13" t="str">
        <f t="shared" si="12"/>
        <v>0</v>
      </c>
      <c r="O37" s="4"/>
      <c r="P37" s="9"/>
      <c r="Q37" s="13"/>
      <c r="R37" s="13"/>
      <c r="S37" s="13"/>
      <c r="T37" s="15">
        <f t="shared" si="13"/>
        <v>0</v>
      </c>
      <c r="U37" s="13">
        <f t="shared" si="14"/>
        <v>0</v>
      </c>
      <c r="V37" s="13" t="str">
        <f t="shared" si="15"/>
        <v>0</v>
      </c>
      <c r="W37" s="4"/>
      <c r="X37" s="15">
        <f t="shared" si="16"/>
        <v>12.45</v>
      </c>
      <c r="Y37" s="4"/>
      <c r="Z37" s="15">
        <f t="shared" si="17"/>
        <v>24.9</v>
      </c>
      <c r="AA37" s="15">
        <f t="shared" si="20"/>
        <v>12.45</v>
      </c>
      <c r="AB37" s="15">
        <f t="shared" si="21"/>
        <v>0</v>
      </c>
      <c r="AC37" s="13">
        <v>3</v>
      </c>
      <c r="AD37" s="11">
        <f t="shared" si="18"/>
        <v>12.45</v>
      </c>
      <c r="AE37" s="13"/>
      <c r="AF37" s="11">
        <f t="shared" si="22"/>
        <v>0</v>
      </c>
      <c r="AG37" s="15">
        <f t="shared" si="23"/>
        <v>0</v>
      </c>
      <c r="AH37" s="11">
        <f t="shared" si="24"/>
        <v>0</v>
      </c>
    </row>
    <row r="38" spans="1:34">
      <c r="A38" s="9" t="s">
        <v>884</v>
      </c>
      <c r="B38" s="11">
        <v>3</v>
      </c>
      <c r="C38" s="11">
        <v>2.1</v>
      </c>
      <c r="D38" s="11">
        <f t="shared" si="8"/>
        <v>6.3</v>
      </c>
      <c r="E38" s="11">
        <f t="shared" si="19"/>
        <v>6.3</v>
      </c>
      <c r="F38" s="11"/>
      <c r="G38" s="4"/>
      <c r="H38" s="9"/>
      <c r="I38" s="13"/>
      <c r="J38" s="13"/>
      <c r="K38" s="13"/>
      <c r="L38" s="15">
        <f t="shared" si="10"/>
        <v>0</v>
      </c>
      <c r="M38" s="13">
        <f t="shared" si="11"/>
        <v>0</v>
      </c>
      <c r="N38" s="13" t="str">
        <f t="shared" si="12"/>
        <v>0</v>
      </c>
      <c r="O38" s="4"/>
      <c r="P38" s="9"/>
      <c r="Q38" s="13"/>
      <c r="R38" s="13"/>
      <c r="S38" s="13"/>
      <c r="T38" s="15">
        <f t="shared" si="13"/>
        <v>0</v>
      </c>
      <c r="U38" s="13">
        <f t="shared" si="14"/>
        <v>0</v>
      </c>
      <c r="V38" s="13" t="str">
        <f t="shared" si="15"/>
        <v>0</v>
      </c>
      <c r="W38" s="4"/>
      <c r="X38" s="15">
        <f t="shared" si="16"/>
        <v>6.3</v>
      </c>
      <c r="Y38" s="4"/>
      <c r="Z38" s="15">
        <f t="shared" si="17"/>
        <v>12.6</v>
      </c>
      <c r="AA38" s="15">
        <f t="shared" si="20"/>
        <v>6.3</v>
      </c>
      <c r="AB38" s="15">
        <f t="shared" si="21"/>
        <v>0</v>
      </c>
      <c r="AC38" s="13">
        <v>0.4</v>
      </c>
      <c r="AD38" s="296">
        <f t="shared" si="18"/>
        <v>0.84</v>
      </c>
      <c r="AE38" s="13"/>
      <c r="AF38" s="11">
        <f t="shared" si="22"/>
        <v>0</v>
      </c>
      <c r="AG38" s="15">
        <f t="shared" si="23"/>
        <v>5.46</v>
      </c>
      <c r="AH38" s="11">
        <f t="shared" si="24"/>
        <v>0</v>
      </c>
    </row>
    <row r="39" spans="1:34">
      <c r="A39" s="9" t="s">
        <v>885</v>
      </c>
      <c r="B39" s="11">
        <v>3</v>
      </c>
      <c r="C39" s="11">
        <v>2.8</v>
      </c>
      <c r="D39" s="11">
        <f t="shared" si="8"/>
        <v>8.4</v>
      </c>
      <c r="E39" s="11">
        <f t="shared" si="19"/>
        <v>8.4</v>
      </c>
      <c r="F39" s="11"/>
      <c r="G39" s="4"/>
      <c r="H39" s="9"/>
      <c r="I39" s="13"/>
      <c r="J39" s="13"/>
      <c r="K39" s="13"/>
      <c r="L39" s="15">
        <f t="shared" si="10"/>
        <v>0</v>
      </c>
      <c r="M39" s="13">
        <f t="shared" si="11"/>
        <v>0</v>
      </c>
      <c r="N39" s="13" t="str">
        <f t="shared" si="12"/>
        <v>0</v>
      </c>
      <c r="O39" s="4"/>
      <c r="P39" s="9"/>
      <c r="Q39" s="13"/>
      <c r="R39" s="13"/>
      <c r="S39" s="13"/>
      <c r="T39" s="15">
        <f t="shared" si="13"/>
        <v>0</v>
      </c>
      <c r="U39" s="13">
        <f t="shared" si="14"/>
        <v>0</v>
      </c>
      <c r="V39" s="13" t="str">
        <f t="shared" si="15"/>
        <v>0</v>
      </c>
      <c r="W39" s="4"/>
      <c r="X39" s="15">
        <f t="shared" si="16"/>
        <v>8.4</v>
      </c>
      <c r="Y39" s="4"/>
      <c r="Z39" s="15">
        <f t="shared" si="17"/>
        <v>16.8</v>
      </c>
      <c r="AA39" s="15">
        <f t="shared" si="20"/>
        <v>8.4</v>
      </c>
      <c r="AB39" s="15">
        <f t="shared" si="21"/>
        <v>0</v>
      </c>
      <c r="AC39" s="13">
        <v>0.4</v>
      </c>
      <c r="AD39" s="296">
        <f t="shared" si="18"/>
        <v>1.1200000000000001</v>
      </c>
      <c r="AE39" s="13"/>
      <c r="AF39" s="11">
        <f t="shared" si="22"/>
        <v>0</v>
      </c>
      <c r="AG39" s="15">
        <f t="shared" si="23"/>
        <v>7.28</v>
      </c>
      <c r="AH39" s="11">
        <f t="shared" si="24"/>
        <v>0</v>
      </c>
    </row>
    <row r="40" spans="1:34">
      <c r="A40" s="9" t="s">
        <v>886</v>
      </c>
      <c r="B40" s="11">
        <v>3</v>
      </c>
      <c r="C40" s="11">
        <v>2.1</v>
      </c>
      <c r="D40" s="11">
        <f t="shared" si="8"/>
        <v>6.3</v>
      </c>
      <c r="E40" s="11">
        <f t="shared" si="19"/>
        <v>6.3</v>
      </c>
      <c r="F40" s="11"/>
      <c r="G40" s="4"/>
      <c r="H40" s="9"/>
      <c r="I40" s="13"/>
      <c r="J40" s="13"/>
      <c r="K40" s="13"/>
      <c r="L40" s="15">
        <f t="shared" si="10"/>
        <v>0</v>
      </c>
      <c r="M40" s="13">
        <f t="shared" si="11"/>
        <v>0</v>
      </c>
      <c r="N40" s="13" t="str">
        <f t="shared" si="12"/>
        <v>0</v>
      </c>
      <c r="O40" s="4"/>
      <c r="P40" s="9"/>
      <c r="Q40" s="13"/>
      <c r="R40" s="13"/>
      <c r="S40" s="13"/>
      <c r="T40" s="15">
        <f t="shared" si="13"/>
        <v>0</v>
      </c>
      <c r="U40" s="13">
        <f t="shared" si="14"/>
        <v>0</v>
      </c>
      <c r="V40" s="13" t="str">
        <f t="shared" si="15"/>
        <v>0</v>
      </c>
      <c r="W40" s="4"/>
      <c r="X40" s="15">
        <f t="shared" si="16"/>
        <v>6.3</v>
      </c>
      <c r="Y40" s="4"/>
      <c r="Z40" s="15">
        <f t="shared" si="17"/>
        <v>12.6</v>
      </c>
      <c r="AA40" s="15">
        <f t="shared" si="20"/>
        <v>6.3</v>
      </c>
      <c r="AB40" s="15">
        <f t="shared" si="21"/>
        <v>0</v>
      </c>
      <c r="AC40" s="13">
        <v>0.4</v>
      </c>
      <c r="AD40" s="296">
        <f t="shared" si="18"/>
        <v>0.84</v>
      </c>
      <c r="AE40" s="13"/>
      <c r="AF40" s="11">
        <f t="shared" si="22"/>
        <v>0</v>
      </c>
      <c r="AG40" s="15">
        <f t="shared" si="23"/>
        <v>5.46</v>
      </c>
      <c r="AH40" s="11">
        <f t="shared" si="24"/>
        <v>0</v>
      </c>
    </row>
    <row r="41" spans="1:34">
      <c r="A41" s="9" t="s">
        <v>887</v>
      </c>
      <c r="B41" s="11">
        <v>3</v>
      </c>
      <c r="C41" s="11">
        <v>2.8</v>
      </c>
      <c r="D41" s="11">
        <f t="shared" si="8"/>
        <v>8.4</v>
      </c>
      <c r="E41" s="11">
        <f t="shared" si="19"/>
        <v>8.4</v>
      </c>
      <c r="F41" s="11"/>
      <c r="G41" s="4"/>
      <c r="H41" s="9"/>
      <c r="I41" s="13"/>
      <c r="J41" s="13"/>
      <c r="K41" s="13"/>
      <c r="L41" s="15">
        <f t="shared" si="10"/>
        <v>0</v>
      </c>
      <c r="M41" s="13">
        <f t="shared" si="11"/>
        <v>0</v>
      </c>
      <c r="N41" s="13" t="str">
        <f t="shared" si="12"/>
        <v>0</v>
      </c>
      <c r="O41" s="4"/>
      <c r="P41" s="9"/>
      <c r="Q41" s="13"/>
      <c r="R41" s="13"/>
      <c r="S41" s="13"/>
      <c r="T41" s="15">
        <f t="shared" si="13"/>
        <v>0</v>
      </c>
      <c r="U41" s="13">
        <f t="shared" si="14"/>
        <v>0</v>
      </c>
      <c r="V41" s="13" t="str">
        <f t="shared" si="15"/>
        <v>0</v>
      </c>
      <c r="W41" s="4"/>
      <c r="X41" s="15">
        <f t="shared" si="16"/>
        <v>8.4</v>
      </c>
      <c r="Y41" s="4"/>
      <c r="Z41" s="15">
        <f t="shared" si="17"/>
        <v>16.8</v>
      </c>
      <c r="AA41" s="15">
        <f t="shared" si="20"/>
        <v>8.4</v>
      </c>
      <c r="AB41" s="15">
        <f t="shared" si="21"/>
        <v>0</v>
      </c>
      <c r="AC41" s="13">
        <v>0.4</v>
      </c>
      <c r="AD41" s="296">
        <f t="shared" si="18"/>
        <v>1.1200000000000001</v>
      </c>
      <c r="AE41" s="13"/>
      <c r="AF41" s="11">
        <f t="shared" si="22"/>
        <v>0</v>
      </c>
      <c r="AG41" s="15">
        <f t="shared" si="23"/>
        <v>7.28</v>
      </c>
      <c r="AH41" s="11">
        <f t="shared" si="24"/>
        <v>0</v>
      </c>
    </row>
    <row r="42" spans="1:34">
      <c r="A42" s="9" t="s">
        <v>888</v>
      </c>
      <c r="B42" s="11">
        <v>3</v>
      </c>
      <c r="C42" s="11">
        <v>2.8</v>
      </c>
      <c r="D42" s="11">
        <f t="shared" si="8"/>
        <v>8.4</v>
      </c>
      <c r="E42" s="11">
        <f t="shared" si="19"/>
        <v>8.4</v>
      </c>
      <c r="F42" s="11"/>
      <c r="G42" s="4"/>
      <c r="H42" s="9"/>
      <c r="I42" s="13"/>
      <c r="J42" s="13"/>
      <c r="K42" s="13"/>
      <c r="L42" s="15">
        <f t="shared" si="10"/>
        <v>0</v>
      </c>
      <c r="M42" s="13">
        <f t="shared" si="11"/>
        <v>0</v>
      </c>
      <c r="N42" s="13" t="str">
        <f t="shared" si="12"/>
        <v>0</v>
      </c>
      <c r="O42" s="4"/>
      <c r="P42" s="9"/>
      <c r="Q42" s="13"/>
      <c r="R42" s="13"/>
      <c r="S42" s="13"/>
      <c r="T42" s="15">
        <f t="shared" si="13"/>
        <v>0</v>
      </c>
      <c r="U42" s="13">
        <f t="shared" si="14"/>
        <v>0</v>
      </c>
      <c r="V42" s="13" t="str">
        <f t="shared" si="15"/>
        <v>0</v>
      </c>
      <c r="W42" s="4"/>
      <c r="X42" s="15">
        <f t="shared" si="16"/>
        <v>8.4</v>
      </c>
      <c r="Y42" s="4"/>
      <c r="Z42" s="15">
        <f t="shared" si="17"/>
        <v>16.8</v>
      </c>
      <c r="AA42" s="15">
        <f t="shared" si="20"/>
        <v>8.4</v>
      </c>
      <c r="AB42" s="15">
        <f t="shared" si="21"/>
        <v>0</v>
      </c>
      <c r="AC42" s="13">
        <v>3</v>
      </c>
      <c r="AD42" s="11">
        <f t="shared" si="18"/>
        <v>8.4</v>
      </c>
      <c r="AE42" s="13"/>
      <c r="AF42" s="11">
        <f t="shared" si="22"/>
        <v>0</v>
      </c>
      <c r="AG42" s="15">
        <f t="shared" si="23"/>
        <v>0</v>
      </c>
      <c r="AH42" s="11">
        <f t="shared" si="24"/>
        <v>0</v>
      </c>
    </row>
    <row r="43" spans="1:34">
      <c r="A43" s="9" t="s">
        <v>889</v>
      </c>
      <c r="B43" s="11">
        <v>3</v>
      </c>
      <c r="C43" s="11">
        <v>1.6</v>
      </c>
      <c r="D43" s="11">
        <f t="shared" si="8"/>
        <v>4.8</v>
      </c>
      <c r="E43" s="11">
        <f t="shared" si="19"/>
        <v>4.8</v>
      </c>
      <c r="F43" s="11"/>
      <c r="G43" s="4"/>
      <c r="H43" s="9"/>
      <c r="I43" s="13"/>
      <c r="J43" s="13"/>
      <c r="K43" s="13"/>
      <c r="L43" s="15">
        <f t="shared" si="10"/>
        <v>0</v>
      </c>
      <c r="M43" s="13">
        <f t="shared" si="11"/>
        <v>0</v>
      </c>
      <c r="N43" s="13" t="str">
        <f t="shared" si="12"/>
        <v>0</v>
      </c>
      <c r="O43" s="4"/>
      <c r="P43" s="9"/>
      <c r="Q43" s="13"/>
      <c r="R43" s="13"/>
      <c r="S43" s="13"/>
      <c r="T43" s="15">
        <f t="shared" si="13"/>
        <v>0</v>
      </c>
      <c r="U43" s="13">
        <f t="shared" si="14"/>
        <v>0</v>
      </c>
      <c r="V43" s="13" t="str">
        <f t="shared" si="15"/>
        <v>0</v>
      </c>
      <c r="W43" s="4"/>
      <c r="X43" s="15">
        <f t="shared" si="16"/>
        <v>4.8</v>
      </c>
      <c r="Y43" s="4"/>
      <c r="Z43" s="15">
        <f t="shared" si="17"/>
        <v>9.6</v>
      </c>
      <c r="AA43" s="15">
        <f t="shared" si="20"/>
        <v>4.8</v>
      </c>
      <c r="AB43" s="15">
        <f t="shared" si="21"/>
        <v>0</v>
      </c>
      <c r="AC43" s="13">
        <v>3</v>
      </c>
      <c r="AD43" s="11">
        <f t="shared" si="18"/>
        <v>4.8</v>
      </c>
      <c r="AE43" s="13"/>
      <c r="AF43" s="11">
        <f t="shared" si="22"/>
        <v>0</v>
      </c>
      <c r="AG43" s="15">
        <f t="shared" si="23"/>
        <v>0</v>
      </c>
      <c r="AH43" s="11">
        <f t="shared" si="24"/>
        <v>0</v>
      </c>
    </row>
    <row r="44" spans="1:34">
      <c r="A44" s="9" t="s">
        <v>890</v>
      </c>
      <c r="B44" s="11">
        <v>3</v>
      </c>
      <c r="C44" s="11">
        <v>2.8</v>
      </c>
      <c r="D44" s="11">
        <f t="shared" si="8"/>
        <v>8.4</v>
      </c>
      <c r="E44" s="11">
        <f t="shared" si="19"/>
        <v>8.4</v>
      </c>
      <c r="F44" s="11"/>
      <c r="G44" s="4"/>
      <c r="H44" s="9"/>
      <c r="I44" s="13"/>
      <c r="J44" s="13"/>
      <c r="K44" s="13"/>
      <c r="L44" s="15">
        <f t="shared" si="10"/>
        <v>0</v>
      </c>
      <c r="M44" s="13">
        <f t="shared" si="11"/>
        <v>0</v>
      </c>
      <c r="N44" s="13" t="str">
        <f t="shared" si="12"/>
        <v>0</v>
      </c>
      <c r="O44" s="4"/>
      <c r="P44" s="9"/>
      <c r="Q44" s="13"/>
      <c r="R44" s="13"/>
      <c r="S44" s="13"/>
      <c r="T44" s="15">
        <f t="shared" si="13"/>
        <v>0</v>
      </c>
      <c r="U44" s="13">
        <f t="shared" si="14"/>
        <v>0</v>
      </c>
      <c r="V44" s="13" t="str">
        <f t="shared" si="15"/>
        <v>0</v>
      </c>
      <c r="W44" s="4"/>
      <c r="X44" s="15">
        <f t="shared" si="16"/>
        <v>8.4</v>
      </c>
      <c r="Y44" s="4"/>
      <c r="Z44" s="15">
        <f t="shared" si="17"/>
        <v>16.8</v>
      </c>
      <c r="AA44" s="15">
        <f t="shared" si="20"/>
        <v>8.4</v>
      </c>
      <c r="AB44" s="15">
        <f t="shared" si="21"/>
        <v>0</v>
      </c>
      <c r="AC44" s="13">
        <v>3</v>
      </c>
      <c r="AD44" s="11">
        <f t="shared" si="18"/>
        <v>8.4</v>
      </c>
      <c r="AE44" s="13"/>
      <c r="AF44" s="11">
        <f t="shared" si="22"/>
        <v>0</v>
      </c>
      <c r="AG44" s="15">
        <f t="shared" si="23"/>
        <v>0</v>
      </c>
      <c r="AH44" s="11">
        <f t="shared" si="24"/>
        <v>0</v>
      </c>
    </row>
    <row r="45" spans="1:34">
      <c r="A45" s="9" t="s">
        <v>891</v>
      </c>
      <c r="B45" s="11">
        <v>3</v>
      </c>
      <c r="C45" s="11">
        <v>2.8</v>
      </c>
      <c r="D45" s="11">
        <f t="shared" si="8"/>
        <v>8.4</v>
      </c>
      <c r="E45" s="11">
        <f t="shared" si="19"/>
        <v>8.4</v>
      </c>
      <c r="F45" s="11"/>
      <c r="G45" s="4"/>
      <c r="H45" s="9"/>
      <c r="I45" s="13"/>
      <c r="J45" s="13"/>
      <c r="K45" s="13"/>
      <c r="L45" s="15">
        <f t="shared" si="10"/>
        <v>0</v>
      </c>
      <c r="M45" s="13">
        <f t="shared" si="11"/>
        <v>0</v>
      </c>
      <c r="N45" s="13" t="str">
        <f t="shared" si="12"/>
        <v>0</v>
      </c>
      <c r="O45" s="4"/>
      <c r="P45" s="9"/>
      <c r="Q45" s="13"/>
      <c r="R45" s="13"/>
      <c r="S45" s="13"/>
      <c r="T45" s="15">
        <f t="shared" si="13"/>
        <v>0</v>
      </c>
      <c r="U45" s="13">
        <f t="shared" si="14"/>
        <v>0</v>
      </c>
      <c r="V45" s="13" t="str">
        <f t="shared" si="15"/>
        <v>0</v>
      </c>
      <c r="W45" s="4"/>
      <c r="X45" s="15">
        <f t="shared" si="16"/>
        <v>8.4</v>
      </c>
      <c r="Y45" s="4"/>
      <c r="Z45" s="15">
        <f t="shared" si="17"/>
        <v>16.8</v>
      </c>
      <c r="AA45" s="15">
        <f t="shared" si="20"/>
        <v>8.4</v>
      </c>
      <c r="AB45" s="15">
        <f t="shared" si="21"/>
        <v>0</v>
      </c>
      <c r="AC45" s="13">
        <v>3</v>
      </c>
      <c r="AD45" s="11">
        <f t="shared" si="18"/>
        <v>8.4</v>
      </c>
      <c r="AE45" s="13"/>
      <c r="AF45" s="11">
        <f t="shared" si="22"/>
        <v>0</v>
      </c>
      <c r="AG45" s="15">
        <f t="shared" si="23"/>
        <v>0</v>
      </c>
      <c r="AH45" s="11">
        <f t="shared" si="24"/>
        <v>0</v>
      </c>
    </row>
    <row r="46" spans="1:34">
      <c r="A46" s="9" t="s">
        <v>892</v>
      </c>
      <c r="B46" s="11">
        <v>3</v>
      </c>
      <c r="C46" s="11">
        <v>2</v>
      </c>
      <c r="D46" s="11">
        <f t="shared" si="8"/>
        <v>6</v>
      </c>
      <c r="E46" s="11">
        <f t="shared" si="19"/>
        <v>6</v>
      </c>
      <c r="F46" s="11"/>
      <c r="G46" s="4"/>
      <c r="H46" s="9"/>
      <c r="I46" s="13"/>
      <c r="J46" s="13"/>
      <c r="K46" s="13"/>
      <c r="L46" s="15">
        <f t="shared" si="10"/>
        <v>0</v>
      </c>
      <c r="M46" s="13">
        <f t="shared" si="11"/>
        <v>0</v>
      </c>
      <c r="N46" s="13" t="str">
        <f t="shared" si="12"/>
        <v>0</v>
      </c>
      <c r="O46" s="4"/>
      <c r="P46" s="9"/>
      <c r="Q46" s="13"/>
      <c r="R46" s="13"/>
      <c r="S46" s="13"/>
      <c r="T46" s="15">
        <f t="shared" si="13"/>
        <v>0</v>
      </c>
      <c r="U46" s="13">
        <f t="shared" si="14"/>
        <v>0</v>
      </c>
      <c r="V46" s="13" t="str">
        <f t="shared" si="15"/>
        <v>0</v>
      </c>
      <c r="W46" s="4"/>
      <c r="X46" s="15">
        <f t="shared" si="16"/>
        <v>6</v>
      </c>
      <c r="Y46" s="4"/>
      <c r="Z46" s="15">
        <f t="shared" si="17"/>
        <v>12</v>
      </c>
      <c r="AA46" s="15">
        <f t="shared" si="20"/>
        <v>6</v>
      </c>
      <c r="AB46" s="15">
        <f t="shared" si="21"/>
        <v>0</v>
      </c>
      <c r="AC46" s="13">
        <v>3</v>
      </c>
      <c r="AD46" s="11">
        <f t="shared" si="18"/>
        <v>6</v>
      </c>
      <c r="AE46" s="13"/>
      <c r="AF46" s="11">
        <f t="shared" si="22"/>
        <v>0</v>
      </c>
      <c r="AG46" s="15">
        <f t="shared" si="23"/>
        <v>0</v>
      </c>
      <c r="AH46" s="11">
        <f t="shared" si="24"/>
        <v>0</v>
      </c>
    </row>
    <row r="47" spans="1:34">
      <c r="A47" s="9" t="s">
        <v>893</v>
      </c>
      <c r="B47" s="11">
        <v>3</v>
      </c>
      <c r="C47" s="11">
        <v>1.7</v>
      </c>
      <c r="D47" s="11">
        <f t="shared" si="8"/>
        <v>5.0999999999999996</v>
      </c>
      <c r="E47" s="11">
        <f t="shared" si="19"/>
        <v>5.0999999999999996</v>
      </c>
      <c r="F47" s="11"/>
      <c r="G47" s="4"/>
      <c r="H47" s="9" t="s">
        <v>118</v>
      </c>
      <c r="I47" s="13"/>
      <c r="J47" s="13"/>
      <c r="K47" s="13"/>
      <c r="L47" s="15">
        <f t="shared" si="10"/>
        <v>0</v>
      </c>
      <c r="M47" s="13">
        <f t="shared" si="11"/>
        <v>0</v>
      </c>
      <c r="N47" s="13" t="str">
        <f t="shared" si="12"/>
        <v>0</v>
      </c>
      <c r="O47" s="4"/>
      <c r="P47" s="9" t="s">
        <v>118</v>
      </c>
      <c r="Q47" s="13"/>
      <c r="R47" s="13"/>
      <c r="S47" s="13"/>
      <c r="T47" s="15">
        <f t="shared" si="13"/>
        <v>0</v>
      </c>
      <c r="U47" s="13">
        <f t="shared" si="14"/>
        <v>0</v>
      </c>
      <c r="V47" s="13" t="str">
        <f t="shared" si="15"/>
        <v>0</v>
      </c>
      <c r="W47" s="4"/>
      <c r="X47" s="15">
        <f t="shared" si="16"/>
        <v>5.0999999999999996</v>
      </c>
      <c r="Y47" s="4"/>
      <c r="Z47" s="15">
        <f t="shared" si="17"/>
        <v>10.199999999999999</v>
      </c>
      <c r="AA47" s="15">
        <f t="shared" si="20"/>
        <v>5.0999999999999996</v>
      </c>
      <c r="AB47" s="15">
        <f t="shared" si="21"/>
        <v>0</v>
      </c>
      <c r="AC47" s="13">
        <v>3</v>
      </c>
      <c r="AD47" s="11">
        <f t="shared" si="18"/>
        <v>5.0999999999999996</v>
      </c>
      <c r="AE47" s="13"/>
      <c r="AF47" s="11">
        <f t="shared" si="22"/>
        <v>0</v>
      </c>
      <c r="AG47" s="15">
        <f t="shared" si="23"/>
        <v>0</v>
      </c>
      <c r="AH47" s="11">
        <f t="shared" si="24"/>
        <v>0</v>
      </c>
    </row>
    <row r="48" spans="1:34">
      <c r="A48" s="9" t="s">
        <v>894</v>
      </c>
      <c r="B48" s="11">
        <v>3</v>
      </c>
      <c r="C48" s="11">
        <v>3.4</v>
      </c>
      <c r="D48" s="11">
        <f t="shared" si="8"/>
        <v>10.199999999999999</v>
      </c>
      <c r="E48" s="11">
        <f t="shared" si="19"/>
        <v>10.199999999999999</v>
      </c>
      <c r="F48" s="12"/>
      <c r="G48" s="4"/>
      <c r="H48" s="9"/>
      <c r="I48" s="13"/>
      <c r="J48" s="13"/>
      <c r="K48" s="13"/>
      <c r="L48" s="15">
        <f t="shared" si="10"/>
        <v>0</v>
      </c>
      <c r="M48" s="13">
        <f t="shared" si="11"/>
        <v>0</v>
      </c>
      <c r="N48" s="13" t="str">
        <f t="shared" si="12"/>
        <v>0</v>
      </c>
      <c r="O48" s="4"/>
      <c r="P48" s="9"/>
      <c r="Q48" s="13"/>
      <c r="R48" s="13"/>
      <c r="S48" s="13"/>
      <c r="T48" s="15">
        <f t="shared" si="13"/>
        <v>0</v>
      </c>
      <c r="U48" s="13">
        <f t="shared" si="14"/>
        <v>0</v>
      </c>
      <c r="V48" s="13" t="str">
        <f t="shared" si="15"/>
        <v>0</v>
      </c>
      <c r="W48" s="4"/>
      <c r="X48" s="15">
        <f t="shared" si="16"/>
        <v>10.199999999999999</v>
      </c>
      <c r="Y48" s="4"/>
      <c r="Z48" s="15">
        <f t="shared" si="17"/>
        <v>20.399999999999999</v>
      </c>
      <c r="AA48" s="15">
        <f t="shared" si="20"/>
        <v>10.199999999999999</v>
      </c>
      <c r="AB48" s="15">
        <f t="shared" si="21"/>
        <v>0</v>
      </c>
      <c r="AC48" s="13">
        <v>1.1000000000000001</v>
      </c>
      <c r="AD48" s="296">
        <f t="shared" si="18"/>
        <v>3.74</v>
      </c>
      <c r="AE48" s="13"/>
      <c r="AF48" s="11">
        <f t="shared" si="22"/>
        <v>0</v>
      </c>
      <c r="AG48" s="15">
        <f t="shared" si="23"/>
        <v>6.46</v>
      </c>
      <c r="AH48" s="11">
        <f t="shared" si="24"/>
        <v>0</v>
      </c>
    </row>
    <row r="49" spans="1:34">
      <c r="A49" s="9" t="s">
        <v>895</v>
      </c>
      <c r="B49" s="11">
        <v>3</v>
      </c>
      <c r="C49" s="11">
        <v>4.9000000000000004</v>
      </c>
      <c r="D49" s="11">
        <f t="shared" si="8"/>
        <v>14.7</v>
      </c>
      <c r="E49" s="11">
        <f t="shared" si="19"/>
        <v>14.7</v>
      </c>
      <c r="F49" s="12"/>
      <c r="G49" s="4"/>
      <c r="H49" s="9" t="s">
        <v>118</v>
      </c>
      <c r="I49" s="13"/>
      <c r="J49" s="13"/>
      <c r="K49" s="13"/>
      <c r="L49" s="15">
        <f t="shared" si="10"/>
        <v>0</v>
      </c>
      <c r="M49" s="13">
        <f t="shared" si="11"/>
        <v>0</v>
      </c>
      <c r="N49" s="13" t="str">
        <f t="shared" si="12"/>
        <v>0</v>
      </c>
      <c r="O49" s="4"/>
      <c r="P49" s="9" t="s">
        <v>118</v>
      </c>
      <c r="Q49" s="13"/>
      <c r="R49" s="13"/>
      <c r="S49" s="13"/>
      <c r="T49" s="15">
        <f t="shared" si="13"/>
        <v>0</v>
      </c>
      <c r="U49" s="13">
        <f t="shared" si="14"/>
        <v>0</v>
      </c>
      <c r="V49" s="13" t="str">
        <f t="shared" si="15"/>
        <v>0</v>
      </c>
      <c r="W49" s="4"/>
      <c r="X49" s="15">
        <f t="shared" si="16"/>
        <v>14.7</v>
      </c>
      <c r="Y49" s="4"/>
      <c r="Z49" s="15">
        <f t="shared" si="17"/>
        <v>29.4</v>
      </c>
      <c r="AA49" s="15">
        <f t="shared" si="20"/>
        <v>14.7</v>
      </c>
      <c r="AB49" s="15">
        <f t="shared" si="21"/>
        <v>0</v>
      </c>
      <c r="AC49" s="13">
        <v>0.4</v>
      </c>
      <c r="AD49" s="296">
        <f t="shared" si="18"/>
        <v>1.96</v>
      </c>
      <c r="AE49" s="13"/>
      <c r="AF49" s="11">
        <f t="shared" si="22"/>
        <v>0</v>
      </c>
      <c r="AG49" s="15">
        <f t="shared" si="23"/>
        <v>12.74</v>
      </c>
      <c r="AH49" s="11">
        <f t="shared" si="24"/>
        <v>0</v>
      </c>
    </row>
    <row r="50" spans="1:34">
      <c r="A50" s="9" t="s">
        <v>896</v>
      </c>
      <c r="B50" s="11">
        <v>3</v>
      </c>
      <c r="C50" s="11">
        <v>2.5499999999999998</v>
      </c>
      <c r="D50" s="11">
        <f t="shared" si="8"/>
        <v>7.65</v>
      </c>
      <c r="E50" s="11">
        <f t="shared" si="19"/>
        <v>7.65</v>
      </c>
      <c r="F50" s="12"/>
      <c r="G50" s="4"/>
      <c r="H50" s="9" t="s">
        <v>118</v>
      </c>
      <c r="I50" s="13"/>
      <c r="J50" s="13"/>
      <c r="K50" s="13"/>
      <c r="L50" s="15">
        <f t="shared" si="10"/>
        <v>0</v>
      </c>
      <c r="M50" s="13">
        <f t="shared" si="11"/>
        <v>0</v>
      </c>
      <c r="N50" s="13" t="str">
        <f t="shared" si="12"/>
        <v>0</v>
      </c>
      <c r="O50" s="4"/>
      <c r="P50" s="9" t="s">
        <v>118</v>
      </c>
      <c r="Q50" s="13"/>
      <c r="R50" s="13"/>
      <c r="S50" s="13"/>
      <c r="T50" s="15">
        <f t="shared" si="13"/>
        <v>0</v>
      </c>
      <c r="U50" s="13">
        <f t="shared" si="14"/>
        <v>0</v>
      </c>
      <c r="V50" s="13" t="str">
        <f t="shared" si="15"/>
        <v>0</v>
      </c>
      <c r="W50" s="4"/>
      <c r="X50" s="15">
        <f t="shared" si="16"/>
        <v>7.65</v>
      </c>
      <c r="Y50" s="4"/>
      <c r="Z50" s="15">
        <f t="shared" si="17"/>
        <v>15.3</v>
      </c>
      <c r="AA50" s="15">
        <f t="shared" si="20"/>
        <v>7.65</v>
      </c>
      <c r="AB50" s="15">
        <f t="shared" si="21"/>
        <v>0</v>
      </c>
      <c r="AC50" s="13">
        <v>0.4</v>
      </c>
      <c r="AD50" s="296">
        <f t="shared" si="18"/>
        <v>1.02</v>
      </c>
      <c r="AE50" s="13"/>
      <c r="AF50" s="11">
        <f t="shared" si="22"/>
        <v>0</v>
      </c>
      <c r="AG50" s="15">
        <f t="shared" si="23"/>
        <v>6.63</v>
      </c>
      <c r="AH50" s="11">
        <f t="shared" si="24"/>
        <v>0</v>
      </c>
    </row>
    <row r="51" spans="1:34">
      <c r="A51" s="9" t="s">
        <v>897</v>
      </c>
      <c r="B51" s="11">
        <v>3</v>
      </c>
      <c r="C51" s="11">
        <v>4.9000000000000004</v>
      </c>
      <c r="D51" s="11">
        <f t="shared" si="8"/>
        <v>14.7</v>
      </c>
      <c r="E51" s="11">
        <f t="shared" si="19"/>
        <v>14.7</v>
      </c>
      <c r="F51" s="12"/>
      <c r="G51" s="4"/>
      <c r="H51" s="9" t="s">
        <v>118</v>
      </c>
      <c r="I51" s="13"/>
      <c r="J51" s="13"/>
      <c r="K51" s="13"/>
      <c r="L51" s="15">
        <f t="shared" si="10"/>
        <v>0</v>
      </c>
      <c r="M51" s="13">
        <f t="shared" si="11"/>
        <v>0</v>
      </c>
      <c r="N51" s="13" t="str">
        <f t="shared" si="12"/>
        <v>0</v>
      </c>
      <c r="O51" s="4"/>
      <c r="P51" s="9" t="s">
        <v>118</v>
      </c>
      <c r="Q51" s="13"/>
      <c r="R51" s="13"/>
      <c r="S51" s="13"/>
      <c r="T51" s="15">
        <f t="shared" si="13"/>
        <v>0</v>
      </c>
      <c r="U51" s="13">
        <f t="shared" si="14"/>
        <v>0</v>
      </c>
      <c r="V51" s="13" t="str">
        <f t="shared" si="15"/>
        <v>0</v>
      </c>
      <c r="W51" s="4"/>
      <c r="X51" s="15">
        <f t="shared" si="16"/>
        <v>14.7</v>
      </c>
      <c r="Y51" s="4"/>
      <c r="Z51" s="15">
        <f t="shared" si="17"/>
        <v>29.4</v>
      </c>
      <c r="AA51" s="15">
        <f t="shared" si="20"/>
        <v>14.7</v>
      </c>
      <c r="AB51" s="15">
        <f t="shared" si="21"/>
        <v>0</v>
      </c>
      <c r="AC51" s="13">
        <v>0.4</v>
      </c>
      <c r="AD51" s="296">
        <f t="shared" si="18"/>
        <v>1.96</v>
      </c>
      <c r="AE51" s="13"/>
      <c r="AF51" s="11">
        <f t="shared" si="22"/>
        <v>0</v>
      </c>
      <c r="AG51" s="15">
        <f t="shared" si="23"/>
        <v>12.74</v>
      </c>
      <c r="AH51" s="11">
        <f t="shared" si="24"/>
        <v>0</v>
      </c>
    </row>
    <row r="52" spans="1:34">
      <c r="A52" s="9" t="s">
        <v>898</v>
      </c>
      <c r="B52" s="11">
        <v>3</v>
      </c>
      <c r="C52" s="11">
        <v>2.5499999999999998</v>
      </c>
      <c r="D52" s="11">
        <f t="shared" si="8"/>
        <v>7.65</v>
      </c>
      <c r="E52" s="11">
        <f t="shared" si="19"/>
        <v>7.65</v>
      </c>
      <c r="F52" s="12"/>
      <c r="G52" s="4"/>
      <c r="H52" s="9" t="s">
        <v>118</v>
      </c>
      <c r="I52" s="13"/>
      <c r="J52" s="13"/>
      <c r="K52" s="13"/>
      <c r="L52" s="15">
        <f t="shared" si="10"/>
        <v>0</v>
      </c>
      <c r="M52" s="13">
        <f t="shared" si="11"/>
        <v>0</v>
      </c>
      <c r="N52" s="13" t="str">
        <f t="shared" si="12"/>
        <v>0</v>
      </c>
      <c r="O52" s="4"/>
      <c r="P52" s="9" t="s">
        <v>118</v>
      </c>
      <c r="Q52" s="13"/>
      <c r="R52" s="13"/>
      <c r="S52" s="15"/>
      <c r="T52" s="15">
        <f t="shared" si="13"/>
        <v>0</v>
      </c>
      <c r="U52" s="13">
        <f t="shared" si="14"/>
        <v>0</v>
      </c>
      <c r="V52" s="13" t="str">
        <f t="shared" si="15"/>
        <v>0</v>
      </c>
      <c r="W52" s="4"/>
      <c r="X52" s="15">
        <f t="shared" si="16"/>
        <v>7.65</v>
      </c>
      <c r="Y52" s="4"/>
      <c r="Z52" s="15">
        <f t="shared" si="17"/>
        <v>15.3</v>
      </c>
      <c r="AA52" s="15">
        <f t="shared" si="20"/>
        <v>7.65</v>
      </c>
      <c r="AB52" s="15">
        <f t="shared" si="21"/>
        <v>0</v>
      </c>
      <c r="AC52" s="13">
        <v>0.4</v>
      </c>
      <c r="AD52" s="296">
        <f t="shared" si="18"/>
        <v>1.02</v>
      </c>
      <c r="AE52" s="13"/>
      <c r="AF52" s="11">
        <f t="shared" si="22"/>
        <v>0</v>
      </c>
      <c r="AG52" s="15">
        <f t="shared" si="23"/>
        <v>6.63</v>
      </c>
      <c r="AH52" s="11">
        <f t="shared" si="24"/>
        <v>0</v>
      </c>
    </row>
    <row r="53" spans="1:34">
      <c r="A53" s="9" t="s">
        <v>899</v>
      </c>
      <c r="B53" s="11">
        <v>3.8</v>
      </c>
      <c r="C53" s="11">
        <v>2.7</v>
      </c>
      <c r="D53" s="11">
        <f t="shared" si="8"/>
        <v>10.26</v>
      </c>
      <c r="E53" s="11">
        <f t="shared" si="19"/>
        <v>10.26</v>
      </c>
      <c r="F53" s="11"/>
      <c r="G53" s="4"/>
      <c r="H53" s="9" t="s">
        <v>118</v>
      </c>
      <c r="I53" s="13"/>
      <c r="J53" s="13"/>
      <c r="K53" s="13"/>
      <c r="L53" s="15">
        <f t="shared" si="10"/>
        <v>0</v>
      </c>
      <c r="M53" s="13">
        <f t="shared" si="11"/>
        <v>0</v>
      </c>
      <c r="N53" s="13" t="str">
        <f t="shared" si="12"/>
        <v>0</v>
      </c>
      <c r="O53" s="4"/>
      <c r="P53" s="9" t="s">
        <v>118</v>
      </c>
      <c r="Q53" s="13"/>
      <c r="R53" s="13"/>
      <c r="S53" s="13"/>
      <c r="T53" s="15">
        <f t="shared" si="13"/>
        <v>0</v>
      </c>
      <c r="U53" s="13">
        <f t="shared" si="14"/>
        <v>0</v>
      </c>
      <c r="V53" s="13" t="str">
        <f t="shared" si="15"/>
        <v>0</v>
      </c>
      <c r="W53" s="4"/>
      <c r="X53" s="15">
        <f t="shared" si="16"/>
        <v>10.26</v>
      </c>
      <c r="Y53" s="4"/>
      <c r="Z53" s="15">
        <f t="shared" si="17"/>
        <v>20.52</v>
      </c>
      <c r="AA53" s="15">
        <f t="shared" si="20"/>
        <v>10.26</v>
      </c>
      <c r="AB53" s="15">
        <f t="shared" si="21"/>
        <v>0</v>
      </c>
      <c r="AC53" s="13">
        <v>1.1000000000000001</v>
      </c>
      <c r="AD53" s="296">
        <f t="shared" si="18"/>
        <v>2.97</v>
      </c>
      <c r="AE53" s="13"/>
      <c r="AF53" s="11">
        <f t="shared" si="22"/>
        <v>0</v>
      </c>
      <c r="AG53" s="15">
        <f t="shared" si="23"/>
        <v>7.29</v>
      </c>
      <c r="AH53" s="11">
        <f t="shared" si="24"/>
        <v>0</v>
      </c>
    </row>
    <row r="54" spans="1:34">
      <c r="A54" s="9" t="s">
        <v>900</v>
      </c>
      <c r="B54" s="11">
        <v>3.8</v>
      </c>
      <c r="C54" s="11">
        <v>4.55</v>
      </c>
      <c r="D54" s="11">
        <f t="shared" si="8"/>
        <v>17.29</v>
      </c>
      <c r="E54" s="11">
        <f t="shared" si="19"/>
        <v>17.29</v>
      </c>
      <c r="F54" s="12"/>
      <c r="G54" s="4"/>
      <c r="H54" s="9" t="s">
        <v>118</v>
      </c>
      <c r="I54" s="13"/>
      <c r="J54" s="13"/>
      <c r="K54" s="13"/>
      <c r="L54" s="15">
        <f t="shared" si="10"/>
        <v>0</v>
      </c>
      <c r="M54" s="13">
        <f t="shared" si="11"/>
        <v>0</v>
      </c>
      <c r="N54" s="13" t="str">
        <f t="shared" si="12"/>
        <v>0</v>
      </c>
      <c r="O54" s="4"/>
      <c r="P54" s="9" t="s">
        <v>118</v>
      </c>
      <c r="Q54" s="13"/>
      <c r="R54" s="13"/>
      <c r="S54" s="13"/>
      <c r="T54" s="15">
        <f t="shared" si="13"/>
        <v>0</v>
      </c>
      <c r="U54" s="13">
        <f t="shared" si="14"/>
        <v>0</v>
      </c>
      <c r="V54" s="13" t="str">
        <f t="shared" si="15"/>
        <v>0</v>
      </c>
      <c r="W54" s="4"/>
      <c r="X54" s="15">
        <f t="shared" si="16"/>
        <v>17.29</v>
      </c>
      <c r="Y54" s="4"/>
      <c r="Z54" s="15">
        <f t="shared" si="17"/>
        <v>34.58</v>
      </c>
      <c r="AA54" s="15">
        <f t="shared" si="20"/>
        <v>17.29</v>
      </c>
      <c r="AB54" s="15">
        <f t="shared" si="21"/>
        <v>0</v>
      </c>
      <c r="AC54" s="13">
        <v>1.1000000000000001</v>
      </c>
      <c r="AD54" s="296">
        <f t="shared" si="18"/>
        <v>5.01</v>
      </c>
      <c r="AE54" s="13"/>
      <c r="AF54" s="11">
        <f t="shared" si="22"/>
        <v>0</v>
      </c>
      <c r="AG54" s="15">
        <f t="shared" si="23"/>
        <v>12.28</v>
      </c>
      <c r="AH54" s="11">
        <f t="shared" si="24"/>
        <v>0</v>
      </c>
    </row>
    <row r="55" spans="1:34">
      <c r="A55" s="9" t="s">
        <v>901</v>
      </c>
      <c r="B55" s="11">
        <v>3.8</v>
      </c>
      <c r="C55" s="11">
        <v>1.8</v>
      </c>
      <c r="D55" s="11">
        <f t="shared" si="8"/>
        <v>6.84</v>
      </c>
      <c r="E55" s="11">
        <f t="shared" si="19"/>
        <v>6.84</v>
      </c>
      <c r="F55" s="11"/>
      <c r="G55" s="4"/>
      <c r="H55" s="9" t="s">
        <v>118</v>
      </c>
      <c r="I55" s="13">
        <v>1</v>
      </c>
      <c r="J55" s="13">
        <v>2.1</v>
      </c>
      <c r="K55" s="13">
        <v>0.9</v>
      </c>
      <c r="L55" s="15">
        <f t="shared" si="10"/>
        <v>1.89</v>
      </c>
      <c r="M55" s="13">
        <f t="shared" si="11"/>
        <v>1.89</v>
      </c>
      <c r="N55" s="13">
        <f t="shared" si="12"/>
        <v>1.89</v>
      </c>
      <c r="O55" s="4"/>
      <c r="P55" s="9" t="s">
        <v>118</v>
      </c>
      <c r="Q55" s="13"/>
      <c r="R55" s="13"/>
      <c r="S55" s="13"/>
      <c r="T55" s="15">
        <f t="shared" si="13"/>
        <v>0</v>
      </c>
      <c r="U55" s="13">
        <f t="shared" si="14"/>
        <v>0</v>
      </c>
      <c r="V55" s="13" t="str">
        <f t="shared" si="15"/>
        <v>0</v>
      </c>
      <c r="W55" s="4"/>
      <c r="X55" s="15">
        <f t="shared" si="16"/>
        <v>4.95</v>
      </c>
      <c r="Z55" s="15">
        <f t="shared" si="17"/>
        <v>9.9</v>
      </c>
      <c r="AA55" s="15">
        <f t="shared" si="20"/>
        <v>6.84</v>
      </c>
      <c r="AB55" s="15">
        <f t="shared" si="21"/>
        <v>0</v>
      </c>
      <c r="AC55" s="13">
        <v>1.1000000000000001</v>
      </c>
      <c r="AD55" s="296">
        <f t="shared" si="18"/>
        <v>0.09</v>
      </c>
      <c r="AE55" s="13"/>
      <c r="AF55" s="11">
        <f t="shared" si="22"/>
        <v>0</v>
      </c>
      <c r="AG55" s="15">
        <f t="shared" si="23"/>
        <v>6.75</v>
      </c>
      <c r="AH55" s="11">
        <f t="shared" si="24"/>
        <v>0</v>
      </c>
    </row>
    <row r="56" spans="1:34">
      <c r="A56" s="9"/>
      <c r="B56" s="11"/>
      <c r="C56" s="11"/>
      <c r="D56" s="11"/>
      <c r="E56" s="12"/>
      <c r="F56" s="12"/>
      <c r="G56" s="4"/>
      <c r="H56" s="9"/>
      <c r="I56" s="13"/>
      <c r="J56" s="13"/>
      <c r="K56" s="13"/>
      <c r="L56" s="15"/>
      <c r="M56" s="13"/>
      <c r="N56" s="13"/>
      <c r="O56" s="4"/>
      <c r="P56" s="9"/>
      <c r="Q56" s="13"/>
      <c r="R56" s="13"/>
      <c r="S56" s="13"/>
      <c r="T56" s="15"/>
      <c r="U56" s="13"/>
      <c r="V56" s="13"/>
      <c r="W56" s="4"/>
      <c r="X56" s="15"/>
      <c r="Z56" s="13"/>
      <c r="AA56" s="13"/>
      <c r="AB56" s="13"/>
      <c r="AC56" s="13"/>
      <c r="AD56" s="13"/>
      <c r="AE56" s="13"/>
      <c r="AF56" s="11"/>
      <c r="AG56" s="13"/>
      <c r="AH56" s="11"/>
    </row>
    <row r="57" spans="1:34">
      <c r="A57" s="9"/>
      <c r="B57" s="506" t="s">
        <v>369</v>
      </c>
      <c r="C57" s="507"/>
      <c r="D57" s="507"/>
      <c r="E57" s="507"/>
      <c r="F57" s="508"/>
      <c r="G57" s="4"/>
      <c r="H57" s="9"/>
      <c r="I57" s="9"/>
      <c r="J57" s="9"/>
      <c r="K57" s="9"/>
      <c r="L57" s="16"/>
      <c r="M57" s="16"/>
      <c r="N57" s="16"/>
      <c r="O57" s="4"/>
      <c r="P57" s="9"/>
      <c r="Q57" s="9"/>
      <c r="R57" s="9"/>
      <c r="S57" s="9"/>
      <c r="T57" s="16"/>
      <c r="U57" s="9"/>
      <c r="V57" s="9"/>
      <c r="W57" s="4"/>
      <c r="X57" s="17">
        <f>SUM(X4:X56)</f>
        <v>495.43</v>
      </c>
      <c r="Z57" s="17">
        <f>SUM(Z4:Z56)</f>
        <v>990.86</v>
      </c>
      <c r="AA57" s="17">
        <f>SUM(AA4:AA56)</f>
        <v>315.74</v>
      </c>
      <c r="AB57" s="17">
        <f>SUM(AB4:AB56)</f>
        <v>213.55</v>
      </c>
      <c r="AC57" s="17"/>
      <c r="AD57" s="17">
        <f>SUM(AD4:AD56)</f>
        <v>156.49</v>
      </c>
      <c r="AE57" s="18"/>
      <c r="AF57" s="17">
        <f>SUM(AF49:AF56)</f>
        <v>0</v>
      </c>
      <c r="AG57" s="17">
        <f>SUM(AG4:AG56)</f>
        <v>159.25</v>
      </c>
      <c r="AH57" s="17">
        <f>SUM(AH4:AH56)</f>
        <v>176.55</v>
      </c>
    </row>
    <row r="58" spans="1:34">
      <c r="A58" s="9" t="s">
        <v>701</v>
      </c>
      <c r="B58" s="11"/>
      <c r="C58" s="11">
        <v>4.05</v>
      </c>
      <c r="D58" s="11">
        <f>SUM(C58*B58)</f>
        <v>0</v>
      </c>
      <c r="E58" s="11"/>
      <c r="F58" s="11">
        <f t="shared" ref="F58:F69" si="25">D58</f>
        <v>0</v>
      </c>
      <c r="G58" s="4"/>
      <c r="H58" s="9" t="s">
        <v>118</v>
      </c>
      <c r="I58" s="13"/>
      <c r="J58" s="13"/>
      <c r="K58" s="13"/>
      <c r="L58" s="15">
        <f t="shared" ref="L58" si="26">J58*K58</f>
        <v>0</v>
      </c>
      <c r="M58" s="13">
        <f t="shared" ref="M58" si="27">I58*L58</f>
        <v>0</v>
      </c>
      <c r="N58" s="13" t="str">
        <f t="shared" ref="N58:N69" si="28">IF(M58&gt;=0.5,M58,"0")</f>
        <v>0</v>
      </c>
      <c r="O58" s="4"/>
      <c r="P58" s="9" t="s">
        <v>118</v>
      </c>
      <c r="Q58" s="13"/>
      <c r="R58" s="13"/>
      <c r="S58" s="13"/>
      <c r="T58" s="15">
        <f t="shared" ref="T58" si="29">R58*S58</f>
        <v>0</v>
      </c>
      <c r="U58" s="13">
        <f t="shared" ref="U58" si="30">T58*Q58</f>
        <v>0</v>
      </c>
      <c r="V58" s="13" t="str">
        <f t="shared" ref="V58:V69" si="31">IF(U58&gt;=0.5,U58,"0")</f>
        <v>0</v>
      </c>
      <c r="W58" s="4"/>
      <c r="X58" s="15">
        <f>(IF(E58="",F58,E58))-(N58+V58)</f>
        <v>0</v>
      </c>
      <c r="Z58" s="13">
        <f t="shared" ref="Z58" si="32">X58*2</f>
        <v>0</v>
      </c>
      <c r="AA58" s="15">
        <f t="shared" ref="AA58:AA69" si="33">E58</f>
        <v>0</v>
      </c>
      <c r="AB58" s="15">
        <f t="shared" ref="AB58:AB69" si="34">F58</f>
        <v>0</v>
      </c>
      <c r="AC58" s="13"/>
      <c r="AD58" s="13" t="str">
        <f>IF(AC58="","0",(AC58*C58)-(N58+V58))</f>
        <v>0</v>
      </c>
      <c r="AE58" s="13"/>
      <c r="AF58" s="19">
        <f t="shared" ref="AF58:AF69" si="35">C58*AE58</f>
        <v>0</v>
      </c>
      <c r="AG58" s="13">
        <f t="shared" ref="AG58:AG69" si="36">AA58</f>
        <v>0</v>
      </c>
      <c r="AH58" s="11">
        <f t="shared" ref="AH58:AH69" si="37">AB58-AF58</f>
        <v>0</v>
      </c>
    </row>
    <row r="59" spans="1:34">
      <c r="A59" s="9" t="s">
        <v>702</v>
      </c>
      <c r="B59" s="11"/>
      <c r="C59" s="11">
        <v>4.05</v>
      </c>
      <c r="D59" s="11">
        <f t="shared" ref="D59:D69" si="38">SUM(C59*B59)</f>
        <v>0</v>
      </c>
      <c r="E59" s="11"/>
      <c r="F59" s="11">
        <f t="shared" si="25"/>
        <v>0</v>
      </c>
      <c r="G59" s="4"/>
      <c r="H59" s="9" t="s">
        <v>118</v>
      </c>
      <c r="I59" s="13"/>
      <c r="J59" s="13"/>
      <c r="K59" s="13"/>
      <c r="L59" s="15">
        <f t="shared" ref="L59:L69" si="39">J59*K59</f>
        <v>0</v>
      </c>
      <c r="M59" s="13">
        <f t="shared" ref="M59:M69" si="40">I59*L59</f>
        <v>0</v>
      </c>
      <c r="N59" s="13" t="str">
        <f t="shared" si="28"/>
        <v>0</v>
      </c>
      <c r="O59" s="4"/>
      <c r="P59" s="9" t="s">
        <v>118</v>
      </c>
      <c r="Q59" s="13"/>
      <c r="R59" s="13"/>
      <c r="S59" s="13"/>
      <c r="T59" s="15">
        <f t="shared" ref="T59:T69" si="41">R59*S59</f>
        <v>0</v>
      </c>
      <c r="U59" s="13">
        <f t="shared" ref="U59:U69" si="42">T59*Q59</f>
        <v>0</v>
      </c>
      <c r="V59" s="13" t="str">
        <f t="shared" si="31"/>
        <v>0</v>
      </c>
      <c r="W59" s="4"/>
      <c r="X59" s="15">
        <f t="shared" ref="X59:X69" si="43">(IF(E59="",F59,E59))-(N59+V59)</f>
        <v>0</v>
      </c>
      <c r="Z59" s="13">
        <f t="shared" ref="Z59:Z69" si="44">X59*2</f>
        <v>0</v>
      </c>
      <c r="AA59" s="15">
        <f t="shared" si="33"/>
        <v>0</v>
      </c>
      <c r="AB59" s="15">
        <f t="shared" si="34"/>
        <v>0</v>
      </c>
      <c r="AC59" s="13"/>
      <c r="AD59" s="13" t="str">
        <f t="shared" ref="AD59:AD69" si="45">IF(AC59="","0",(AC59*C59)-(N59+V59))</f>
        <v>0</v>
      </c>
      <c r="AE59" s="13"/>
      <c r="AF59" s="19">
        <f t="shared" si="35"/>
        <v>0</v>
      </c>
      <c r="AG59" s="13">
        <f t="shared" si="36"/>
        <v>0</v>
      </c>
      <c r="AH59" s="11">
        <f t="shared" si="37"/>
        <v>0</v>
      </c>
    </row>
    <row r="60" spans="1:34">
      <c r="A60" s="9" t="s">
        <v>703</v>
      </c>
      <c r="B60" s="11"/>
      <c r="C60" s="11">
        <v>2.15</v>
      </c>
      <c r="D60" s="11">
        <f t="shared" si="38"/>
        <v>0</v>
      </c>
      <c r="E60" s="11"/>
      <c r="F60" s="11">
        <f t="shared" si="25"/>
        <v>0</v>
      </c>
      <c r="G60" s="4"/>
      <c r="H60" s="9" t="s">
        <v>118</v>
      </c>
      <c r="I60" s="13"/>
      <c r="J60" s="13"/>
      <c r="K60" s="13"/>
      <c r="L60" s="15">
        <f t="shared" si="39"/>
        <v>0</v>
      </c>
      <c r="M60" s="13">
        <f t="shared" si="40"/>
        <v>0</v>
      </c>
      <c r="N60" s="13" t="str">
        <f t="shared" si="28"/>
        <v>0</v>
      </c>
      <c r="O60" s="4"/>
      <c r="P60" s="9" t="s">
        <v>118</v>
      </c>
      <c r="Q60" s="13"/>
      <c r="R60" s="13"/>
      <c r="S60" s="13"/>
      <c r="T60" s="15">
        <f t="shared" si="41"/>
        <v>0</v>
      </c>
      <c r="U60" s="13">
        <f t="shared" si="42"/>
        <v>0</v>
      </c>
      <c r="V60" s="13" t="str">
        <f t="shared" si="31"/>
        <v>0</v>
      </c>
      <c r="W60" s="4"/>
      <c r="X60" s="15">
        <f t="shared" si="43"/>
        <v>0</v>
      </c>
      <c r="Z60" s="13">
        <f t="shared" si="44"/>
        <v>0</v>
      </c>
      <c r="AA60" s="15">
        <f t="shared" si="33"/>
        <v>0</v>
      </c>
      <c r="AB60" s="15">
        <f t="shared" si="34"/>
        <v>0</v>
      </c>
      <c r="AC60" s="13"/>
      <c r="AD60" s="13" t="str">
        <f t="shared" si="45"/>
        <v>0</v>
      </c>
      <c r="AE60" s="13"/>
      <c r="AF60" s="19">
        <f t="shared" si="35"/>
        <v>0</v>
      </c>
      <c r="AG60" s="13">
        <f t="shared" si="36"/>
        <v>0</v>
      </c>
      <c r="AH60" s="11">
        <f t="shared" si="37"/>
        <v>0</v>
      </c>
    </row>
    <row r="61" spans="1:34">
      <c r="A61" s="9" t="s">
        <v>704</v>
      </c>
      <c r="B61" s="11"/>
      <c r="C61" s="11">
        <v>2.15</v>
      </c>
      <c r="D61" s="11">
        <f t="shared" si="38"/>
        <v>0</v>
      </c>
      <c r="E61" s="11"/>
      <c r="F61" s="11">
        <f t="shared" si="25"/>
        <v>0</v>
      </c>
      <c r="G61" s="4"/>
      <c r="H61" s="9" t="s">
        <v>118</v>
      </c>
      <c r="I61" s="13"/>
      <c r="J61" s="13"/>
      <c r="K61" s="13"/>
      <c r="L61" s="15">
        <f t="shared" si="39"/>
        <v>0</v>
      </c>
      <c r="M61" s="13">
        <f t="shared" si="40"/>
        <v>0</v>
      </c>
      <c r="N61" s="13" t="str">
        <f t="shared" si="28"/>
        <v>0</v>
      </c>
      <c r="O61" s="4"/>
      <c r="P61" s="9" t="s">
        <v>118</v>
      </c>
      <c r="Q61" s="13"/>
      <c r="R61" s="13"/>
      <c r="S61" s="13"/>
      <c r="T61" s="15">
        <f t="shared" si="41"/>
        <v>0</v>
      </c>
      <c r="U61" s="13">
        <f t="shared" si="42"/>
        <v>0</v>
      </c>
      <c r="V61" s="13" t="str">
        <f t="shared" si="31"/>
        <v>0</v>
      </c>
      <c r="W61" s="4"/>
      <c r="X61" s="15">
        <f t="shared" si="43"/>
        <v>0</v>
      </c>
      <c r="Z61" s="13">
        <f t="shared" si="44"/>
        <v>0</v>
      </c>
      <c r="AA61" s="15">
        <f t="shared" si="33"/>
        <v>0</v>
      </c>
      <c r="AB61" s="15">
        <f t="shared" si="34"/>
        <v>0</v>
      </c>
      <c r="AC61" s="13"/>
      <c r="AD61" s="13" t="str">
        <f t="shared" si="45"/>
        <v>0</v>
      </c>
      <c r="AE61" s="13"/>
      <c r="AF61" s="19">
        <f t="shared" si="35"/>
        <v>0</v>
      </c>
      <c r="AG61" s="13">
        <f t="shared" si="36"/>
        <v>0</v>
      </c>
      <c r="AH61" s="11">
        <f t="shared" si="37"/>
        <v>0</v>
      </c>
    </row>
    <row r="62" spans="1:34">
      <c r="A62" s="9" t="s">
        <v>705</v>
      </c>
      <c r="B62" s="11"/>
      <c r="C62" s="11">
        <v>3.2</v>
      </c>
      <c r="D62" s="11">
        <f t="shared" si="38"/>
        <v>0</v>
      </c>
      <c r="E62" s="11"/>
      <c r="F62" s="11">
        <f t="shared" si="25"/>
        <v>0</v>
      </c>
      <c r="G62" s="4"/>
      <c r="H62" s="9" t="s">
        <v>118</v>
      </c>
      <c r="I62" s="13"/>
      <c r="J62" s="13"/>
      <c r="K62" s="13"/>
      <c r="L62" s="15">
        <f t="shared" si="39"/>
        <v>0</v>
      </c>
      <c r="M62" s="13">
        <f t="shared" si="40"/>
        <v>0</v>
      </c>
      <c r="N62" s="13" t="str">
        <f t="shared" si="28"/>
        <v>0</v>
      </c>
      <c r="O62" s="4"/>
      <c r="P62" s="9" t="s">
        <v>118</v>
      </c>
      <c r="Q62" s="13"/>
      <c r="R62" s="13"/>
      <c r="S62" s="13"/>
      <c r="T62" s="15">
        <f t="shared" si="41"/>
        <v>0</v>
      </c>
      <c r="U62" s="13">
        <f t="shared" si="42"/>
        <v>0</v>
      </c>
      <c r="V62" s="13" t="str">
        <f t="shared" si="31"/>
        <v>0</v>
      </c>
      <c r="W62" s="4"/>
      <c r="X62" s="15">
        <f t="shared" si="43"/>
        <v>0</v>
      </c>
      <c r="Z62" s="13">
        <f t="shared" si="44"/>
        <v>0</v>
      </c>
      <c r="AA62" s="15">
        <f t="shared" si="33"/>
        <v>0</v>
      </c>
      <c r="AB62" s="15">
        <f t="shared" si="34"/>
        <v>0</v>
      </c>
      <c r="AC62" s="13"/>
      <c r="AD62" s="13" t="str">
        <f t="shared" si="45"/>
        <v>0</v>
      </c>
      <c r="AE62" s="13"/>
      <c r="AF62" s="19">
        <f t="shared" si="35"/>
        <v>0</v>
      </c>
      <c r="AG62" s="13">
        <f t="shared" si="36"/>
        <v>0</v>
      </c>
      <c r="AH62" s="11">
        <f t="shared" si="37"/>
        <v>0</v>
      </c>
    </row>
    <row r="63" spans="1:34">
      <c r="A63" s="9" t="s">
        <v>706</v>
      </c>
      <c r="B63" s="11"/>
      <c r="C63" s="11">
        <v>5.0999999999999996</v>
      </c>
      <c r="D63" s="11">
        <f t="shared" si="38"/>
        <v>0</v>
      </c>
      <c r="E63" s="11"/>
      <c r="F63" s="11">
        <f t="shared" si="25"/>
        <v>0</v>
      </c>
      <c r="G63" s="4"/>
      <c r="H63" s="9" t="s">
        <v>118</v>
      </c>
      <c r="I63" s="13"/>
      <c r="J63" s="13"/>
      <c r="K63" s="13"/>
      <c r="L63" s="15">
        <f t="shared" si="39"/>
        <v>0</v>
      </c>
      <c r="M63" s="13">
        <f t="shared" si="40"/>
        <v>0</v>
      </c>
      <c r="N63" s="13" t="str">
        <f t="shared" si="28"/>
        <v>0</v>
      </c>
      <c r="O63" s="4"/>
      <c r="P63" s="9" t="s">
        <v>118</v>
      </c>
      <c r="Q63" s="13"/>
      <c r="R63" s="13"/>
      <c r="S63" s="13"/>
      <c r="T63" s="15">
        <f t="shared" si="41"/>
        <v>0</v>
      </c>
      <c r="U63" s="13">
        <f t="shared" si="42"/>
        <v>0</v>
      </c>
      <c r="V63" s="13" t="str">
        <f t="shared" si="31"/>
        <v>0</v>
      </c>
      <c r="W63" s="4"/>
      <c r="X63" s="15">
        <f t="shared" si="43"/>
        <v>0</v>
      </c>
      <c r="Z63" s="13">
        <f t="shared" si="44"/>
        <v>0</v>
      </c>
      <c r="AA63" s="15">
        <f t="shared" si="33"/>
        <v>0</v>
      </c>
      <c r="AB63" s="15">
        <f t="shared" si="34"/>
        <v>0</v>
      </c>
      <c r="AC63" s="13"/>
      <c r="AD63" s="13" t="str">
        <f t="shared" si="45"/>
        <v>0</v>
      </c>
      <c r="AE63" s="13"/>
      <c r="AF63" s="19">
        <f t="shared" si="35"/>
        <v>0</v>
      </c>
      <c r="AG63" s="13">
        <f t="shared" si="36"/>
        <v>0</v>
      </c>
      <c r="AH63" s="11">
        <f t="shared" si="37"/>
        <v>0</v>
      </c>
    </row>
    <row r="64" spans="1:34">
      <c r="A64" s="9" t="s">
        <v>707</v>
      </c>
      <c r="B64" s="11"/>
      <c r="C64" s="11">
        <v>1.65</v>
      </c>
      <c r="D64" s="11">
        <f t="shared" si="38"/>
        <v>0</v>
      </c>
      <c r="E64" s="11"/>
      <c r="F64" s="11">
        <f t="shared" si="25"/>
        <v>0</v>
      </c>
      <c r="G64" s="4"/>
      <c r="H64" s="9" t="s">
        <v>118</v>
      </c>
      <c r="I64" s="13"/>
      <c r="J64" s="13"/>
      <c r="K64" s="13"/>
      <c r="L64" s="15">
        <f t="shared" si="39"/>
        <v>0</v>
      </c>
      <c r="M64" s="13">
        <f t="shared" si="40"/>
        <v>0</v>
      </c>
      <c r="N64" s="13" t="str">
        <f t="shared" si="28"/>
        <v>0</v>
      </c>
      <c r="O64" s="4"/>
      <c r="P64" s="9" t="s">
        <v>118</v>
      </c>
      <c r="Q64" s="13"/>
      <c r="R64" s="13"/>
      <c r="S64" s="13"/>
      <c r="T64" s="15">
        <f t="shared" si="41"/>
        <v>0</v>
      </c>
      <c r="U64" s="13">
        <f t="shared" si="42"/>
        <v>0</v>
      </c>
      <c r="V64" s="13" t="str">
        <f t="shared" si="31"/>
        <v>0</v>
      </c>
      <c r="W64" s="4"/>
      <c r="X64" s="15">
        <f t="shared" si="43"/>
        <v>0</v>
      </c>
      <c r="Z64" s="13">
        <f t="shared" si="44"/>
        <v>0</v>
      </c>
      <c r="AA64" s="15">
        <f t="shared" si="33"/>
        <v>0</v>
      </c>
      <c r="AB64" s="15">
        <f t="shared" si="34"/>
        <v>0</v>
      </c>
      <c r="AC64" s="13"/>
      <c r="AD64" s="13" t="str">
        <f t="shared" si="45"/>
        <v>0</v>
      </c>
      <c r="AE64" s="13"/>
      <c r="AF64" s="19">
        <f t="shared" si="35"/>
        <v>0</v>
      </c>
      <c r="AG64" s="13">
        <f t="shared" si="36"/>
        <v>0</v>
      </c>
      <c r="AH64" s="11">
        <f t="shared" si="37"/>
        <v>0</v>
      </c>
    </row>
    <row r="65" spans="1:34">
      <c r="A65" s="9" t="s">
        <v>708</v>
      </c>
      <c r="B65" s="11"/>
      <c r="C65" s="11">
        <v>2.65</v>
      </c>
      <c r="D65" s="11">
        <f t="shared" si="38"/>
        <v>0</v>
      </c>
      <c r="E65" s="11"/>
      <c r="F65" s="11">
        <f t="shared" si="25"/>
        <v>0</v>
      </c>
      <c r="G65" s="4"/>
      <c r="H65" s="9" t="s">
        <v>118</v>
      </c>
      <c r="I65" s="13"/>
      <c r="J65" s="13"/>
      <c r="K65" s="13"/>
      <c r="L65" s="15">
        <f t="shared" si="39"/>
        <v>0</v>
      </c>
      <c r="M65" s="13">
        <f t="shared" si="40"/>
        <v>0</v>
      </c>
      <c r="N65" s="13" t="str">
        <f t="shared" si="28"/>
        <v>0</v>
      </c>
      <c r="O65" s="4"/>
      <c r="P65" s="9" t="s">
        <v>118</v>
      </c>
      <c r="Q65" s="13"/>
      <c r="R65" s="13"/>
      <c r="S65" s="13"/>
      <c r="T65" s="15">
        <f t="shared" si="41"/>
        <v>0</v>
      </c>
      <c r="U65" s="13">
        <f t="shared" si="42"/>
        <v>0</v>
      </c>
      <c r="V65" s="13" t="str">
        <f t="shared" si="31"/>
        <v>0</v>
      </c>
      <c r="W65" s="4"/>
      <c r="X65" s="15">
        <f t="shared" si="43"/>
        <v>0</v>
      </c>
      <c r="Z65" s="13">
        <f t="shared" si="44"/>
        <v>0</v>
      </c>
      <c r="AA65" s="15">
        <f t="shared" si="33"/>
        <v>0</v>
      </c>
      <c r="AB65" s="15">
        <f t="shared" si="34"/>
        <v>0</v>
      </c>
      <c r="AC65" s="13"/>
      <c r="AD65" s="13" t="str">
        <f t="shared" si="45"/>
        <v>0</v>
      </c>
      <c r="AE65" s="13">
        <v>1.25</v>
      </c>
      <c r="AF65" s="19">
        <f t="shared" si="35"/>
        <v>3.31</v>
      </c>
      <c r="AG65" s="13">
        <f t="shared" si="36"/>
        <v>0</v>
      </c>
      <c r="AH65" s="11">
        <f t="shared" si="37"/>
        <v>-3.31</v>
      </c>
    </row>
    <row r="66" spans="1:34">
      <c r="A66" s="9" t="s">
        <v>709</v>
      </c>
      <c r="B66" s="11"/>
      <c r="C66" s="11">
        <v>4.05</v>
      </c>
      <c r="D66" s="11">
        <f t="shared" si="38"/>
        <v>0</v>
      </c>
      <c r="E66" s="11"/>
      <c r="F66" s="11">
        <f t="shared" si="25"/>
        <v>0</v>
      </c>
      <c r="G66" s="4"/>
      <c r="H66" s="9" t="s">
        <v>118</v>
      </c>
      <c r="I66" s="13"/>
      <c r="J66" s="13"/>
      <c r="K66" s="13"/>
      <c r="L66" s="15">
        <f t="shared" si="39"/>
        <v>0</v>
      </c>
      <c r="M66" s="13">
        <f t="shared" si="40"/>
        <v>0</v>
      </c>
      <c r="N66" s="13" t="str">
        <f t="shared" si="28"/>
        <v>0</v>
      </c>
      <c r="O66" s="4"/>
      <c r="P66" s="9" t="s">
        <v>118</v>
      </c>
      <c r="Q66" s="13"/>
      <c r="R66" s="13"/>
      <c r="S66" s="13"/>
      <c r="T66" s="15">
        <f t="shared" si="41"/>
        <v>0</v>
      </c>
      <c r="U66" s="13">
        <f t="shared" si="42"/>
        <v>0</v>
      </c>
      <c r="V66" s="13" t="str">
        <f t="shared" si="31"/>
        <v>0</v>
      </c>
      <c r="W66" s="4"/>
      <c r="X66" s="15">
        <f t="shared" si="43"/>
        <v>0</v>
      </c>
      <c r="Z66" s="13">
        <f t="shared" si="44"/>
        <v>0</v>
      </c>
      <c r="AA66" s="15">
        <f t="shared" si="33"/>
        <v>0</v>
      </c>
      <c r="AB66" s="15">
        <f t="shared" si="34"/>
        <v>0</v>
      </c>
      <c r="AC66" s="13"/>
      <c r="AD66" s="13" t="str">
        <f t="shared" si="45"/>
        <v>0</v>
      </c>
      <c r="AE66" s="13">
        <v>1.25</v>
      </c>
      <c r="AF66" s="19">
        <f t="shared" si="35"/>
        <v>5.0599999999999996</v>
      </c>
      <c r="AG66" s="13">
        <f t="shared" si="36"/>
        <v>0</v>
      </c>
      <c r="AH66" s="11">
        <f t="shared" si="37"/>
        <v>-5.0599999999999996</v>
      </c>
    </row>
    <row r="67" spans="1:34">
      <c r="A67" s="9" t="s">
        <v>710</v>
      </c>
      <c r="B67" s="11"/>
      <c r="C67" s="11">
        <v>5.15</v>
      </c>
      <c r="D67" s="11">
        <f t="shared" si="38"/>
        <v>0</v>
      </c>
      <c r="E67" s="11"/>
      <c r="F67" s="11">
        <f t="shared" si="25"/>
        <v>0</v>
      </c>
      <c r="G67" s="4"/>
      <c r="H67" s="9" t="s">
        <v>118</v>
      </c>
      <c r="I67" s="13"/>
      <c r="J67" s="13"/>
      <c r="K67" s="13"/>
      <c r="L67" s="15">
        <f t="shared" si="39"/>
        <v>0</v>
      </c>
      <c r="M67" s="13">
        <f t="shared" si="40"/>
        <v>0</v>
      </c>
      <c r="N67" s="13" t="str">
        <f t="shared" si="28"/>
        <v>0</v>
      </c>
      <c r="O67" s="4"/>
      <c r="P67" s="9" t="s">
        <v>118</v>
      </c>
      <c r="Q67" s="13"/>
      <c r="R67" s="13"/>
      <c r="S67" s="13"/>
      <c r="T67" s="15">
        <f t="shared" si="41"/>
        <v>0</v>
      </c>
      <c r="U67" s="13">
        <f t="shared" si="42"/>
        <v>0</v>
      </c>
      <c r="V67" s="13" t="str">
        <f t="shared" si="31"/>
        <v>0</v>
      </c>
      <c r="W67" s="4"/>
      <c r="X67" s="15">
        <f t="shared" si="43"/>
        <v>0</v>
      </c>
      <c r="Z67" s="13">
        <f t="shared" si="44"/>
        <v>0</v>
      </c>
      <c r="AA67" s="15">
        <f t="shared" si="33"/>
        <v>0</v>
      </c>
      <c r="AB67" s="15">
        <f t="shared" si="34"/>
        <v>0</v>
      </c>
      <c r="AC67" s="13"/>
      <c r="AD67" s="13" t="str">
        <f t="shared" si="45"/>
        <v>0</v>
      </c>
      <c r="AE67" s="13"/>
      <c r="AF67" s="19">
        <f t="shared" si="35"/>
        <v>0</v>
      </c>
      <c r="AG67" s="13">
        <f t="shared" si="36"/>
        <v>0</v>
      </c>
      <c r="AH67" s="11">
        <f t="shared" si="37"/>
        <v>0</v>
      </c>
    </row>
    <row r="68" spans="1:34">
      <c r="A68" s="9" t="s">
        <v>711</v>
      </c>
      <c r="B68" s="11"/>
      <c r="C68" s="11">
        <v>6.4</v>
      </c>
      <c r="D68" s="11">
        <f t="shared" si="38"/>
        <v>0</v>
      </c>
      <c r="E68" s="11"/>
      <c r="F68" s="11">
        <f t="shared" si="25"/>
        <v>0</v>
      </c>
      <c r="G68" s="4"/>
      <c r="H68" s="9" t="s">
        <v>118</v>
      </c>
      <c r="I68" s="13"/>
      <c r="J68" s="13"/>
      <c r="K68" s="13"/>
      <c r="L68" s="15">
        <f t="shared" si="39"/>
        <v>0</v>
      </c>
      <c r="M68" s="13">
        <f t="shared" si="40"/>
        <v>0</v>
      </c>
      <c r="N68" s="13" t="str">
        <f t="shared" si="28"/>
        <v>0</v>
      </c>
      <c r="O68" s="4"/>
      <c r="P68" s="9" t="s">
        <v>118</v>
      </c>
      <c r="Q68" s="13"/>
      <c r="R68" s="13"/>
      <c r="S68" s="13"/>
      <c r="T68" s="15">
        <f t="shared" si="41"/>
        <v>0</v>
      </c>
      <c r="U68" s="13">
        <f t="shared" si="42"/>
        <v>0</v>
      </c>
      <c r="V68" s="13" t="str">
        <f t="shared" si="31"/>
        <v>0</v>
      </c>
      <c r="W68" s="4"/>
      <c r="X68" s="15">
        <f t="shared" si="43"/>
        <v>0</v>
      </c>
      <c r="Z68" s="13">
        <f t="shared" si="44"/>
        <v>0</v>
      </c>
      <c r="AA68" s="15">
        <f t="shared" si="33"/>
        <v>0</v>
      </c>
      <c r="AB68" s="15">
        <f t="shared" si="34"/>
        <v>0</v>
      </c>
      <c r="AC68" s="13"/>
      <c r="AD68" s="13" t="str">
        <f t="shared" si="45"/>
        <v>0</v>
      </c>
      <c r="AE68" s="13"/>
      <c r="AF68" s="19">
        <f t="shared" si="35"/>
        <v>0</v>
      </c>
      <c r="AG68" s="13">
        <f t="shared" si="36"/>
        <v>0</v>
      </c>
      <c r="AH68" s="11">
        <f t="shared" si="37"/>
        <v>0</v>
      </c>
    </row>
    <row r="69" spans="1:34">
      <c r="A69" s="9" t="s">
        <v>712</v>
      </c>
      <c r="B69" s="11"/>
      <c r="C69" s="11">
        <v>4.0999999999999996</v>
      </c>
      <c r="D69" s="11">
        <f t="shared" si="38"/>
        <v>0</v>
      </c>
      <c r="E69" s="11"/>
      <c r="F69" s="11">
        <f t="shared" si="25"/>
        <v>0</v>
      </c>
      <c r="G69" s="4"/>
      <c r="H69" s="9" t="s">
        <v>118</v>
      </c>
      <c r="I69" s="13"/>
      <c r="J69" s="13"/>
      <c r="K69" s="13"/>
      <c r="L69" s="15">
        <f t="shared" si="39"/>
        <v>0</v>
      </c>
      <c r="M69" s="13">
        <f t="shared" si="40"/>
        <v>0</v>
      </c>
      <c r="N69" s="13" t="str">
        <f t="shared" si="28"/>
        <v>0</v>
      </c>
      <c r="O69" s="4"/>
      <c r="P69" s="9" t="s">
        <v>118</v>
      </c>
      <c r="Q69" s="13"/>
      <c r="R69" s="13"/>
      <c r="S69" s="13"/>
      <c r="T69" s="15">
        <f t="shared" si="41"/>
        <v>0</v>
      </c>
      <c r="U69" s="13">
        <f t="shared" si="42"/>
        <v>0</v>
      </c>
      <c r="V69" s="13" t="str">
        <f t="shared" si="31"/>
        <v>0</v>
      </c>
      <c r="W69" s="4"/>
      <c r="X69" s="15">
        <f t="shared" si="43"/>
        <v>0</v>
      </c>
      <c r="Z69" s="13">
        <f t="shared" si="44"/>
        <v>0</v>
      </c>
      <c r="AA69" s="15">
        <f t="shared" si="33"/>
        <v>0</v>
      </c>
      <c r="AB69" s="15">
        <f t="shared" si="34"/>
        <v>0</v>
      </c>
      <c r="AC69" s="13"/>
      <c r="AD69" s="13" t="str">
        <f t="shared" si="45"/>
        <v>0</v>
      </c>
      <c r="AE69" s="13"/>
      <c r="AF69" s="19">
        <f t="shared" si="35"/>
        <v>0</v>
      </c>
      <c r="AG69" s="13">
        <f t="shared" si="36"/>
        <v>0</v>
      </c>
      <c r="AH69" s="11">
        <f t="shared" si="37"/>
        <v>0</v>
      </c>
    </row>
    <row r="70" spans="1:34">
      <c r="A70" s="20"/>
      <c r="B70" s="9"/>
      <c r="C70" s="16"/>
      <c r="D70" s="16"/>
      <c r="E70" s="9"/>
      <c r="F70" s="9"/>
      <c r="G70" s="13"/>
      <c r="H70" s="9"/>
      <c r="I70" s="9"/>
      <c r="J70" s="9"/>
      <c r="K70" s="9"/>
      <c r="L70" s="17">
        <f>SUM(L58:L69)</f>
        <v>0</v>
      </c>
      <c r="M70" s="17">
        <f>SUM(M58:M69)</f>
        <v>0</v>
      </c>
      <c r="N70" s="17">
        <f>SUM(N58:N69)</f>
        <v>0</v>
      </c>
      <c r="O70" s="13"/>
      <c r="P70" s="9"/>
      <c r="Q70" s="9"/>
      <c r="R70" s="9"/>
      <c r="S70" s="9"/>
      <c r="T70" s="17">
        <f>SUM(T58:T69)</f>
        <v>0</v>
      </c>
      <c r="U70" s="17">
        <f>SUM(U58:U69)</f>
        <v>0</v>
      </c>
      <c r="V70" s="17">
        <f>SUM(V58:V69)</f>
        <v>0</v>
      </c>
      <c r="W70" s="13"/>
      <c r="X70" s="17">
        <f>SUM(X58:X69)</f>
        <v>0</v>
      </c>
      <c r="Y70" s="21"/>
      <c r="Z70" s="17">
        <f>SUM(Z58:Z69)</f>
        <v>0</v>
      </c>
      <c r="AA70" s="17">
        <f>SUM(AA58:AA69)</f>
        <v>0</v>
      </c>
      <c r="AB70" s="17">
        <f>SUM(AB58:AB69)</f>
        <v>0</v>
      </c>
      <c r="AC70" s="17"/>
      <c r="AD70" s="17">
        <f>SUM(AD58:AD69)</f>
        <v>0</v>
      </c>
      <c r="AE70" s="17"/>
      <c r="AF70" s="17">
        <f>SUM(AF58:AF69)</f>
        <v>8.3699999999999992</v>
      </c>
      <c r="AG70" s="17">
        <f>SUM(AG58:AG69)</f>
        <v>0</v>
      </c>
      <c r="AH70" s="17">
        <f>SUM(AH58:AH69)</f>
        <v>-8.3699999999999992</v>
      </c>
    </row>
    <row r="71" spans="1:34" s="22" customFormat="1">
      <c r="B71" s="10"/>
      <c r="C71" s="23"/>
      <c r="D71" s="23"/>
      <c r="E71" s="10"/>
      <c r="F71" s="10"/>
      <c r="G71" s="10"/>
      <c r="H71" s="10"/>
      <c r="I71" s="10"/>
      <c r="J71" s="10"/>
      <c r="K71" s="10"/>
      <c r="L71" s="23"/>
      <c r="M71" s="23"/>
      <c r="N71" s="23"/>
      <c r="O71" s="10"/>
      <c r="P71" s="10"/>
      <c r="Q71" s="10"/>
      <c r="R71" s="10"/>
      <c r="S71" s="10"/>
      <c r="T71" s="23"/>
      <c r="U71" s="10"/>
      <c r="V71" s="10"/>
      <c r="W71" s="10"/>
      <c r="X71" s="23"/>
      <c r="Z71" s="10"/>
      <c r="AC71" s="10"/>
      <c r="AD71" s="10"/>
    </row>
    <row r="72" spans="1:34" s="22" customFormat="1">
      <c r="B72" s="10"/>
      <c r="C72" s="23"/>
      <c r="D72" s="23"/>
      <c r="E72" s="10"/>
      <c r="F72" s="10"/>
      <c r="G72" s="10"/>
      <c r="H72" s="10"/>
      <c r="I72" s="10"/>
      <c r="J72" s="10"/>
      <c r="K72" s="10"/>
      <c r="L72" s="23"/>
      <c r="M72" s="23"/>
      <c r="N72" s="23"/>
      <c r="O72" s="10"/>
      <c r="P72" s="10"/>
      <c r="Q72" s="10"/>
      <c r="R72" s="10"/>
      <c r="S72" s="10"/>
      <c r="T72" s="23"/>
      <c r="U72" s="10"/>
      <c r="V72" s="10"/>
      <c r="W72" s="10"/>
      <c r="X72" s="23"/>
      <c r="Z72" s="10"/>
      <c r="AC72" s="10"/>
      <c r="AD72" s="6" t="s">
        <v>903</v>
      </c>
      <c r="AF72" s="298" t="s">
        <v>902</v>
      </c>
    </row>
    <row r="73" spans="1:34" s="25" customFormat="1" ht="24.95" customHeight="1">
      <c r="A73" s="24"/>
      <c r="C73" s="26"/>
      <c r="D73" s="26"/>
      <c r="H73" s="509" t="s">
        <v>119</v>
      </c>
      <c r="I73" s="509"/>
      <c r="J73" s="509"/>
      <c r="K73" s="509"/>
      <c r="L73" s="509"/>
      <c r="M73" s="509"/>
      <c r="N73" s="26"/>
      <c r="P73" s="24"/>
      <c r="X73" s="27">
        <f>X57+X70</f>
        <v>495.43</v>
      </c>
      <c r="Y73" s="24"/>
      <c r="Z73" s="27">
        <f>Z57+Z70</f>
        <v>990.86</v>
      </c>
      <c r="AA73" s="27">
        <f>AA57+AA70</f>
        <v>315.74</v>
      </c>
      <c r="AB73" s="297">
        <f>AB57+AB70</f>
        <v>213.55</v>
      </c>
      <c r="AC73" s="27">
        <f>AC57+AC70</f>
        <v>0</v>
      </c>
      <c r="AD73" s="27">
        <f>AD57-AD74</f>
        <v>125.11</v>
      </c>
      <c r="AE73" s="28"/>
      <c r="AF73" s="299">
        <f>AF57+AF70</f>
        <v>8.3699999999999992</v>
      </c>
      <c r="AG73" s="27">
        <f>AG57+AG70</f>
        <v>159.25</v>
      </c>
      <c r="AH73" s="27">
        <f>AH57+AH70</f>
        <v>168.18</v>
      </c>
    </row>
    <row r="74" spans="1:34" s="29" customFormat="1">
      <c r="A74" s="22"/>
      <c r="C74" s="30"/>
      <c r="D74" s="30"/>
      <c r="H74" s="22"/>
      <c r="P74" s="22"/>
      <c r="X74" s="30"/>
      <c r="AC74" s="493" t="s">
        <v>902</v>
      </c>
      <c r="AD74" s="494">
        <f>AD27+AD28+AD29+AD30+AD31+AD32+AD33+AD38+AD39+AD40+AD41+AD48+AD49+AD50+AD51+AD52+AD53+AD54+AD55</f>
        <v>31.38</v>
      </c>
      <c r="AE74" s="495" t="s">
        <v>904</v>
      </c>
      <c r="AF74" s="496">
        <f>AD74+AF73</f>
        <v>39.75</v>
      </c>
    </row>
    <row r="75" spans="1:34">
      <c r="AC75" s="493"/>
      <c r="AD75" s="494"/>
      <c r="AE75" s="495"/>
      <c r="AF75" s="496"/>
    </row>
    <row r="76" spans="1:34" ht="44.25" customHeight="1">
      <c r="A76" s="510" t="s">
        <v>370</v>
      </c>
      <c r="B76" s="510"/>
      <c r="C76" s="510"/>
      <c r="D76" s="510"/>
      <c r="E76" s="510"/>
      <c r="F76" s="510"/>
      <c r="H76" s="510" t="s">
        <v>371</v>
      </c>
      <c r="I76" s="510"/>
      <c r="J76" s="510"/>
      <c r="K76" s="510"/>
      <c r="L76" s="510"/>
      <c r="M76" s="510"/>
      <c r="AF76" s="45"/>
      <c r="AH76" s="45"/>
    </row>
    <row r="77" spans="1:34" ht="30" customHeight="1">
      <c r="A77" s="510" t="s">
        <v>292</v>
      </c>
      <c r="B77" s="510"/>
      <c r="C77" s="510"/>
      <c r="D77" s="510"/>
      <c r="E77" s="32" t="s">
        <v>372</v>
      </c>
      <c r="F77" s="33" t="s">
        <v>293</v>
      </c>
      <c r="H77" s="511" t="s">
        <v>349</v>
      </c>
      <c r="I77" s="511"/>
      <c r="J77" s="511" t="s">
        <v>372</v>
      </c>
      <c r="K77" s="511"/>
      <c r="L77" s="510" t="s">
        <v>373</v>
      </c>
      <c r="M77" s="510"/>
    </row>
    <row r="78" spans="1:34">
      <c r="A78" s="498" t="s">
        <v>905</v>
      </c>
      <c r="B78" s="498"/>
      <c r="C78" s="498"/>
      <c r="D78" s="498"/>
      <c r="E78" s="34">
        <v>3.35</v>
      </c>
      <c r="F78" s="35">
        <v>7.3</v>
      </c>
      <c r="H78" s="499"/>
      <c r="I78" s="499"/>
      <c r="J78" s="500"/>
      <c r="K78" s="501"/>
      <c r="L78" s="502"/>
      <c r="M78" s="502"/>
    </row>
    <row r="79" spans="1:34">
      <c r="A79" s="498" t="s">
        <v>906</v>
      </c>
      <c r="B79" s="498"/>
      <c r="C79" s="498"/>
      <c r="D79" s="498"/>
      <c r="E79" s="34">
        <v>3.35</v>
      </c>
      <c r="F79" s="35">
        <v>7.3</v>
      </c>
      <c r="H79" s="499"/>
      <c r="I79" s="499"/>
      <c r="J79" s="500">
        <f t="shared" ref="J79:J90" si="46">E79</f>
        <v>3.35</v>
      </c>
      <c r="K79" s="501"/>
      <c r="L79" s="502"/>
      <c r="M79" s="502"/>
    </row>
    <row r="80" spans="1:34">
      <c r="A80" s="498" t="s">
        <v>907</v>
      </c>
      <c r="B80" s="498"/>
      <c r="C80" s="498"/>
      <c r="D80" s="498"/>
      <c r="E80" s="34">
        <v>9.6</v>
      </c>
      <c r="F80" s="35">
        <v>12.15</v>
      </c>
      <c r="H80" s="499"/>
      <c r="I80" s="499"/>
      <c r="J80" s="500">
        <f t="shared" si="46"/>
        <v>9.6</v>
      </c>
      <c r="K80" s="501"/>
      <c r="L80" s="502"/>
      <c r="M80" s="502"/>
    </row>
    <row r="81" spans="1:13">
      <c r="A81" s="498" t="s">
        <v>908</v>
      </c>
      <c r="B81" s="498"/>
      <c r="C81" s="498"/>
      <c r="D81" s="498"/>
      <c r="E81" s="34">
        <v>41.5</v>
      </c>
      <c r="F81" s="35">
        <v>33.700000000000003</v>
      </c>
      <c r="H81" s="499"/>
      <c r="I81" s="499"/>
      <c r="J81" s="500">
        <f t="shared" si="46"/>
        <v>41.5</v>
      </c>
      <c r="K81" s="501"/>
      <c r="L81" s="502"/>
      <c r="M81" s="502"/>
    </row>
    <row r="82" spans="1:13">
      <c r="A82" s="498" t="s">
        <v>909</v>
      </c>
      <c r="B82" s="498"/>
      <c r="C82" s="498"/>
      <c r="D82" s="498"/>
      <c r="E82" s="34">
        <v>12.3</v>
      </c>
      <c r="F82" s="35">
        <v>7.5</v>
      </c>
      <c r="H82" s="499"/>
      <c r="I82" s="499"/>
      <c r="J82" s="500">
        <f t="shared" si="46"/>
        <v>12.3</v>
      </c>
      <c r="K82" s="501"/>
      <c r="L82" s="502"/>
      <c r="M82" s="502"/>
    </row>
    <row r="83" spans="1:13">
      <c r="A83" s="498" t="s">
        <v>910</v>
      </c>
      <c r="B83" s="498"/>
      <c r="C83" s="498"/>
      <c r="D83" s="498"/>
      <c r="E83" s="35">
        <v>12.5</v>
      </c>
      <c r="F83" s="35">
        <v>14.9</v>
      </c>
      <c r="H83" s="499"/>
      <c r="I83" s="499"/>
      <c r="J83" s="500">
        <f t="shared" si="46"/>
        <v>12.5</v>
      </c>
      <c r="K83" s="501"/>
      <c r="L83" s="502"/>
      <c r="M83" s="502"/>
    </row>
    <row r="84" spans="1:13">
      <c r="A84" s="505" t="s">
        <v>911</v>
      </c>
      <c r="B84" s="505"/>
      <c r="C84" s="505"/>
      <c r="D84" s="505"/>
      <c r="E84" s="41">
        <v>6.58</v>
      </c>
      <c r="F84" s="35">
        <v>14.34</v>
      </c>
      <c r="H84" s="499"/>
      <c r="I84" s="499"/>
      <c r="J84" s="500">
        <f t="shared" si="46"/>
        <v>6.58</v>
      </c>
      <c r="K84" s="501"/>
      <c r="L84" s="502"/>
      <c r="M84" s="502"/>
    </row>
    <row r="85" spans="1:13">
      <c r="A85" s="498" t="s">
        <v>912</v>
      </c>
      <c r="B85" s="498"/>
      <c r="C85" s="498"/>
      <c r="D85" s="498"/>
      <c r="E85" s="41">
        <v>2.4</v>
      </c>
      <c r="F85" s="35">
        <v>6.4</v>
      </c>
      <c r="H85" s="499"/>
      <c r="I85" s="499"/>
      <c r="J85" s="500">
        <f t="shared" si="46"/>
        <v>2.4</v>
      </c>
      <c r="K85" s="501"/>
      <c r="L85" s="502"/>
      <c r="M85" s="502"/>
    </row>
    <row r="86" spans="1:13">
      <c r="A86" s="498" t="s">
        <v>360</v>
      </c>
      <c r="B86" s="498"/>
      <c r="C86" s="498"/>
      <c r="D86" s="498"/>
      <c r="E86" s="41">
        <v>3.45</v>
      </c>
      <c r="F86" s="35">
        <v>7.5</v>
      </c>
      <c r="H86" s="499"/>
      <c r="I86" s="499"/>
      <c r="J86" s="500">
        <f t="shared" si="46"/>
        <v>3.45</v>
      </c>
      <c r="K86" s="501"/>
      <c r="L86" s="502"/>
      <c r="M86" s="502"/>
    </row>
    <row r="87" spans="1:13">
      <c r="A87" s="498" t="s">
        <v>913</v>
      </c>
      <c r="B87" s="498"/>
      <c r="C87" s="498"/>
      <c r="D87" s="498"/>
      <c r="E87" s="42">
        <v>4.5</v>
      </c>
      <c r="F87" s="35">
        <v>8.8000000000000007</v>
      </c>
      <c r="H87" s="503"/>
      <c r="I87" s="504"/>
      <c r="J87" s="500">
        <f t="shared" si="46"/>
        <v>4.5</v>
      </c>
      <c r="K87" s="501"/>
      <c r="L87" s="500"/>
      <c r="M87" s="501"/>
    </row>
    <row r="88" spans="1:13">
      <c r="A88" s="498" t="s">
        <v>914</v>
      </c>
      <c r="B88" s="498"/>
      <c r="C88" s="498"/>
      <c r="D88" s="498"/>
      <c r="E88" s="42">
        <v>5.8</v>
      </c>
      <c r="F88" s="35">
        <v>9.8000000000000007</v>
      </c>
      <c r="H88" s="503"/>
      <c r="I88" s="504"/>
      <c r="J88" s="500">
        <f t="shared" si="46"/>
        <v>5.8</v>
      </c>
      <c r="K88" s="501"/>
      <c r="L88" s="500"/>
      <c r="M88" s="501"/>
    </row>
    <row r="89" spans="1:13">
      <c r="A89" s="498" t="s">
        <v>915</v>
      </c>
      <c r="B89" s="498"/>
      <c r="C89" s="498"/>
      <c r="D89" s="498"/>
      <c r="E89" s="42">
        <v>4.55</v>
      </c>
      <c r="F89" s="35">
        <v>8.6999999999999993</v>
      </c>
      <c r="H89" s="499"/>
      <c r="I89" s="499"/>
      <c r="J89" s="500">
        <f t="shared" si="46"/>
        <v>4.55</v>
      </c>
      <c r="K89" s="501"/>
      <c r="L89" s="502"/>
      <c r="M89" s="502"/>
    </row>
    <row r="90" spans="1:13">
      <c r="A90" s="498"/>
      <c r="B90" s="498"/>
      <c r="C90" s="498"/>
      <c r="D90" s="498"/>
      <c r="E90" s="295"/>
      <c r="F90" s="35"/>
      <c r="H90" s="499"/>
      <c r="I90" s="499"/>
      <c r="J90" s="500">
        <f t="shared" si="46"/>
        <v>0</v>
      </c>
      <c r="K90" s="501"/>
      <c r="L90" s="502"/>
      <c r="M90" s="502"/>
    </row>
    <row r="91" spans="1:13" s="36" customFormat="1" ht="24.95" customHeight="1">
      <c r="A91" s="497" t="s">
        <v>92</v>
      </c>
      <c r="B91" s="497"/>
      <c r="C91" s="497"/>
      <c r="D91" s="497"/>
      <c r="E91" s="294">
        <f>SUM(E78:E90)</f>
        <v>109.88</v>
      </c>
      <c r="F91" s="294">
        <f>SUM(F78:F90)</f>
        <v>138.38999999999999</v>
      </c>
      <c r="H91" s="497" t="s">
        <v>92</v>
      </c>
      <c r="I91" s="497"/>
      <c r="J91" s="497">
        <f>SUM(J78:K90)</f>
        <v>106.53</v>
      </c>
      <c r="K91" s="497"/>
      <c r="L91" s="497">
        <f>SUM(L78:M90)</f>
        <v>0</v>
      </c>
      <c r="M91" s="497"/>
    </row>
    <row r="252" spans="26:28">
      <c r="Z252" s="50"/>
      <c r="AA252" s="50"/>
      <c r="AB252" s="50"/>
    </row>
  </sheetData>
  <mergeCells count="100">
    <mergeCell ref="A1:F1"/>
    <mergeCell ref="H1:N1"/>
    <mergeCell ref="P1:V1"/>
    <mergeCell ref="Z1:AH1"/>
    <mergeCell ref="A2:A3"/>
    <mergeCell ref="B2:B3"/>
    <mergeCell ref="C2:C3"/>
    <mergeCell ref="D2:D3"/>
    <mergeCell ref="E2:E3"/>
    <mergeCell ref="F2:F3"/>
    <mergeCell ref="AB2:AB3"/>
    <mergeCell ref="AG2:AG3"/>
    <mergeCell ref="AE2:AF2"/>
    <mergeCell ref="AH2:AH3"/>
    <mergeCell ref="T2:T3"/>
    <mergeCell ref="H2:H3"/>
    <mergeCell ref="I2:I3"/>
    <mergeCell ref="J2:J3"/>
    <mergeCell ref="K2:K3"/>
    <mergeCell ref="L2:L3"/>
    <mergeCell ref="M2:M3"/>
    <mergeCell ref="N2:N3"/>
    <mergeCell ref="P2:P3"/>
    <mergeCell ref="Q2:Q3"/>
    <mergeCell ref="R2:R3"/>
    <mergeCell ref="S2:S3"/>
    <mergeCell ref="U2:U3"/>
    <mergeCell ref="V2:V3"/>
    <mergeCell ref="X2:X3"/>
    <mergeCell ref="Z2:Z3"/>
    <mergeCell ref="AC2:AD2"/>
    <mergeCell ref="AA2:AA3"/>
    <mergeCell ref="B57:F57"/>
    <mergeCell ref="H73:M73"/>
    <mergeCell ref="A76:F76"/>
    <mergeCell ref="H76:M76"/>
    <mergeCell ref="A77:D77"/>
    <mergeCell ref="H77:I77"/>
    <mergeCell ref="J77:K77"/>
    <mergeCell ref="L77:M77"/>
    <mergeCell ref="A78:D78"/>
    <mergeCell ref="H78:I78"/>
    <mergeCell ref="J78:K78"/>
    <mergeCell ref="L78:M78"/>
    <mergeCell ref="A80:D80"/>
    <mergeCell ref="H80:I80"/>
    <mergeCell ref="J80:K80"/>
    <mergeCell ref="L80:M80"/>
    <mergeCell ref="A79:D79"/>
    <mergeCell ref="H79:I79"/>
    <mergeCell ref="J79:K79"/>
    <mergeCell ref="L79:M79"/>
    <mergeCell ref="A82:D82"/>
    <mergeCell ref="H82:I82"/>
    <mergeCell ref="J82:K82"/>
    <mergeCell ref="L82:M82"/>
    <mergeCell ref="A81:D81"/>
    <mergeCell ref="H81:I81"/>
    <mergeCell ref="J81:K81"/>
    <mergeCell ref="L81:M81"/>
    <mergeCell ref="A84:D84"/>
    <mergeCell ref="H84:I84"/>
    <mergeCell ref="J84:K84"/>
    <mergeCell ref="L84:M84"/>
    <mergeCell ref="A83:D83"/>
    <mergeCell ref="H83:I83"/>
    <mergeCell ref="J83:K83"/>
    <mergeCell ref="L83:M83"/>
    <mergeCell ref="A86:D86"/>
    <mergeCell ref="H86:I86"/>
    <mergeCell ref="J86:K86"/>
    <mergeCell ref="L86:M86"/>
    <mergeCell ref="A85:D85"/>
    <mergeCell ref="H85:I85"/>
    <mergeCell ref="J85:K85"/>
    <mergeCell ref="L85:M85"/>
    <mergeCell ref="A87:D87"/>
    <mergeCell ref="A88:D88"/>
    <mergeCell ref="H87:I87"/>
    <mergeCell ref="J87:K87"/>
    <mergeCell ref="L87:M87"/>
    <mergeCell ref="H88:I88"/>
    <mergeCell ref="J88:K88"/>
    <mergeCell ref="L88:M88"/>
    <mergeCell ref="AC74:AC75"/>
    <mergeCell ref="AD74:AD75"/>
    <mergeCell ref="AE74:AE75"/>
    <mergeCell ref="AF74:AF75"/>
    <mergeCell ref="A91:D91"/>
    <mergeCell ref="H91:I91"/>
    <mergeCell ref="J91:K91"/>
    <mergeCell ref="L91:M91"/>
    <mergeCell ref="A90:D90"/>
    <mergeCell ref="H90:I90"/>
    <mergeCell ref="J90:K90"/>
    <mergeCell ref="L90:M90"/>
    <mergeCell ref="A89:D89"/>
    <mergeCell ref="H89:I89"/>
    <mergeCell ref="J89:K89"/>
    <mergeCell ref="L89:M89"/>
  </mergeCells>
  <pageMargins left="0.511811024" right="0.511811024" top="0.78740157499999996" bottom="0.78740157499999996" header="0.31496062000000002" footer="0.31496062000000002"/>
  <pageSetup scale="44" orientation="landscape" horizontalDpi="300" verticalDpi="300" r:id="rId1"/>
  <rowBreaks count="1" manualBreakCount="1">
    <brk id="7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selection activeCell="G2" sqref="G2"/>
    </sheetView>
  </sheetViews>
  <sheetFormatPr defaultRowHeight="15"/>
  <sheetData>
    <row r="1" spans="1:7">
      <c r="B1" t="s">
        <v>374</v>
      </c>
      <c r="C1">
        <v>0.9</v>
      </c>
      <c r="E1" t="s">
        <v>375</v>
      </c>
      <c r="G1" s="37">
        <v>0.15</v>
      </c>
    </row>
    <row r="3" spans="1:7">
      <c r="A3" s="38" t="s">
        <v>376</v>
      </c>
      <c r="B3" s="38" t="s">
        <v>377</v>
      </c>
      <c r="C3" s="38" t="s">
        <v>123</v>
      </c>
      <c r="D3" s="38" t="s">
        <v>111</v>
      </c>
      <c r="E3" s="38" t="s">
        <v>378</v>
      </c>
    </row>
    <row r="4" spans="1:7">
      <c r="A4" s="43" t="s">
        <v>701</v>
      </c>
      <c r="B4" s="39">
        <v>120</v>
      </c>
      <c r="C4" s="39">
        <v>120</v>
      </c>
      <c r="D4" s="40">
        <f>B4*C4/10000</f>
        <v>1.44</v>
      </c>
      <c r="E4" s="40">
        <f>D4*$C$1</f>
        <v>1.296</v>
      </c>
      <c r="G4">
        <f>(B4*2+C4*2)*30</f>
        <v>14400</v>
      </c>
    </row>
    <row r="5" spans="1:7">
      <c r="A5" s="43" t="s">
        <v>702</v>
      </c>
      <c r="B5" s="39">
        <v>100</v>
      </c>
      <c r="C5" s="39">
        <v>130</v>
      </c>
      <c r="D5" s="40">
        <f t="shared" ref="D5:D22" si="0">B5*C5/10000</f>
        <v>1.3</v>
      </c>
      <c r="E5" s="40">
        <f t="shared" ref="E5:E22" si="1">D5*$C$1</f>
        <v>1.17</v>
      </c>
      <c r="G5">
        <f t="shared" ref="G5:G22" si="2">(B5*2+C5*2)*30</f>
        <v>13800</v>
      </c>
    </row>
    <row r="6" spans="1:7">
      <c r="A6" s="43" t="s">
        <v>703</v>
      </c>
      <c r="B6" s="39">
        <v>100</v>
      </c>
      <c r="C6" s="39">
        <v>100</v>
      </c>
      <c r="D6" s="40">
        <f t="shared" si="0"/>
        <v>1</v>
      </c>
      <c r="E6" s="40">
        <f t="shared" si="1"/>
        <v>0.9</v>
      </c>
      <c r="G6">
        <f t="shared" si="2"/>
        <v>12000</v>
      </c>
    </row>
    <row r="7" spans="1:7">
      <c r="A7" s="43" t="s">
        <v>704</v>
      </c>
      <c r="B7" s="39">
        <v>180</v>
      </c>
      <c r="C7" s="39">
        <v>180</v>
      </c>
      <c r="D7" s="40">
        <f t="shared" si="0"/>
        <v>3.24</v>
      </c>
      <c r="E7" s="40">
        <f t="shared" si="1"/>
        <v>2.9159999999999999</v>
      </c>
      <c r="G7">
        <f t="shared" si="2"/>
        <v>21600</v>
      </c>
    </row>
    <row r="8" spans="1:7">
      <c r="A8" s="43" t="s">
        <v>705</v>
      </c>
      <c r="B8" s="39">
        <v>170</v>
      </c>
      <c r="C8" s="39">
        <v>170</v>
      </c>
      <c r="D8" s="40">
        <f t="shared" si="0"/>
        <v>2.89</v>
      </c>
      <c r="E8" s="40">
        <f t="shared" si="1"/>
        <v>2.601</v>
      </c>
      <c r="G8">
        <f t="shared" si="2"/>
        <v>20400</v>
      </c>
    </row>
    <row r="9" spans="1:7">
      <c r="A9" s="43" t="s">
        <v>706</v>
      </c>
      <c r="B9" s="39">
        <v>130</v>
      </c>
      <c r="C9" s="39">
        <v>130</v>
      </c>
      <c r="D9" s="40">
        <f t="shared" si="0"/>
        <v>1.69</v>
      </c>
      <c r="E9" s="40">
        <f t="shared" si="1"/>
        <v>1.5209999999999999</v>
      </c>
      <c r="G9">
        <f t="shared" si="2"/>
        <v>15600</v>
      </c>
    </row>
    <row r="10" spans="1:7">
      <c r="A10" s="43" t="s">
        <v>707</v>
      </c>
      <c r="B10" s="39">
        <v>120</v>
      </c>
      <c r="C10" s="39">
        <v>110</v>
      </c>
      <c r="D10" s="40">
        <f t="shared" si="0"/>
        <v>1.32</v>
      </c>
      <c r="E10" s="40">
        <f t="shared" si="1"/>
        <v>1.1879999999999999</v>
      </c>
      <c r="G10">
        <f t="shared" si="2"/>
        <v>13800</v>
      </c>
    </row>
    <row r="11" spans="1:7">
      <c r="A11" s="43" t="s">
        <v>708</v>
      </c>
      <c r="B11" s="39">
        <v>100</v>
      </c>
      <c r="C11" s="39">
        <v>100</v>
      </c>
      <c r="D11" s="40">
        <f t="shared" si="0"/>
        <v>1</v>
      </c>
      <c r="E11" s="40">
        <f t="shared" si="1"/>
        <v>0.9</v>
      </c>
      <c r="G11">
        <f t="shared" si="2"/>
        <v>12000</v>
      </c>
    </row>
    <row r="12" spans="1:7">
      <c r="A12" s="43" t="s">
        <v>709</v>
      </c>
      <c r="B12" s="39">
        <v>130</v>
      </c>
      <c r="C12" s="39">
        <v>130</v>
      </c>
      <c r="D12" s="40">
        <f t="shared" si="0"/>
        <v>1.69</v>
      </c>
      <c r="E12" s="40">
        <f t="shared" si="1"/>
        <v>1.5209999999999999</v>
      </c>
      <c r="G12">
        <f t="shared" si="2"/>
        <v>15600</v>
      </c>
    </row>
    <row r="13" spans="1:7">
      <c r="A13" s="43" t="s">
        <v>710</v>
      </c>
      <c r="B13" s="39">
        <v>100</v>
      </c>
      <c r="C13" s="39">
        <v>100</v>
      </c>
      <c r="D13" s="40">
        <f t="shared" si="0"/>
        <v>1</v>
      </c>
      <c r="E13" s="40">
        <f t="shared" si="1"/>
        <v>0.9</v>
      </c>
      <c r="G13">
        <f t="shared" si="2"/>
        <v>12000</v>
      </c>
    </row>
    <row r="14" spans="1:7">
      <c r="A14" s="43" t="s">
        <v>711</v>
      </c>
      <c r="B14" s="39">
        <v>140</v>
      </c>
      <c r="C14" s="39">
        <v>140</v>
      </c>
      <c r="D14" s="40">
        <f t="shared" si="0"/>
        <v>1.96</v>
      </c>
      <c r="E14" s="40">
        <f t="shared" si="1"/>
        <v>1.764</v>
      </c>
      <c r="G14">
        <f t="shared" si="2"/>
        <v>16800</v>
      </c>
    </row>
    <row r="15" spans="1:7">
      <c r="A15" s="43" t="s">
        <v>712</v>
      </c>
      <c r="B15" s="39">
        <v>100</v>
      </c>
      <c r="C15" s="39">
        <v>100</v>
      </c>
      <c r="D15" s="40">
        <f t="shared" si="0"/>
        <v>1</v>
      </c>
      <c r="E15" s="40">
        <f t="shared" si="1"/>
        <v>0.9</v>
      </c>
      <c r="G15">
        <f t="shared" si="2"/>
        <v>12000</v>
      </c>
    </row>
    <row r="16" spans="1:7">
      <c r="A16" s="43" t="s">
        <v>713</v>
      </c>
      <c r="B16" s="39">
        <v>100</v>
      </c>
      <c r="C16" s="39">
        <v>100</v>
      </c>
      <c r="D16" s="40">
        <f t="shared" si="0"/>
        <v>1</v>
      </c>
      <c r="E16" s="40">
        <f t="shared" si="1"/>
        <v>0.9</v>
      </c>
      <c r="G16">
        <f t="shared" si="2"/>
        <v>12000</v>
      </c>
    </row>
    <row r="17" spans="1:10">
      <c r="A17" s="43" t="s">
        <v>714</v>
      </c>
      <c r="B17" s="39">
        <v>120</v>
      </c>
      <c r="C17" s="39">
        <v>120</v>
      </c>
      <c r="D17" s="40">
        <f t="shared" si="0"/>
        <v>1.44</v>
      </c>
      <c r="E17" s="40">
        <f t="shared" si="1"/>
        <v>1.296</v>
      </c>
      <c r="G17">
        <f t="shared" si="2"/>
        <v>14400</v>
      </c>
    </row>
    <row r="18" spans="1:10">
      <c r="A18" s="43" t="s">
        <v>715</v>
      </c>
      <c r="B18" s="39">
        <v>100</v>
      </c>
      <c r="C18" s="39">
        <v>100</v>
      </c>
      <c r="D18" s="40">
        <f t="shared" si="0"/>
        <v>1</v>
      </c>
      <c r="E18" s="40">
        <f t="shared" si="1"/>
        <v>0.9</v>
      </c>
      <c r="G18">
        <f t="shared" si="2"/>
        <v>12000</v>
      </c>
    </row>
    <row r="19" spans="1:10">
      <c r="A19" s="43" t="s">
        <v>716</v>
      </c>
      <c r="B19" s="39">
        <v>170</v>
      </c>
      <c r="C19" s="39">
        <v>170</v>
      </c>
      <c r="D19" s="40">
        <f t="shared" si="0"/>
        <v>2.89</v>
      </c>
      <c r="E19" s="40">
        <f t="shared" si="1"/>
        <v>2.601</v>
      </c>
      <c r="G19">
        <f t="shared" si="2"/>
        <v>20400</v>
      </c>
    </row>
    <row r="20" spans="1:10">
      <c r="A20" s="43" t="s">
        <v>717</v>
      </c>
      <c r="B20" s="39">
        <v>170</v>
      </c>
      <c r="C20" s="39">
        <v>170</v>
      </c>
      <c r="D20" s="40">
        <f t="shared" si="0"/>
        <v>2.89</v>
      </c>
      <c r="E20" s="40">
        <f t="shared" si="1"/>
        <v>2.601</v>
      </c>
      <c r="G20">
        <f t="shared" si="2"/>
        <v>20400</v>
      </c>
    </row>
    <row r="21" spans="1:10">
      <c r="A21" s="43" t="s">
        <v>718</v>
      </c>
      <c r="B21" s="39">
        <v>140</v>
      </c>
      <c r="C21" s="39">
        <v>140</v>
      </c>
      <c r="D21" s="40">
        <f t="shared" si="0"/>
        <v>1.96</v>
      </c>
      <c r="E21" s="40">
        <f t="shared" si="1"/>
        <v>1.764</v>
      </c>
      <c r="G21">
        <f t="shared" si="2"/>
        <v>16800</v>
      </c>
    </row>
    <row r="22" spans="1:10">
      <c r="A22" s="43" t="s">
        <v>719</v>
      </c>
      <c r="B22" s="39">
        <v>100</v>
      </c>
      <c r="C22" s="39">
        <v>100</v>
      </c>
      <c r="D22" s="40">
        <f t="shared" si="0"/>
        <v>1</v>
      </c>
      <c r="E22" s="40">
        <f t="shared" si="1"/>
        <v>0.9</v>
      </c>
      <c r="G22">
        <f t="shared" si="2"/>
        <v>12000</v>
      </c>
    </row>
    <row r="23" spans="1:10">
      <c r="A23" s="39"/>
      <c r="B23" s="39"/>
      <c r="C23" s="39"/>
      <c r="D23" s="38">
        <f>SUM(D4:D22)</f>
        <v>31.71</v>
      </c>
      <c r="E23" s="38">
        <f>SUM(E4:E22)</f>
        <v>28.539000000000001</v>
      </c>
      <c r="G23" s="38">
        <f>SUM(G4:G22)</f>
        <v>288000</v>
      </c>
    </row>
    <row r="24" spans="1:10">
      <c r="A24" s="39"/>
      <c r="B24" s="39"/>
      <c r="C24" s="39"/>
      <c r="I24" s="44" t="s">
        <v>417</v>
      </c>
      <c r="J24" s="44"/>
    </row>
    <row r="25" spans="1:10">
      <c r="A25" s="39"/>
      <c r="B25" s="39"/>
      <c r="C25" s="39"/>
      <c r="I25" s="38" t="s">
        <v>111</v>
      </c>
      <c r="J25" s="38" t="s">
        <v>378</v>
      </c>
    </row>
    <row r="26" spans="1:10">
      <c r="A26" s="39"/>
      <c r="B26" s="39"/>
      <c r="C26" s="39"/>
      <c r="I26" s="44">
        <f>SUM(D4:D22)</f>
        <v>31.71</v>
      </c>
      <c r="J26" s="44">
        <f>(E23*G1)+E23</f>
        <v>32.819850000000002</v>
      </c>
    </row>
    <row r="27" spans="1:10">
      <c r="A27" s="39"/>
      <c r="B27" s="39"/>
      <c r="C27" s="39"/>
      <c r="I27">
        <f>G23/10000</f>
        <v>28.8</v>
      </c>
    </row>
    <row r="28" spans="1:10">
      <c r="A28" s="39"/>
      <c r="B28" s="39"/>
      <c r="C28" s="39"/>
    </row>
    <row r="29" spans="1:10">
      <c r="A29" s="39"/>
      <c r="B29" s="39"/>
      <c r="C29" s="39"/>
    </row>
    <row r="30" spans="1:10">
      <c r="A30" s="39"/>
      <c r="B30" s="39"/>
      <c r="C30" s="39"/>
    </row>
    <row r="31" spans="1:10">
      <c r="A31" s="39"/>
      <c r="B31" s="39"/>
      <c r="C31" s="39"/>
    </row>
    <row r="32" spans="1:10">
      <c r="A32" s="39"/>
      <c r="B32" s="39"/>
      <c r="C32" s="39"/>
    </row>
    <row r="33" spans="1:3">
      <c r="A33" s="39"/>
      <c r="B33" s="39"/>
      <c r="C33" s="39"/>
    </row>
    <row r="34" spans="1:3">
      <c r="A34" s="39"/>
      <c r="B34" s="39"/>
      <c r="C34" s="39"/>
    </row>
    <row r="35" spans="1:3">
      <c r="A35" s="39"/>
      <c r="B35" s="39"/>
      <c r="C35" s="39"/>
    </row>
    <row r="36" spans="1:3">
      <c r="A36" s="39"/>
      <c r="B36" s="39"/>
      <c r="C36" s="39"/>
    </row>
    <row r="37" spans="1:3">
      <c r="A37" s="39"/>
      <c r="B37" s="39"/>
      <c r="C37" s="39"/>
    </row>
    <row r="38" spans="1:3">
      <c r="A38" s="39"/>
      <c r="B38" s="39"/>
      <c r="C38" s="39"/>
    </row>
    <row r="39" spans="1:3">
      <c r="A39" s="39"/>
      <c r="B39" s="39"/>
      <c r="C39" s="39"/>
    </row>
    <row r="40" spans="1:3">
      <c r="A40" s="39"/>
      <c r="B40" s="39"/>
      <c r="C40" s="39"/>
    </row>
    <row r="41" spans="1:3">
      <c r="A41" s="39"/>
      <c r="B41" s="39"/>
      <c r="C41" s="39"/>
    </row>
    <row r="42" spans="1:3">
      <c r="A42" s="39"/>
      <c r="B42" s="39"/>
      <c r="C42" s="39"/>
    </row>
    <row r="43" spans="1:3">
      <c r="A43" s="39"/>
      <c r="B43" s="39"/>
      <c r="C43" s="39"/>
    </row>
    <row r="44" spans="1:3">
      <c r="A44" s="39"/>
      <c r="B44" s="39"/>
      <c r="C44" s="39"/>
    </row>
    <row r="45" spans="1:3">
      <c r="A45" s="39"/>
      <c r="B45" s="39"/>
      <c r="C45" s="39"/>
    </row>
    <row r="46" spans="1:3">
      <c r="A46" s="39"/>
      <c r="B46" s="39"/>
      <c r="C46" s="39"/>
    </row>
    <row r="47" spans="1:3">
      <c r="A47" s="39"/>
      <c r="B47" s="39"/>
      <c r="C47" s="39"/>
    </row>
    <row r="48" spans="1:3">
      <c r="A48" s="39"/>
      <c r="B48" s="39"/>
      <c r="C48" s="39"/>
    </row>
    <row r="49" spans="1:3">
      <c r="A49" s="39"/>
      <c r="B49" s="39"/>
      <c r="C49" s="39"/>
    </row>
    <row r="50" spans="1:3">
      <c r="A50" s="39"/>
      <c r="B50" s="39"/>
      <c r="C50" s="39"/>
    </row>
    <row r="51" spans="1:3">
      <c r="A51" s="39"/>
      <c r="B51" s="39"/>
      <c r="C51" s="39"/>
    </row>
    <row r="52" spans="1:3">
      <c r="A52" s="39"/>
      <c r="B52" s="39"/>
      <c r="C52" s="39"/>
    </row>
    <row r="53" spans="1:3">
      <c r="A53" s="39"/>
      <c r="B53" s="39"/>
      <c r="C53" s="39"/>
    </row>
    <row r="54" spans="1:3">
      <c r="A54" s="39"/>
      <c r="B54" s="39"/>
      <c r="C54" s="39"/>
    </row>
    <row r="55" spans="1:3">
      <c r="A55" s="39"/>
      <c r="B55" s="39"/>
      <c r="C55" s="39"/>
    </row>
    <row r="56" spans="1:3">
      <c r="A56" s="39"/>
      <c r="B56" s="39"/>
      <c r="C56" s="39"/>
    </row>
    <row r="57" spans="1:3">
      <c r="A57" s="39"/>
      <c r="B57" s="39"/>
      <c r="C57" s="39"/>
    </row>
    <row r="58" spans="1:3">
      <c r="A58" s="39"/>
      <c r="B58" s="39"/>
      <c r="C58" s="39"/>
    </row>
    <row r="59" spans="1:3">
      <c r="A59" s="39"/>
      <c r="B59" s="39"/>
      <c r="C59" s="39"/>
    </row>
    <row r="60" spans="1:3">
      <c r="A60" s="39"/>
      <c r="B60" s="39"/>
      <c r="C60" s="39"/>
    </row>
    <row r="61" spans="1:3">
      <c r="A61" s="39"/>
      <c r="B61" s="39"/>
      <c r="C61" s="39"/>
    </row>
    <row r="62" spans="1:3">
      <c r="A62" s="39"/>
      <c r="B62" s="39"/>
      <c r="C62" s="39"/>
    </row>
    <row r="63" spans="1:3">
      <c r="A63" s="39"/>
      <c r="B63" s="39"/>
      <c r="C63" s="39"/>
    </row>
    <row r="64" spans="1:3">
      <c r="A64" s="39"/>
      <c r="B64" s="39"/>
      <c r="C64" s="39"/>
    </row>
    <row r="65" spans="1:3">
      <c r="A65" s="39"/>
      <c r="B65" s="39"/>
      <c r="C65" s="39"/>
    </row>
    <row r="66" spans="1:3">
      <c r="A66" s="39"/>
      <c r="B66" s="39"/>
      <c r="C66" s="39"/>
    </row>
    <row r="67" spans="1:3">
      <c r="A67" s="39"/>
      <c r="B67" s="39"/>
      <c r="C67" s="39"/>
    </row>
    <row r="68" spans="1:3">
      <c r="A68" s="39"/>
      <c r="B68" s="39"/>
      <c r="C68" s="39"/>
    </row>
    <row r="69" spans="1:3">
      <c r="A69" s="39"/>
      <c r="B69" s="39"/>
      <c r="C69" s="39"/>
    </row>
    <row r="70" spans="1:3">
      <c r="A70" s="39"/>
      <c r="B70" s="39"/>
      <c r="C70" s="39"/>
    </row>
    <row r="71" spans="1:3">
      <c r="A71" s="39"/>
      <c r="B71" s="39"/>
      <c r="C71" s="39"/>
    </row>
    <row r="72" spans="1:3">
      <c r="A72" s="39"/>
      <c r="B72" s="39"/>
      <c r="C72" s="39"/>
    </row>
    <row r="73" spans="1:3">
      <c r="A73" s="39"/>
      <c r="B73" s="39"/>
      <c r="C73" s="39"/>
    </row>
    <row r="74" spans="1:3">
      <c r="A74" s="39"/>
      <c r="B74" s="39"/>
      <c r="C74" s="39"/>
    </row>
    <row r="75" spans="1:3">
      <c r="A75" s="39"/>
      <c r="B75" s="39"/>
      <c r="C75" s="39"/>
    </row>
    <row r="76" spans="1:3">
      <c r="A76" s="39"/>
      <c r="B76" s="39"/>
      <c r="C76" s="39"/>
    </row>
    <row r="77" spans="1:3">
      <c r="A77" s="39"/>
      <c r="B77" s="39"/>
      <c r="C77" s="39"/>
    </row>
    <row r="78" spans="1:3">
      <c r="A78" s="39"/>
      <c r="B78" s="39"/>
      <c r="C78" s="39"/>
    </row>
    <row r="79" spans="1:3">
      <c r="A79" s="39"/>
      <c r="B79" s="39"/>
      <c r="C79" s="39"/>
    </row>
    <row r="80" spans="1:3">
      <c r="A80" s="39"/>
      <c r="B80" s="39"/>
      <c r="C80" s="39"/>
    </row>
    <row r="81" spans="1:3">
      <c r="A81" s="39"/>
      <c r="B81" s="39"/>
      <c r="C81" s="39"/>
    </row>
    <row r="82" spans="1:3">
      <c r="A82" s="39"/>
      <c r="B82" s="39"/>
      <c r="C82" s="39"/>
    </row>
    <row r="83" spans="1:3">
      <c r="A83" s="39"/>
      <c r="B83" s="39"/>
      <c r="C83" s="39"/>
    </row>
    <row r="84" spans="1:3">
      <c r="A84" s="39"/>
      <c r="B84" s="39"/>
      <c r="C84" s="39"/>
    </row>
    <row r="85" spans="1:3">
      <c r="A85" s="39"/>
      <c r="B85" s="39"/>
      <c r="C85" s="39"/>
    </row>
    <row r="86" spans="1:3">
      <c r="A86" s="39"/>
      <c r="B86" s="39"/>
      <c r="C86" s="39"/>
    </row>
    <row r="87" spans="1:3">
      <c r="A87" s="39"/>
      <c r="B87" s="39"/>
      <c r="C87" s="39"/>
    </row>
    <row r="88" spans="1:3">
      <c r="A88" s="39"/>
      <c r="B88" s="39"/>
      <c r="C88" s="39"/>
    </row>
    <row r="89" spans="1:3">
      <c r="A89" s="39"/>
      <c r="B89" s="39"/>
      <c r="C89" s="39"/>
    </row>
    <row r="90" spans="1:3">
      <c r="A90" s="39"/>
      <c r="B90" s="39"/>
      <c r="C90" s="39"/>
    </row>
    <row r="91" spans="1:3">
      <c r="A91" s="39"/>
      <c r="B91" s="39"/>
      <c r="C91" s="39"/>
    </row>
    <row r="92" spans="1:3">
      <c r="A92" s="39"/>
      <c r="B92" s="39"/>
      <c r="C92" s="39"/>
    </row>
    <row r="93" spans="1:3">
      <c r="A93" s="39"/>
      <c r="B93" s="39"/>
      <c r="C93" s="39"/>
    </row>
    <row r="94" spans="1:3">
      <c r="A94" s="39"/>
      <c r="B94" s="39"/>
      <c r="C94" s="39"/>
    </row>
    <row r="95" spans="1:3">
      <c r="A95" s="39"/>
      <c r="B95" s="39"/>
      <c r="C95" s="39"/>
    </row>
    <row r="96" spans="1:3">
      <c r="A96" s="39"/>
      <c r="B96" s="39"/>
      <c r="C96" s="39"/>
    </row>
    <row r="97" spans="1:3">
      <c r="A97" s="39"/>
      <c r="B97" s="39"/>
      <c r="C97" s="39"/>
    </row>
    <row r="98" spans="1:3">
      <c r="A98" s="39"/>
      <c r="B98" s="39"/>
      <c r="C98" s="39"/>
    </row>
    <row r="99" spans="1:3">
      <c r="A99" s="39"/>
      <c r="B99" s="39"/>
      <c r="C99" s="39"/>
    </row>
  </sheetData>
  <pageMargins left="0.511811024" right="0.511811024" top="0.78740157499999996" bottom="0.78740157499999996" header="0.31496062000000002" footer="0.3149606200000000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13</vt:i4>
      </vt:variant>
    </vt:vector>
  </HeadingPairs>
  <TitlesOfParts>
    <vt:vector size="24" baseType="lpstr">
      <vt:lpstr>Capa</vt:lpstr>
      <vt:lpstr>Orçamento</vt:lpstr>
      <vt:lpstr>Resumo</vt:lpstr>
      <vt:lpstr>Cronograma</vt:lpstr>
      <vt:lpstr>BDI - Serviços</vt:lpstr>
      <vt:lpstr>BDI-Equipamentos</vt:lpstr>
      <vt:lpstr>Composição</vt:lpstr>
      <vt:lpstr>Memória de Cálculo </vt:lpstr>
      <vt:lpstr>Mem. Calculo Sapatas </vt:lpstr>
      <vt:lpstr>Quadro de Esquadrias</vt:lpstr>
      <vt:lpstr>COMPOSIÇÕES ATUALIZADAS</vt:lpstr>
      <vt:lpstr>'BDI - Serviços'!Area_de_impressao</vt:lpstr>
      <vt:lpstr>'BDI-Equipamentos'!Area_de_impressao</vt:lpstr>
      <vt:lpstr>Capa!Area_de_impressao</vt:lpstr>
      <vt:lpstr>Composição!Area_de_impressao</vt:lpstr>
      <vt:lpstr>'COMPOSIÇÕES ATUALIZADAS'!Area_de_impressao</vt:lpstr>
      <vt:lpstr>Cronograma!Area_de_impressao</vt:lpstr>
      <vt:lpstr>Orçamento!Area_de_impressao</vt:lpstr>
      <vt:lpstr>Resumo!Area_de_impressao</vt:lpstr>
      <vt:lpstr>Composição!Titulos_de_impressao</vt:lpstr>
      <vt:lpstr>'COMPOSIÇÕES ATUALIZADAS'!Titulos_de_impressao</vt:lpstr>
      <vt:lpstr>Cronograma!Titulos_de_impressao</vt:lpstr>
      <vt:lpstr>Orçamento!Titulos_de_impressao</vt:lpstr>
      <vt:lpstr>Resumo!Titulos_de_impressao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SEMCID</cp:lastModifiedBy>
  <cp:lastPrinted>2019-05-09T16:41:35Z</cp:lastPrinted>
  <dcterms:created xsi:type="dcterms:W3CDTF">2013-07-15T19:04:59Z</dcterms:created>
  <dcterms:modified xsi:type="dcterms:W3CDTF">2019-05-15T12:34:18Z</dcterms:modified>
</cp:coreProperties>
</file>