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6.11.5\arquivos\06_OBRAS PUBLICAS\03_INFRAESTRUTURA\4. Estradas e Rodovias\Estrada Sodema\Arquivos para licitação\03 - PLANILHA ORÇAMENTÁRIA\"/>
    </mc:Choice>
  </mc:AlternateContent>
  <xr:revisionPtr revIDLastSave="0" documentId="8_{36BCB99B-17BA-4017-993A-AAABE6933C4B}" xr6:coauthVersionLast="45" xr6:coauthVersionMax="45" xr10:uidLastSave="{00000000-0000-0000-0000-000000000000}"/>
  <bookViews>
    <workbookView xWindow="-28920" yWindow="-120" windowWidth="29040" windowHeight="15720" tabRatio="868" activeTab="2" xr2:uid="{00000000-000D-0000-FFFF-FFFF00000000}"/>
  </bookViews>
  <sheets>
    <sheet name="Resumo do Orçamento" sheetId="442" r:id="rId1"/>
    <sheet name="Resumo de Quantidades" sheetId="1266" r:id="rId2"/>
    <sheet name="Planilha Orçamentária" sheetId="226" r:id="rId3"/>
    <sheet name="Cronograma Físico-Financeiro" sheetId="720" r:id="rId4"/>
    <sheet name="Curva ABC de Serviços" sheetId="1352" r:id="rId5"/>
    <sheet name="Mobilização de Pessoal" sheetId="1234" r:id="rId6"/>
    <sheet name="Mobilização de Equip. Rodante" sheetId="848" r:id="rId7"/>
    <sheet name="Mobilização de Equip. Pesado" sheetId="850" r:id="rId8"/>
    <sheet name="Equipamentos de Pequeno Porte" sheetId="1028" r:id="rId9"/>
  </sheets>
  <externalReferences>
    <externalReference r:id="rId10"/>
    <externalReference r:id="rId11"/>
  </externalReferences>
  <definedNames>
    <definedName name="_Key1" hidden="1">'[1]1.6'!$A$11</definedName>
    <definedName name="_Order1" hidden="1">255</definedName>
    <definedName name="_Order2" hidden="1">255</definedName>
    <definedName name="ACwvu.dequant." localSheetId="7" hidden="1">'Mobilização de Equip. Pesado'!#REF!</definedName>
    <definedName name="ACwvu.dequant." localSheetId="6" hidden="1">'Mobilização de Equip. Rodante'!#REF!</definedName>
    <definedName name="ACwvu.dequant." localSheetId="5" hidden="1">'Mobilização de Pessoal'!#REF!</definedName>
    <definedName name="_xlnm.Print_Area" localSheetId="3">'Cronograma Físico-Financeiro'!$A$1:$P$25</definedName>
    <definedName name="_xlnm.Print_Area" localSheetId="4">'Curva ABC de Serviços'!$A$1:$H$65</definedName>
    <definedName name="_xlnm.Print_Area" localSheetId="8">'Equipamentos de Pequeno Porte'!$A$1:$C$25</definedName>
    <definedName name="_xlnm.Print_Area" localSheetId="7">'Mobilização de Equip. Pesado'!$A$1:$N$24</definedName>
    <definedName name="_xlnm.Print_Area" localSheetId="6">'Mobilização de Equip. Rodante'!$A$1:$N$28</definedName>
    <definedName name="_xlnm.Print_Area" localSheetId="5">'Mobilização de Pessoal'!$A$1:$M$31</definedName>
    <definedName name="_xlnm.Print_Area" localSheetId="2">'Planilha Orçamentária'!$A$1:$J$97</definedName>
    <definedName name="_xlnm.Print_Area" localSheetId="1">'Resumo de Quantidades'!$A$1:$G$84</definedName>
    <definedName name="_xlnm.Print_Area" localSheetId="0">'Resumo do Orçamento'!$A$1:$J$33</definedName>
    <definedName name="MAO_DE_OBRA">[2]!Tabela1[#Data]</definedName>
    <definedName name="MO">[2]!Tabela1[#Data]</definedName>
    <definedName name="Print_Area" localSheetId="7">'Mobilização de Equip. Pesado'!$A$1:$N$23</definedName>
    <definedName name="Print_Area" localSheetId="6">'Mobilização de Equip. Rodante'!$A$1:$N$26</definedName>
    <definedName name="Print_Area" localSheetId="5">'Mobilização de Pessoal'!$A$1:$M$27</definedName>
    <definedName name="Print_Titles" localSheetId="7">'Mobilização de Equip. Pesado'!$1:$5</definedName>
    <definedName name="Print_Titles" localSheetId="6">'Mobilização de Equip. Rodante'!$1:$5</definedName>
    <definedName name="Print_Titles" localSheetId="5">'Mobilização de Pessoal'!$1:$5</definedName>
    <definedName name="Swvu.dequant." localSheetId="7" hidden="1">'Mobilização de Equip. Pesado'!#REF!</definedName>
    <definedName name="Swvu.dequant." localSheetId="6" hidden="1">'Mobilização de Equip. Rodante'!#REF!</definedName>
    <definedName name="Swvu.dequant." localSheetId="5" hidden="1">'Mobilização de Pessoal'!#REF!</definedName>
    <definedName name="_xlnm.Print_Titles" localSheetId="4">'Curva ABC de Serviços'!$1:$7</definedName>
    <definedName name="_xlnm.Print_Titles" localSheetId="8">'Equipamentos de Pequeno Porte'!$1:$7</definedName>
    <definedName name="_xlnm.Print_Titles" localSheetId="7">'Mobilização de Equip. Pesado'!$1:$5</definedName>
    <definedName name="_xlnm.Print_Titles" localSheetId="6">'Mobilização de Equip. Rodante'!$1:$5</definedName>
    <definedName name="_xlnm.Print_Titles" localSheetId="5">'Mobilização de Pessoal'!$1:$5</definedName>
    <definedName name="_xlnm.Print_Titles" localSheetId="2">'Planilha Orçamentária'!$1:$6</definedName>
    <definedName name="_xlnm.Print_Titles" localSheetId="1">'Resumo de Quantidades'!$1:$6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848" l="1"/>
  <c r="O17" i="720" l="1"/>
  <c r="M17" i="720"/>
  <c r="K17" i="720"/>
  <c r="I17" i="720"/>
  <c r="G17" i="720"/>
  <c r="E17" i="720"/>
  <c r="O16" i="720"/>
  <c r="M16" i="720"/>
  <c r="K16" i="720"/>
  <c r="I16" i="720"/>
  <c r="G16" i="720"/>
  <c r="E16" i="720"/>
  <c r="I52" i="226"/>
  <c r="I51" i="226"/>
  <c r="I94" i="226"/>
  <c r="I70" i="226"/>
  <c r="I69" i="226"/>
  <c r="I65" i="226"/>
  <c r="I64" i="226"/>
  <c r="I63" i="226"/>
  <c r="I62" i="226"/>
  <c r="I61" i="226"/>
  <c r="I60" i="226"/>
  <c r="I59" i="226"/>
  <c r="I58" i="226"/>
  <c r="I57" i="226"/>
  <c r="I56" i="226"/>
  <c r="I45" i="226"/>
  <c r="I44" i="226"/>
  <c r="I43" i="226"/>
  <c r="I39" i="226"/>
  <c r="I38" i="226"/>
  <c r="I37" i="226"/>
  <c r="I36" i="226"/>
  <c r="I35" i="226"/>
  <c r="I34" i="226"/>
  <c r="I33" i="226"/>
  <c r="I29" i="226"/>
  <c r="I28" i="226"/>
  <c r="I27" i="226"/>
  <c r="I26" i="226"/>
  <c r="I25" i="226"/>
  <c r="I24" i="226"/>
  <c r="I23" i="226"/>
  <c r="D12" i="1352"/>
  <c r="C12" i="1352"/>
  <c r="B12" i="1352"/>
  <c r="A12" i="1352"/>
  <c r="D8" i="1352"/>
  <c r="C8" i="1352"/>
  <c r="B8" i="1352"/>
  <c r="A8" i="1352"/>
  <c r="D41" i="1352"/>
  <c r="C41" i="1352"/>
  <c r="B41" i="1352"/>
  <c r="A41" i="1352"/>
  <c r="D10" i="1352"/>
  <c r="C10" i="1352"/>
  <c r="B10" i="1352"/>
  <c r="A10" i="1352"/>
  <c r="D51" i="1352"/>
  <c r="C51" i="1352"/>
  <c r="B51" i="1352"/>
  <c r="A51" i="1352"/>
  <c r="D61" i="1352"/>
  <c r="C61" i="1352"/>
  <c r="B61" i="1352"/>
  <c r="A61" i="1352"/>
  <c r="D30" i="1352"/>
  <c r="C30" i="1352"/>
  <c r="B30" i="1352"/>
  <c r="A30" i="1352"/>
  <c r="D37" i="1352"/>
  <c r="C37" i="1352"/>
  <c r="B37" i="1352"/>
  <c r="A37" i="1352"/>
  <c r="D46" i="1352"/>
  <c r="C46" i="1352"/>
  <c r="B46" i="1352"/>
  <c r="A46" i="1352"/>
  <c r="D33" i="1352"/>
  <c r="C33" i="1352"/>
  <c r="B33" i="1352"/>
  <c r="A33" i="1352"/>
  <c r="D34" i="1352"/>
  <c r="C34" i="1352"/>
  <c r="B34" i="1352"/>
  <c r="A34" i="1352"/>
  <c r="D59" i="1352"/>
  <c r="C59" i="1352"/>
  <c r="B59" i="1352"/>
  <c r="A59" i="1352"/>
  <c r="D31" i="1352"/>
  <c r="C31" i="1352"/>
  <c r="B31" i="1352"/>
  <c r="A31" i="1352"/>
  <c r="D64" i="1352"/>
  <c r="C64" i="1352"/>
  <c r="B64" i="1352"/>
  <c r="A64" i="1352"/>
  <c r="D24" i="1352"/>
  <c r="C24" i="1352"/>
  <c r="B24" i="1352"/>
  <c r="A24" i="1352"/>
  <c r="D55" i="1352"/>
  <c r="C55" i="1352"/>
  <c r="B55" i="1352"/>
  <c r="A55" i="1352"/>
  <c r="D50" i="1352"/>
  <c r="C50" i="1352"/>
  <c r="B50" i="1352"/>
  <c r="A50" i="1352"/>
  <c r="D57" i="1352"/>
  <c r="C57" i="1352"/>
  <c r="B57" i="1352"/>
  <c r="A57" i="1352"/>
  <c r="D63" i="1352"/>
  <c r="C63" i="1352"/>
  <c r="B63" i="1352"/>
  <c r="A63" i="1352"/>
  <c r="D60" i="1352"/>
  <c r="C60" i="1352"/>
  <c r="B60" i="1352"/>
  <c r="A60" i="1352"/>
  <c r="D47" i="1352"/>
  <c r="C47" i="1352"/>
  <c r="B47" i="1352"/>
  <c r="A47" i="1352"/>
  <c r="D38" i="1352"/>
  <c r="C38" i="1352"/>
  <c r="B38" i="1352"/>
  <c r="A38" i="1352"/>
  <c r="D32" i="1352"/>
  <c r="C32" i="1352"/>
  <c r="B32" i="1352"/>
  <c r="A32" i="1352"/>
  <c r="D22" i="1352"/>
  <c r="C22" i="1352"/>
  <c r="B22" i="1352"/>
  <c r="A22" i="1352"/>
  <c r="D43" i="1352"/>
  <c r="C43" i="1352"/>
  <c r="B43" i="1352"/>
  <c r="A43" i="1352"/>
  <c r="D9" i="1352"/>
  <c r="C9" i="1352"/>
  <c r="B9" i="1352"/>
  <c r="A9" i="1352"/>
  <c r="D14" i="1352"/>
  <c r="C14" i="1352"/>
  <c r="B14" i="1352"/>
  <c r="A14" i="1352"/>
  <c r="D29" i="1352"/>
  <c r="C29" i="1352"/>
  <c r="B29" i="1352"/>
  <c r="A29" i="1352"/>
  <c r="D44" i="1352"/>
  <c r="C44" i="1352"/>
  <c r="B44" i="1352"/>
  <c r="A44" i="1352"/>
  <c r="D48" i="1352"/>
  <c r="C48" i="1352"/>
  <c r="B48" i="1352"/>
  <c r="A48" i="1352"/>
  <c r="D18" i="1352"/>
  <c r="C18" i="1352"/>
  <c r="B18" i="1352"/>
  <c r="A18" i="1352"/>
  <c r="D15" i="1352"/>
  <c r="C15" i="1352"/>
  <c r="B15" i="1352"/>
  <c r="A15" i="1352"/>
  <c r="D11" i="1352"/>
  <c r="C11" i="1352"/>
  <c r="B11" i="1352"/>
  <c r="A11" i="1352"/>
  <c r="D40" i="1352"/>
  <c r="C40" i="1352"/>
  <c r="B40" i="1352"/>
  <c r="A40" i="1352"/>
  <c r="D52" i="1352"/>
  <c r="C52" i="1352"/>
  <c r="B52" i="1352"/>
  <c r="A52" i="1352"/>
  <c r="D25" i="1352"/>
  <c r="C25" i="1352"/>
  <c r="B25" i="1352"/>
  <c r="A25" i="1352"/>
  <c r="D16" i="1352"/>
  <c r="C16" i="1352"/>
  <c r="B16" i="1352"/>
  <c r="A16" i="1352"/>
  <c r="D13" i="1352"/>
  <c r="C13" i="1352"/>
  <c r="B13" i="1352"/>
  <c r="A13" i="1352"/>
  <c r="D23" i="1352"/>
  <c r="C23" i="1352"/>
  <c r="B23" i="1352"/>
  <c r="A23" i="1352"/>
  <c r="D17" i="1352"/>
  <c r="C17" i="1352"/>
  <c r="B17" i="1352"/>
  <c r="A17" i="1352"/>
  <c r="D42" i="1352"/>
  <c r="C42" i="1352"/>
  <c r="B42" i="1352"/>
  <c r="A42" i="1352"/>
  <c r="D62" i="1352"/>
  <c r="C62" i="1352"/>
  <c r="B62" i="1352"/>
  <c r="A62" i="1352"/>
  <c r="D49" i="1352"/>
  <c r="C49" i="1352"/>
  <c r="B49" i="1352"/>
  <c r="A49" i="1352"/>
  <c r="D19" i="1352"/>
  <c r="C19" i="1352"/>
  <c r="B19" i="1352"/>
  <c r="A19" i="1352"/>
  <c r="D56" i="1352"/>
  <c r="C56" i="1352"/>
  <c r="B56" i="1352"/>
  <c r="A56" i="1352"/>
  <c r="D26" i="1352"/>
  <c r="C26" i="1352"/>
  <c r="B26" i="1352"/>
  <c r="A26" i="1352"/>
  <c r="D39" i="1352"/>
  <c r="C39" i="1352"/>
  <c r="B39" i="1352"/>
  <c r="A39" i="1352"/>
  <c r="D35" i="1352"/>
  <c r="C35" i="1352"/>
  <c r="B35" i="1352"/>
  <c r="A35" i="1352"/>
  <c r="D36" i="1352"/>
  <c r="C36" i="1352"/>
  <c r="B36" i="1352"/>
  <c r="A36" i="1352"/>
  <c r="D58" i="1352"/>
  <c r="C58" i="1352"/>
  <c r="B58" i="1352"/>
  <c r="A58" i="1352"/>
  <c r="D45" i="1352"/>
  <c r="C45" i="1352"/>
  <c r="B45" i="1352"/>
  <c r="A45" i="1352"/>
  <c r="D21" i="1352"/>
  <c r="C21" i="1352"/>
  <c r="B21" i="1352"/>
  <c r="A21" i="1352"/>
  <c r="D20" i="1352"/>
  <c r="C20" i="1352"/>
  <c r="B20" i="1352"/>
  <c r="A20" i="1352"/>
  <c r="D28" i="1352"/>
  <c r="C28" i="1352"/>
  <c r="B28" i="1352"/>
  <c r="A28" i="1352"/>
  <c r="D27" i="1352"/>
  <c r="C27" i="1352"/>
  <c r="B27" i="1352"/>
  <c r="A27" i="1352"/>
  <c r="D54" i="1352"/>
  <c r="C54" i="1352"/>
  <c r="B54" i="1352"/>
  <c r="A54" i="1352"/>
  <c r="D53" i="1352"/>
  <c r="C53" i="1352"/>
  <c r="B53" i="1352"/>
  <c r="A53" i="1352"/>
  <c r="G16" i="1266"/>
  <c r="G15" i="1266"/>
  <c r="L30" i="1234" l="1"/>
  <c r="J29" i="1234"/>
  <c r="M15" i="850" l="1"/>
  <c r="M14" i="850"/>
  <c r="M19" i="850"/>
  <c r="M18" i="850"/>
  <c r="M11" i="850"/>
  <c r="M12" i="850"/>
  <c r="M13" i="850"/>
  <c r="M17" i="850"/>
  <c r="M16" i="850"/>
  <c r="M10" i="850"/>
  <c r="M9" i="850"/>
  <c r="M16" i="848"/>
  <c r="M15" i="848"/>
  <c r="M13" i="848"/>
  <c r="M12" i="848"/>
  <c r="M11" i="848"/>
  <c r="M19" i="848"/>
  <c r="M18" i="848"/>
  <c r="M17" i="848"/>
  <c r="M14" i="848"/>
  <c r="M10" i="848"/>
  <c r="M21" i="848"/>
  <c r="H10" i="850" l="1"/>
  <c r="N10" i="850" s="1"/>
  <c r="I10" i="850" l="1"/>
  <c r="F19" i="850"/>
  <c r="F18" i="850"/>
  <c r="F17" i="850"/>
  <c r="F16" i="850"/>
  <c r="F15" i="850"/>
  <c r="F14" i="850"/>
  <c r="F13" i="850"/>
  <c r="F12" i="850"/>
  <c r="F11" i="850"/>
  <c r="F22" i="848"/>
  <c r="F21" i="848"/>
  <c r="F20" i="848"/>
  <c r="F19" i="848"/>
  <c r="F18" i="848"/>
  <c r="F17" i="848"/>
  <c r="F16" i="848"/>
  <c r="F15" i="848"/>
  <c r="F14" i="848"/>
  <c r="F13" i="848"/>
  <c r="F12" i="848"/>
  <c r="F11" i="848"/>
  <c r="F10" i="848"/>
  <c r="G84" i="1266" l="1"/>
  <c r="G81" i="1266"/>
  <c r="G80" i="1266"/>
  <c r="G77" i="1266"/>
  <c r="G76" i="1266"/>
  <c r="G75" i="1266"/>
  <c r="G74" i="1266"/>
  <c r="G71" i="1266"/>
  <c r="G70" i="1266"/>
  <c r="G69" i="1266"/>
  <c r="G68" i="1266"/>
  <c r="G67" i="1266"/>
  <c r="G64" i="1266"/>
  <c r="G63" i="1266"/>
  <c r="G60" i="1266"/>
  <c r="G59" i="1266"/>
  <c r="G58" i="1266"/>
  <c r="G57" i="1266"/>
  <c r="G56" i="1266"/>
  <c r="G55" i="1266"/>
  <c r="G54" i="1266"/>
  <c r="G53" i="1266"/>
  <c r="G52" i="1266"/>
  <c r="G51" i="1266"/>
  <c r="G48" i="1266"/>
  <c r="G47" i="1266"/>
  <c r="G44" i="1266"/>
  <c r="G43" i="1266"/>
  <c r="G42" i="1266"/>
  <c r="G41" i="1266"/>
  <c r="G40" i="1266"/>
  <c r="G37" i="1266"/>
  <c r="G36" i="1266"/>
  <c r="G35" i="1266"/>
  <c r="G34" i="1266"/>
  <c r="G33" i="1266"/>
  <c r="G32" i="1266"/>
  <c r="G31" i="1266"/>
  <c r="G28" i="1266"/>
  <c r="G27" i="1266"/>
  <c r="G26" i="1266"/>
  <c r="G25" i="1266"/>
  <c r="G24" i="1266"/>
  <c r="G23" i="1266"/>
  <c r="G22" i="1266"/>
  <c r="G21" i="1266"/>
  <c r="G20" i="1266"/>
  <c r="G19" i="1266"/>
  <c r="G14" i="1266"/>
  <c r="G13" i="1266"/>
  <c r="G12" i="1266"/>
  <c r="G11" i="1266"/>
  <c r="G10" i="1266"/>
  <c r="G9" i="1266"/>
  <c r="H19" i="850" l="1"/>
  <c r="N19" i="850" s="1"/>
  <c r="I19" i="850" l="1"/>
  <c r="F16" i="1234"/>
  <c r="J16" i="1234" s="1"/>
  <c r="K16" i="1234"/>
  <c r="M16" i="1234" l="1"/>
  <c r="I16" i="1234"/>
  <c r="L16" i="1234" s="1"/>
  <c r="G8" i="1266" l="1"/>
  <c r="E56" i="1352" l="1"/>
  <c r="F56" i="1352" s="1"/>
  <c r="J24" i="226" l="1"/>
  <c r="H9" i="850" l="1"/>
  <c r="N9" i="850" s="1"/>
  <c r="H14" i="850" l="1"/>
  <c r="N14" i="850" s="1"/>
  <c r="I14" i="850" l="1"/>
  <c r="E25" i="1352" l="1"/>
  <c r="F25" i="1352" s="1"/>
  <c r="J36" i="226" l="1"/>
  <c r="E52" i="1352" l="1"/>
  <c r="F52" i="1352" s="1"/>
  <c r="J37" i="226" l="1"/>
  <c r="M24" i="848"/>
  <c r="M21" i="850"/>
  <c r="H15" i="848" l="1"/>
  <c r="N15" i="848" s="1"/>
  <c r="I15" i="848" l="1"/>
  <c r="K13" i="1234" l="1"/>
  <c r="K18" i="1234" l="1"/>
  <c r="K14" i="1234"/>
  <c r="K22" i="1234"/>
  <c r="K20" i="1234"/>
  <c r="K15" i="1234"/>
  <c r="K10" i="1234"/>
  <c r="K11" i="1234"/>
  <c r="K19" i="1234"/>
  <c r="E8" i="1352" l="1"/>
  <c r="F8" i="1352" s="1"/>
  <c r="E12" i="1352" l="1"/>
  <c r="F12" i="1352" s="1"/>
  <c r="F3" i="226" l="1"/>
  <c r="F22" i="1234" l="1"/>
  <c r="F20" i="1234"/>
  <c r="F19" i="1234"/>
  <c r="F18" i="1234"/>
  <c r="F15" i="1234"/>
  <c r="F14" i="1234"/>
  <c r="F13" i="1234"/>
  <c r="F11" i="1234"/>
  <c r="F10" i="1234"/>
  <c r="J22" i="1234" l="1"/>
  <c r="I22" i="1234"/>
  <c r="J20" i="1234"/>
  <c r="I20" i="1234"/>
  <c r="J19" i="1234"/>
  <c r="I19" i="1234"/>
  <c r="J18" i="1234"/>
  <c r="I18" i="1234"/>
  <c r="J15" i="1234"/>
  <c r="I15" i="1234"/>
  <c r="J14" i="1234"/>
  <c r="I14" i="1234"/>
  <c r="J13" i="1234"/>
  <c r="I13" i="1234"/>
  <c r="J11" i="1234"/>
  <c r="I11" i="1234"/>
  <c r="J10" i="1234"/>
  <c r="I10" i="1234"/>
  <c r="K26" i="1234" l="1"/>
  <c r="L10" i="1234"/>
  <c r="L22" i="1234" l="1"/>
  <c r="M10" i="1234"/>
  <c r="L14" i="1234"/>
  <c r="M11" i="1234"/>
  <c r="M13" i="1234"/>
  <c r="L13" i="1234"/>
  <c r="L19" i="1234"/>
  <c r="M15" i="1234"/>
  <c r="L20" i="1234"/>
  <c r="M18" i="1234"/>
  <c r="M19" i="1234"/>
  <c r="M14" i="1234"/>
  <c r="L15" i="1234"/>
  <c r="M20" i="1234"/>
  <c r="L11" i="1234"/>
  <c r="L18" i="1234"/>
  <c r="M22" i="1234"/>
  <c r="M23" i="1234" l="1"/>
  <c r="M25" i="1234" s="1"/>
  <c r="L23" i="1234"/>
  <c r="L25" i="1234" s="1"/>
  <c r="M26" i="1234" l="1"/>
  <c r="M27" i="1234" s="1"/>
  <c r="L26" i="1234"/>
  <c r="L27" i="1234" s="1"/>
  <c r="I10" i="226"/>
  <c r="E54" i="1352" s="1"/>
  <c r="F54" i="1352" s="1"/>
  <c r="I9" i="226"/>
  <c r="E53" i="1352" s="1"/>
  <c r="F53" i="1352" s="1"/>
  <c r="H19" i="848" l="1"/>
  <c r="N19" i="848" s="1"/>
  <c r="I19" i="848" l="1"/>
  <c r="E48" i="1352" l="1"/>
  <c r="F48" i="1352" s="1"/>
  <c r="E18" i="1352"/>
  <c r="F18" i="1352" s="1"/>
  <c r="E15" i="1352"/>
  <c r="F15" i="1352" s="1"/>
  <c r="J45" i="226" l="1"/>
  <c r="J44" i="226"/>
  <c r="J43" i="226" l="1"/>
  <c r="E39" i="1352" l="1"/>
  <c r="F39" i="1352" s="1"/>
  <c r="F2" i="226"/>
  <c r="J94" i="226" l="1"/>
  <c r="J95" i="226" s="1"/>
  <c r="I13" i="442" l="1"/>
  <c r="D23" i="720" l="1"/>
  <c r="E61" i="1352" l="1"/>
  <c r="F61" i="1352" s="1"/>
  <c r="Q22" i="720" l="1"/>
  <c r="Q21" i="720"/>
  <c r="Q20" i="720"/>
  <c r="Q19" i="720"/>
  <c r="Q18" i="720"/>
  <c r="E35" i="1352" l="1"/>
  <c r="F35" i="1352" s="1"/>
  <c r="I9" i="850" l="1"/>
  <c r="H18" i="850" l="1"/>
  <c r="N18" i="850" s="1"/>
  <c r="H17" i="850"/>
  <c r="N17" i="850" s="1"/>
  <c r="H16" i="850"/>
  <c r="N16" i="850" s="1"/>
  <c r="H15" i="850"/>
  <c r="N15" i="850" s="1"/>
  <c r="H13" i="850"/>
  <c r="N13" i="850" s="1"/>
  <c r="H12" i="850"/>
  <c r="N12" i="850" s="1"/>
  <c r="H11" i="850"/>
  <c r="N11" i="850" s="1"/>
  <c r="H22" i="848"/>
  <c r="N22" i="848" s="1"/>
  <c r="H21" i="848"/>
  <c r="N21" i="848" s="1"/>
  <c r="H20" i="848"/>
  <c r="N20" i="848" s="1"/>
  <c r="H18" i="848"/>
  <c r="N18" i="848" s="1"/>
  <c r="H17" i="848"/>
  <c r="N17" i="848" s="1"/>
  <c r="H16" i="848"/>
  <c r="N16" i="848" s="1"/>
  <c r="H14" i="848"/>
  <c r="N14" i="848" s="1"/>
  <c r="H13" i="848"/>
  <c r="N13" i="848" s="1"/>
  <c r="H12" i="848"/>
  <c r="N12" i="848" s="1"/>
  <c r="H11" i="848"/>
  <c r="N11" i="848" s="1"/>
  <c r="H10" i="848"/>
  <c r="N10" i="848" s="1"/>
  <c r="H9" i="848"/>
  <c r="N9" i="848" l="1"/>
  <c r="I9" i="848"/>
  <c r="E17" i="1352"/>
  <c r="F17" i="1352" s="1"/>
  <c r="J29" i="226" l="1"/>
  <c r="E29" i="1352" l="1"/>
  <c r="F29" i="1352" s="1"/>
  <c r="E44" i="1352" l="1"/>
  <c r="F44" i="1352" s="1"/>
  <c r="E14" i="1352" l="1"/>
  <c r="F14" i="1352" s="1"/>
  <c r="E9" i="1352"/>
  <c r="F9" i="1352" s="1"/>
  <c r="J52" i="226" l="1"/>
  <c r="J51" i="226"/>
  <c r="J53" i="226" l="1"/>
  <c r="I7" i="442" l="1"/>
  <c r="D17" i="720" s="1"/>
  <c r="N17" i="720" l="1"/>
  <c r="J17" i="720"/>
  <c r="F17" i="720"/>
  <c r="H17" i="720"/>
  <c r="L17" i="720"/>
  <c r="P17" i="720"/>
  <c r="I17" i="850" l="1"/>
  <c r="I15" i="850"/>
  <c r="I13" i="850"/>
  <c r="I12" i="850"/>
  <c r="I16" i="850" l="1"/>
  <c r="I11" i="850"/>
  <c r="I18" i="850"/>
  <c r="N20" i="850" l="1"/>
  <c r="N21" i="850" l="1"/>
  <c r="N22" i="850" s="1"/>
  <c r="N23" i="850" s="1"/>
  <c r="I14" i="226"/>
  <c r="E21" i="1352" s="1"/>
  <c r="F21" i="1352" s="1"/>
  <c r="I13" i="226"/>
  <c r="E20" i="1352" s="1"/>
  <c r="F20" i="1352" s="1"/>
  <c r="I22" i="848"/>
  <c r="I17" i="848"/>
  <c r="I13" i="848"/>
  <c r="I10" i="848"/>
  <c r="I14" i="848" l="1"/>
  <c r="I20" i="848"/>
  <c r="I11" i="848"/>
  <c r="I12" i="848"/>
  <c r="I16" i="848"/>
  <c r="I18" i="848"/>
  <c r="I21" i="848"/>
  <c r="N23" i="848" l="1"/>
  <c r="N24" i="848" l="1"/>
  <c r="N25" i="848" s="1"/>
  <c r="N26" i="848" s="1"/>
  <c r="I11" i="226"/>
  <c r="E27" i="1352" s="1"/>
  <c r="F27" i="1352" s="1"/>
  <c r="I12" i="226"/>
  <c r="E28" i="1352" s="1"/>
  <c r="F28" i="1352" s="1"/>
  <c r="E51" i="1352" l="1"/>
  <c r="F51" i="1352" s="1"/>
  <c r="E59" i="1352" l="1"/>
  <c r="F59" i="1352" s="1"/>
  <c r="E31" i="1352"/>
  <c r="F31" i="1352" s="1"/>
  <c r="E23" i="1352"/>
  <c r="F23" i="1352" s="1"/>
  <c r="E30" i="1352"/>
  <c r="F30" i="1352" s="1"/>
  <c r="E41" i="1352" l="1"/>
  <c r="F41" i="1352" s="1"/>
  <c r="E33" i="1352"/>
  <c r="F33" i="1352" s="1"/>
  <c r="E34" i="1352"/>
  <c r="F34" i="1352" s="1"/>
  <c r="E10" i="1352" l="1"/>
  <c r="F10" i="1352" s="1"/>
  <c r="E37" i="1352"/>
  <c r="F37" i="1352" s="1"/>
  <c r="E11" i="1352"/>
  <c r="F11" i="1352" s="1"/>
  <c r="E45" i="1352" l="1"/>
  <c r="F45" i="1352" s="1"/>
  <c r="J39" i="226"/>
  <c r="E40" i="1352"/>
  <c r="F40" i="1352" s="1"/>
  <c r="E13" i="1352"/>
  <c r="F13" i="1352" s="1"/>
  <c r="E16" i="1352"/>
  <c r="F16" i="1352" s="1"/>
  <c r="E24" i="1352"/>
  <c r="F24" i="1352" s="1"/>
  <c r="E32" i="1352"/>
  <c r="F32" i="1352" s="1"/>
  <c r="E26" i="1352" l="1"/>
  <c r="F26" i="1352" s="1"/>
  <c r="E42" i="1352"/>
  <c r="F42" i="1352" s="1"/>
  <c r="E38" i="1352"/>
  <c r="F38" i="1352" s="1"/>
  <c r="E57" i="1352"/>
  <c r="F57" i="1352" s="1"/>
  <c r="E46" i="1352"/>
  <c r="F46" i="1352" s="1"/>
  <c r="J69" i="226"/>
  <c r="E62" i="1352"/>
  <c r="F62" i="1352" s="1"/>
  <c r="E19" i="1352"/>
  <c r="F19" i="1352" s="1"/>
  <c r="E36" i="1352"/>
  <c r="F36" i="1352" s="1"/>
  <c r="J27" i="226" l="1"/>
  <c r="J25" i="226"/>
  <c r="J28" i="226"/>
  <c r="E49" i="1352"/>
  <c r="F49" i="1352" s="1"/>
  <c r="E47" i="1352"/>
  <c r="F47" i="1352" s="1"/>
  <c r="E64" i="1352"/>
  <c r="F64" i="1352" s="1"/>
  <c r="J63" i="226"/>
  <c r="E55" i="1352"/>
  <c r="F55" i="1352" s="1"/>
  <c r="J58" i="226"/>
  <c r="E50" i="1352"/>
  <c r="F50" i="1352" s="1"/>
  <c r="E63" i="1352"/>
  <c r="F63" i="1352" s="1"/>
  <c r="E60" i="1352"/>
  <c r="F60" i="1352" s="1"/>
  <c r="E58" i="1352" l="1"/>
  <c r="F58" i="1352" s="1"/>
  <c r="J26" i="226"/>
  <c r="E22" i="1352"/>
  <c r="F22" i="1352" s="1"/>
  <c r="E43" i="1352"/>
  <c r="F43" i="1352" s="1"/>
  <c r="J70" i="226"/>
  <c r="J65" i="226"/>
  <c r="J64" i="226"/>
  <c r="J91" i="226"/>
  <c r="J59" i="226"/>
  <c r="J61" i="226"/>
  <c r="J60" i="226"/>
  <c r="J62" i="226"/>
  <c r="F65" i="1352" l="1"/>
  <c r="I12" i="442"/>
  <c r="J57" i="226"/>
  <c r="J56" i="226"/>
  <c r="G62" i="1352" l="1"/>
  <c r="G58" i="1352"/>
  <c r="G54" i="1352"/>
  <c r="G50" i="1352"/>
  <c r="G45" i="1352"/>
  <c r="G64" i="1352"/>
  <c r="G60" i="1352"/>
  <c r="G56" i="1352"/>
  <c r="G52" i="1352"/>
  <c r="G61" i="1352"/>
  <c r="G57" i="1352"/>
  <c r="G53" i="1352"/>
  <c r="G46" i="1352"/>
  <c r="G63" i="1352"/>
  <c r="G59" i="1352"/>
  <c r="G55" i="1352"/>
  <c r="G51" i="1352"/>
  <c r="G47" i="1352"/>
  <c r="G48" i="1352"/>
  <c r="G49" i="1352"/>
  <c r="G29" i="1352"/>
  <c r="G16" i="1352"/>
  <c r="G44" i="1352"/>
  <c r="G27" i="1352"/>
  <c r="G12" i="1352"/>
  <c r="G18" i="1352"/>
  <c r="G22" i="1352"/>
  <c r="G9" i="1352"/>
  <c r="G13" i="1352"/>
  <c r="G26" i="1352"/>
  <c r="G8" i="1352"/>
  <c r="H8" i="1352" s="1"/>
  <c r="G14" i="1352"/>
  <c r="G10" i="1352"/>
  <c r="G19" i="1352"/>
  <c r="G40" i="1352"/>
  <c r="G42" i="1352"/>
  <c r="G17" i="1352"/>
  <c r="G32" i="1352"/>
  <c r="G30" i="1352"/>
  <c r="G35" i="1352"/>
  <c r="G23" i="1352"/>
  <c r="G24" i="1352"/>
  <c r="G34" i="1352"/>
  <c r="G37" i="1352"/>
  <c r="G20" i="1352"/>
  <c r="G36" i="1352"/>
  <c r="G21" i="1352"/>
  <c r="G25" i="1352"/>
  <c r="G15" i="1352"/>
  <c r="G43" i="1352"/>
  <c r="G28" i="1352"/>
  <c r="G38" i="1352"/>
  <c r="G33" i="1352"/>
  <c r="G39" i="1352"/>
  <c r="G11" i="1352"/>
  <c r="G41" i="1352"/>
  <c r="G31" i="1352"/>
  <c r="J66" i="226"/>
  <c r="D22" i="720"/>
  <c r="J71" i="226"/>
  <c r="J22" i="720" l="1"/>
  <c r="L22" i="720"/>
  <c r="N22" i="720"/>
  <c r="F22" i="720"/>
  <c r="P22" i="720"/>
  <c r="H22" i="720"/>
  <c r="H9" i="1352"/>
  <c r="I8" i="442"/>
  <c r="D18" i="720" s="1"/>
  <c r="I9" i="442"/>
  <c r="J18" i="720" l="1"/>
  <c r="L18" i="720"/>
  <c r="N18" i="720"/>
  <c r="F18" i="720"/>
  <c r="P18" i="720"/>
  <c r="H18" i="720"/>
  <c r="D19" i="720"/>
  <c r="Q17" i="720"/>
  <c r="Q16" i="720"/>
  <c r="Q15" i="720"/>
  <c r="Q14" i="720"/>
  <c r="Q13" i="720"/>
  <c r="G11" i="720"/>
  <c r="I11" i="720" s="1"/>
  <c r="K11" i="720" s="1"/>
  <c r="M11" i="720" s="1"/>
  <c r="O11" i="720" s="1"/>
  <c r="N19" i="720" l="1"/>
  <c r="F19" i="720"/>
  <c r="P19" i="720"/>
  <c r="H19" i="720"/>
  <c r="J19" i="720"/>
  <c r="L19" i="720"/>
  <c r="J86" i="226" l="1"/>
  <c r="F4" i="226" l="1"/>
  <c r="J14" i="226" l="1"/>
  <c r="J13" i="226" l="1"/>
  <c r="I11" i="442" l="1"/>
  <c r="J10" i="226"/>
  <c r="J9" i="226"/>
  <c r="D21" i="720" l="1"/>
  <c r="J12" i="226"/>
  <c r="J11" i="226"/>
  <c r="N21" i="720" l="1"/>
  <c r="F21" i="720"/>
  <c r="P21" i="720"/>
  <c r="H21" i="720"/>
  <c r="J21" i="720"/>
  <c r="L21" i="720"/>
  <c r="J48" i="226"/>
  <c r="J79" i="226"/>
  <c r="I10" i="442" l="1"/>
  <c r="I6" i="442"/>
  <c r="J34" i="226"/>
  <c r="J33" i="226"/>
  <c r="J38" i="226"/>
  <c r="D20" i="720" l="1"/>
  <c r="D16" i="720"/>
  <c r="J35" i="226"/>
  <c r="J17" i="226" l="1"/>
  <c r="J20" i="720"/>
  <c r="L20" i="720"/>
  <c r="N20" i="720"/>
  <c r="F20" i="720"/>
  <c r="P20" i="720"/>
  <c r="H20" i="720"/>
  <c r="J16" i="720"/>
  <c r="F16" i="720"/>
  <c r="N16" i="720"/>
  <c r="L16" i="720"/>
  <c r="H16" i="720"/>
  <c r="P16" i="720"/>
  <c r="I3" i="442" l="1"/>
  <c r="D13" i="720"/>
  <c r="J13" i="720" l="1"/>
  <c r="L13" i="720"/>
  <c r="N13" i="720"/>
  <c r="F13" i="720"/>
  <c r="P13" i="720"/>
  <c r="H13" i="720"/>
  <c r="J23" i="226"/>
  <c r="J30" i="226" s="1"/>
  <c r="I4" i="442" l="1"/>
  <c r="D14" i="720" l="1"/>
  <c r="J40" i="226"/>
  <c r="J97" i="226" l="1"/>
  <c r="N14" i="720"/>
  <c r="F14" i="720"/>
  <c r="P14" i="720"/>
  <c r="H14" i="720"/>
  <c r="J14" i="720"/>
  <c r="L14" i="720"/>
  <c r="I5" i="442"/>
  <c r="D15" i="720" l="1"/>
  <c r="D27" i="720" l="1"/>
  <c r="J15" i="720"/>
  <c r="J27" i="720" s="1"/>
  <c r="L15" i="720"/>
  <c r="L27" i="720" s="1"/>
  <c r="N15" i="720"/>
  <c r="F15" i="720"/>
  <c r="F27" i="720" s="1"/>
  <c r="P15" i="720"/>
  <c r="P27" i="720" s="1"/>
  <c r="H15" i="720"/>
  <c r="H27" i="720" s="1"/>
  <c r="N27" i="720"/>
  <c r="I24" i="442" l="1"/>
  <c r="I25" i="442" l="1"/>
  <c r="J3" i="442"/>
  <c r="D24" i="720"/>
  <c r="D25" i="720" s="1"/>
  <c r="J13" i="442"/>
  <c r="J24" i="442"/>
  <c r="J7" i="442"/>
  <c r="J12" i="442"/>
  <c r="J8" i="442"/>
  <c r="J9" i="442"/>
  <c r="J11" i="442"/>
  <c r="J10" i="442"/>
  <c r="J6" i="442"/>
  <c r="J4" i="442"/>
  <c r="J5" i="442"/>
  <c r="H28" i="720" l="1"/>
  <c r="G28" i="720" s="1"/>
  <c r="N28" i="720"/>
  <c r="M28" i="720" s="1"/>
  <c r="M23" i="720" s="1"/>
  <c r="P28" i="720"/>
  <c r="O28" i="720" s="1"/>
  <c r="F28" i="720"/>
  <c r="E28" i="720" s="1"/>
  <c r="J28" i="720"/>
  <c r="I28" i="720" s="1"/>
  <c r="L28" i="720"/>
  <c r="K28" i="720" s="1"/>
  <c r="I23" i="720" l="1"/>
  <c r="J23" i="720" s="1"/>
  <c r="J24" i="720" s="1"/>
  <c r="I24" i="720" s="1"/>
  <c r="G23" i="720"/>
  <c r="H23" i="720" s="1"/>
  <c r="H24" i="720" s="1"/>
  <c r="G24" i="720" s="1"/>
  <c r="K23" i="720"/>
  <c r="L23" i="720" s="1"/>
  <c r="L24" i="720" s="1"/>
  <c r="K24" i="720" s="1"/>
  <c r="N23" i="720"/>
  <c r="N24" i="720" s="1"/>
  <c r="M24" i="720" s="1"/>
  <c r="O23" i="720"/>
  <c r="P23" i="720" s="1"/>
  <c r="P24" i="720" s="1"/>
  <c r="O24" i="720" s="1"/>
  <c r="E23" i="720"/>
  <c r="F23" i="720" s="1"/>
  <c r="F24" i="720" s="1"/>
  <c r="F25" i="720" s="1"/>
  <c r="E25" i="720" s="1"/>
  <c r="Q23" i="720" l="1"/>
  <c r="E24" i="720"/>
  <c r="H25" i="720"/>
  <c r="G25" i="720" s="1"/>
  <c r="J25" i="720" l="1"/>
  <c r="L25" i="720" s="1"/>
  <c r="K25" i="720" s="1"/>
  <c r="N25" i="720" l="1"/>
  <c r="P25" i="720" s="1"/>
  <c r="I25" i="720"/>
  <c r="M25" i="720" l="1"/>
  <c r="O25" i="720"/>
  <c r="H10" i="1352" l="1"/>
  <c r="H11" i="1352" s="1"/>
  <c r="H12" i="1352" s="1"/>
  <c r="H13" i="1352" s="1"/>
  <c r="H14" i="1352" s="1"/>
  <c r="H15" i="1352" s="1"/>
  <c r="H16" i="1352" s="1"/>
  <c r="H17" i="1352" s="1"/>
  <c r="H18" i="1352" l="1"/>
  <c r="H19" i="1352" s="1"/>
  <c r="H20" i="1352" s="1"/>
  <c r="H21" i="1352" s="1"/>
  <c r="H22" i="1352" s="1"/>
  <c r="H23" i="1352" s="1"/>
  <c r="H24" i="1352" s="1"/>
  <c r="H25" i="1352" s="1"/>
  <c r="H26" i="1352" s="1"/>
  <c r="H27" i="1352" s="1"/>
  <c r="H28" i="1352" s="1"/>
  <c r="H29" i="1352" s="1"/>
  <c r="H30" i="1352" s="1"/>
  <c r="H31" i="1352" s="1"/>
  <c r="H32" i="1352" s="1"/>
  <c r="H33" i="1352" s="1"/>
  <c r="H34" i="1352" s="1"/>
  <c r="H35" i="1352" s="1"/>
  <c r="H36" i="1352" s="1"/>
  <c r="H37" i="1352" s="1"/>
  <c r="H38" i="1352" s="1"/>
  <c r="H39" i="1352" s="1"/>
  <c r="H40" i="1352" s="1"/>
  <c r="H41" i="1352" s="1"/>
  <c r="H42" i="1352" s="1"/>
  <c r="H43" i="1352" s="1"/>
  <c r="H44" i="1352" s="1"/>
  <c r="H45" i="1352" s="1"/>
  <c r="H46" i="1352" s="1"/>
  <c r="H47" i="1352" s="1"/>
  <c r="H48" i="1352" s="1"/>
  <c r="H49" i="1352" s="1"/>
  <c r="H50" i="1352" s="1"/>
  <c r="H51" i="1352" s="1"/>
  <c r="H52" i="1352" s="1"/>
  <c r="H53" i="1352" s="1"/>
  <c r="H54" i="1352" s="1"/>
  <c r="H55" i="1352" s="1"/>
  <c r="H56" i="1352" s="1"/>
  <c r="H57" i="1352" s="1"/>
  <c r="H58" i="1352" s="1"/>
  <c r="H59" i="1352" s="1"/>
  <c r="H60" i="1352" s="1"/>
  <c r="H61" i="1352" s="1"/>
  <c r="H62" i="1352" s="1"/>
  <c r="H63" i="1352" s="1"/>
  <c r="H64" i="1352" s="1"/>
</calcChain>
</file>

<file path=xl/sharedStrings.xml><?xml version="1.0" encoding="utf-8"?>
<sst xmlns="http://schemas.openxmlformats.org/spreadsheetml/2006/main" count="1010" uniqueCount="486">
  <si>
    <t>m³</t>
  </si>
  <si>
    <t>DMT</t>
  </si>
  <si>
    <t>t</t>
  </si>
  <si>
    <t>m</t>
  </si>
  <si>
    <t>Obra:</t>
  </si>
  <si>
    <t>Custo</t>
  </si>
  <si>
    <t>EQUIPAMENTO</t>
  </si>
  <si>
    <t>PREÇO UNITÁRIO</t>
  </si>
  <si>
    <t>unid</t>
  </si>
  <si>
    <t>m²</t>
  </si>
  <si>
    <t>CÓD.</t>
  </si>
  <si>
    <t>OBRA: IMPLANTAÇÃO E PAVIMENTAÇÃO ASFÁLTICA</t>
  </si>
  <si>
    <t>Obra: Implantação e Pavimentação Asfáltica</t>
  </si>
  <si>
    <t>DISCRIMINAÇÃO</t>
  </si>
  <si>
    <t>R$</t>
  </si>
  <si>
    <t>I - SERVIÇOS</t>
  </si>
  <si>
    <t>Serviços Preliminares</t>
  </si>
  <si>
    <t>Terraplenagem</t>
  </si>
  <si>
    <t>Pavimentação</t>
  </si>
  <si>
    <t>Sinalização</t>
  </si>
  <si>
    <t>Obras Complementares</t>
  </si>
  <si>
    <t>Total geral</t>
  </si>
  <si>
    <t>RESUMO DO ORÇAMENTO</t>
  </si>
  <si>
    <t>Implantação e Pavimentação Asfáltica</t>
  </si>
  <si>
    <t>PROJETO DE ENGENHARIA</t>
  </si>
  <si>
    <t>Rodovia:</t>
  </si>
  <si>
    <t>Trecho:</t>
  </si>
  <si>
    <t>QUADRO DE QUANTIDADES</t>
  </si>
  <si>
    <t>ITENS DE SERVIÇO</t>
  </si>
  <si>
    <t>UNID</t>
  </si>
  <si>
    <t>CRONOGRAMA FÍSICO - FINANCEIRO</t>
  </si>
  <si>
    <t>ITEM</t>
  </si>
  <si>
    <t>SERVIÇOS</t>
  </si>
  <si>
    <t>TOTAL</t>
  </si>
  <si>
    <t>(R$)</t>
  </si>
  <si>
    <t>%</t>
  </si>
  <si>
    <t>VALOR</t>
  </si>
  <si>
    <t>1.0</t>
  </si>
  <si>
    <t>Serviços preliminares</t>
  </si>
  <si>
    <t>3.0</t>
  </si>
  <si>
    <t>4.0</t>
  </si>
  <si>
    <t>5.0</t>
  </si>
  <si>
    <t>6.0</t>
  </si>
  <si>
    <t>7.0</t>
  </si>
  <si>
    <t xml:space="preserve"> Faturamento simples (R$)</t>
  </si>
  <si>
    <t xml:space="preserve"> Faturamento acumulado (R$)</t>
  </si>
  <si>
    <t>ESPECIF</t>
  </si>
  <si>
    <t>QUANT.</t>
  </si>
  <si>
    <t>VALOR              (R$)</t>
  </si>
  <si>
    <t>Subtotal de serviços preliminares</t>
  </si>
  <si>
    <t>DNIT-ES 108/09</t>
  </si>
  <si>
    <t>Subtotal de terraplenagem</t>
  </si>
  <si>
    <t>DNIT-ES 137/10</t>
  </si>
  <si>
    <t>Subtotal de obras complementares</t>
  </si>
  <si>
    <t>TOTAL GERAL DO ORÇAMENTO:</t>
  </si>
  <si>
    <t>DNIT-ES 104/09</t>
  </si>
  <si>
    <t>DNIT 106/107/09</t>
  </si>
  <si>
    <t>4.1</t>
  </si>
  <si>
    <t>4.2</t>
  </si>
  <si>
    <t>4.3</t>
  </si>
  <si>
    <t>PAVIMENTAÇÃO ASFÁLTICA</t>
  </si>
  <si>
    <t>3.1</t>
  </si>
  <si>
    <t>TERRAPLENAGEM</t>
  </si>
  <si>
    <t>3.2</t>
  </si>
  <si>
    <t>Obras complementares</t>
  </si>
  <si>
    <t>2.0</t>
  </si>
  <si>
    <t>DNIT-ES 020/06</t>
  </si>
  <si>
    <t>DNIT-ES 139/10</t>
  </si>
  <si>
    <t>DNIT-ES 141/10</t>
  </si>
  <si>
    <t>DNIT-ES 100/09</t>
  </si>
  <si>
    <t>DNIT-ES 101/09</t>
  </si>
  <si>
    <t>DNIT-ES 102/09</t>
  </si>
  <si>
    <t>% ACUM</t>
  </si>
  <si>
    <t>PROJETO DE ENGENHARIA - CURVA ABC</t>
  </si>
  <si>
    <t>2.1</t>
  </si>
  <si>
    <t>3.3</t>
  </si>
  <si>
    <t>Regularização do subleito</t>
  </si>
  <si>
    <t>Preço por km</t>
  </si>
  <si>
    <t>Extensão:</t>
  </si>
  <si>
    <t>Obs:</t>
  </si>
  <si>
    <t>Quant.</t>
  </si>
  <si>
    <t>DNIT-ES 018/06</t>
  </si>
  <si>
    <t>DNIT-ES 022/06</t>
  </si>
  <si>
    <t>S/C</t>
  </si>
  <si>
    <t>CÓDIGO SICRO</t>
  </si>
  <si>
    <t>1.1</t>
  </si>
  <si>
    <t>1.2</t>
  </si>
  <si>
    <t>1.3</t>
  </si>
  <si>
    <t>1.4</t>
  </si>
  <si>
    <t>1.5</t>
  </si>
  <si>
    <t>1.7</t>
  </si>
  <si>
    <t>5.1</t>
  </si>
  <si>
    <t>5.2</t>
  </si>
  <si>
    <t>6.1</t>
  </si>
  <si>
    <t>7.1</t>
  </si>
  <si>
    <t>7.2</t>
  </si>
  <si>
    <t>BDI (Serv):</t>
  </si>
  <si>
    <t>Mobilização de pessoal</t>
  </si>
  <si>
    <t>Mobilização de equipamento rodante</t>
  </si>
  <si>
    <t>Mobilização de equipamento pesado</t>
  </si>
  <si>
    <t>Desmobilização de equipamento pesado</t>
  </si>
  <si>
    <t>BDI (Transp Betum):</t>
  </si>
  <si>
    <t>BDI normal:</t>
  </si>
  <si>
    <t>QUADRO DE QUANTIDADES E CUSTOS</t>
  </si>
  <si>
    <t>BDI diferenciado:</t>
  </si>
  <si>
    <t>6.2</t>
  </si>
  <si>
    <t>6.3</t>
  </si>
  <si>
    <t>DNER-ES 144/85</t>
  </si>
  <si>
    <t>1.6</t>
  </si>
  <si>
    <t>Administração Local</t>
  </si>
  <si>
    <t>Subtotal de administração local</t>
  </si>
  <si>
    <t>OBRAS COMPLEMENTARES</t>
  </si>
  <si>
    <t>ADMINISTRAÇÃO LOCAL</t>
  </si>
  <si>
    <t>1.1.1</t>
  </si>
  <si>
    <t>1.1.2</t>
  </si>
  <si>
    <t>1.1.3</t>
  </si>
  <si>
    <t>1.1.4</t>
  </si>
  <si>
    <t>8.0</t>
  </si>
  <si>
    <t>8.1</t>
  </si>
  <si>
    <t>8.2</t>
  </si>
  <si>
    <t>Administração local</t>
  </si>
  <si>
    <t>Componente ambiental</t>
  </si>
  <si>
    <t>Meses</t>
  </si>
  <si>
    <t>1</t>
  </si>
  <si>
    <t>1.8</t>
  </si>
  <si>
    <t>Desmobilização de equipamento rodante</t>
  </si>
  <si>
    <t>Desmatamento, destocamento, limpeza de área e estocagem do material de limpeza com árvores de diâmetro até 0,15 m</t>
  </si>
  <si>
    <t>Escavação, carga e transporte em material de 1ª categoria - DMT de 50 m</t>
  </si>
  <si>
    <t xml:space="preserve"> </t>
  </si>
  <si>
    <t>Sub-base solo estabilizado granulometricamente sem mistura com material de jazida</t>
  </si>
  <si>
    <t>t.km</t>
  </si>
  <si>
    <t>2003385</t>
  </si>
  <si>
    <t>2003387</t>
  </si>
  <si>
    <t>2003449</t>
  </si>
  <si>
    <t>Entrada para descida d'água - EDA 01 - areia e brita comerciais</t>
  </si>
  <si>
    <t>Entrada para descida d'água - EDA 02 - areia e brita comerciais</t>
  </si>
  <si>
    <t>Dissipador de energia - DEB 01 - areia e pedra de mão comerciais</t>
  </si>
  <si>
    <t>COMPONENTE AMBIENTAL</t>
  </si>
  <si>
    <t>Subtotal de componente ambiental</t>
  </si>
  <si>
    <t>Subtotal de aquisição de material betuminoso</t>
  </si>
  <si>
    <t>Subtotal de pavimentação asfáltica</t>
  </si>
  <si>
    <t>Instalação de canteiro de obras e alojamentos</t>
  </si>
  <si>
    <t>Quantid</t>
  </si>
  <si>
    <t>E9571</t>
  </si>
  <si>
    <t>Caminhão tanque com capacidade de 10.000 l - 188 kW</t>
  </si>
  <si>
    <t>E9524</t>
  </si>
  <si>
    <t>Motoniveladora - 93 kW</t>
  </si>
  <si>
    <t>E9685</t>
  </si>
  <si>
    <t>E9577</t>
  </si>
  <si>
    <t>E9541</t>
  </si>
  <si>
    <t>E9667</t>
  </si>
  <si>
    <t>E9515</t>
  </si>
  <si>
    <t>Rolo compactador de pneus autopropelido de 27 t - 85 kW</t>
  </si>
  <si>
    <t>E9762</t>
  </si>
  <si>
    <t>E9579</t>
  </si>
  <si>
    <t>Caminhão basculante com capacidade de 10 m³ - 188 kW</t>
  </si>
  <si>
    <t>E9509</t>
  </si>
  <si>
    <t>Tanque de estocagem de asfalto com capacidade de 30.000 l</t>
  </si>
  <si>
    <t>E9558</t>
  </si>
  <si>
    <t>E9544</t>
  </si>
  <si>
    <t>E9647</t>
  </si>
  <si>
    <t>E9526</t>
  </si>
  <si>
    <t>E9686</t>
  </si>
  <si>
    <t>Caminhão carroceria com guindauto com capacidade de 20 t.m - 136 kW</t>
  </si>
  <si>
    <t>E9519</t>
  </si>
  <si>
    <t>E9071</t>
  </si>
  <si>
    <t>E9064</t>
  </si>
  <si>
    <t>Betoneira com motor a gasolina com capacidade de 600 l - 10 kW</t>
  </si>
  <si>
    <t>Transportador manual carrinho de mão com capacidade de 80 l</t>
  </si>
  <si>
    <t>Transportador manual gerica com capacidade de 180 l</t>
  </si>
  <si>
    <t>E9592</t>
  </si>
  <si>
    <t>Caminhão carroceria com capacidade de 15 t - 188 kW</t>
  </si>
  <si>
    <t>E9010</t>
  </si>
  <si>
    <t>E9066</t>
  </si>
  <si>
    <t>E9535</t>
  </si>
  <si>
    <t>Serra circular com bancada - D = 30 cm - 4 kW</t>
  </si>
  <si>
    <t>E9687</t>
  </si>
  <si>
    <t>E9644</t>
  </si>
  <si>
    <t>Caminhão carroceria com capacidade de 5 t - 115 kW</t>
  </si>
  <si>
    <t>E9675</t>
  </si>
  <si>
    <t>E9507</t>
  </si>
  <si>
    <t>E9568</t>
  </si>
  <si>
    <t>E9623</t>
  </si>
  <si>
    <t>E9622</t>
  </si>
  <si>
    <t>E9076</t>
  </si>
  <si>
    <t>E9082</t>
  </si>
  <si>
    <t>Bate-estaca hidráulico para defensas montado em caminhão guindauto com capacidade de 20 t.m e carroceria de 4 t - 136 kW</t>
  </si>
  <si>
    <t>Parcela Vinculada</t>
  </si>
  <si>
    <t>Parcela Variável</t>
  </si>
  <si>
    <t>Equipe de acomp de frentes de serviço</t>
  </si>
  <si>
    <t>Equipe de manejo ambiental</t>
  </si>
  <si>
    <t>TABELA REFERÊNCIA: NOVO SICRO / DNIT</t>
  </si>
  <si>
    <t>Aquisição de Material Betuminoso</t>
  </si>
  <si>
    <t>Tempo de 
viagem</t>
  </si>
  <si>
    <t>Tempo  de
descanso (0,5 H/4H)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</si>
  <si>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</si>
  <si>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</si>
  <si>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</si>
  <si>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</si>
  <si>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</si>
  <si>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</si>
  <si>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</si>
  <si>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</si>
  <si>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</si>
  <si>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</si>
  <si>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Van furgão a diesel - 93 kW</t>
  </si>
  <si>
    <t>E9125</t>
  </si>
  <si>
    <t>1.3.1</t>
  </si>
  <si>
    <t>1.3.2</t>
  </si>
  <si>
    <t>1.3.3</t>
  </si>
  <si>
    <t>1.3.4</t>
  </si>
  <si>
    <t>1.3.5</t>
  </si>
  <si>
    <t>1.3.6</t>
  </si>
  <si>
    <t>1.3.7</t>
  </si>
  <si>
    <t>1.3.8</t>
  </si>
  <si>
    <t>1.3.9</t>
  </si>
  <si>
    <t>1.3.10</t>
  </si>
  <si>
    <t>1.3.11</t>
  </si>
  <si>
    <t>Item</t>
  </si>
  <si>
    <t>Equipamentos rodantes</t>
  </si>
  <si>
    <t>Discriminação</t>
  </si>
  <si>
    <t>Equipamento</t>
  </si>
  <si>
    <t>Cód</t>
  </si>
  <si>
    <t>Transp Rodov</t>
  </si>
  <si>
    <t>FU</t>
  </si>
  <si>
    <t>(unid)</t>
  </si>
  <si>
    <t>1.2.11</t>
  </si>
  <si>
    <t>1.2.12</t>
  </si>
  <si>
    <t>1.2.13</t>
  </si>
  <si>
    <t>Custo      Total</t>
  </si>
  <si>
    <t>BONIFICAÇÃO E DESPESAS INDIRETAS (BDI)</t>
  </si>
  <si>
    <t>CUSTO DE MOBILIZAÇÃO DE EQUIPAMENTO RODANTE</t>
  </si>
  <si>
    <t>PREÇO DE MOBILIZAÇÃO DE EQUIPAMENTO RODANTE</t>
  </si>
  <si>
    <t>PREÇO DE DESMOBILIZAÇÃO DE EQUIPAMENTO RODANTE</t>
  </si>
  <si>
    <t>1.2.14</t>
  </si>
  <si>
    <t>E9665</t>
  </si>
  <si>
    <t>CUSTO DE MOBILIZAÇÃO DE EQUIPAMENTO PESADO</t>
  </si>
  <si>
    <t>PREÇO DE MOBILIZAÇÃO DE EQUIPAMENTO PESADO</t>
  </si>
  <si>
    <t>PREÇO DE DESMOBILIZAÇÃO DE EQUIPAMENTO PESADO</t>
  </si>
  <si>
    <t>Fator K</t>
  </si>
  <si>
    <t>(Retorno)</t>
  </si>
  <si>
    <t>Mobilização de Equipamento Pesado</t>
  </si>
  <si>
    <t>Mobilização de Equipamento Rodante</t>
  </si>
  <si>
    <t>Parcela Fixa</t>
  </si>
  <si>
    <t>1.1.1.1</t>
  </si>
  <si>
    <t>1.1.1.2</t>
  </si>
  <si>
    <t>1.1.2.1</t>
  </si>
  <si>
    <t>1.1.2.2</t>
  </si>
  <si>
    <t>1.1.2.3</t>
  </si>
  <si>
    <t>1.1.2.4</t>
  </si>
  <si>
    <t>1.1.3.1</t>
  </si>
  <si>
    <t>1.1.3.2</t>
  </si>
  <si>
    <t>1.1.3.3</t>
  </si>
  <si>
    <t>Parcela da Mão de Obra Ordinária</t>
  </si>
  <si>
    <t>1.1.4.1</t>
  </si>
  <si>
    <t>Funcionários da mão de obra ordinária</t>
  </si>
  <si>
    <t>Pessoal</t>
  </si>
  <si>
    <t>Desmobiliz</t>
  </si>
  <si>
    <t>Quantidade</t>
  </si>
  <si>
    <t>Preço</t>
  </si>
  <si>
    <t>Mobiliz</t>
  </si>
  <si>
    <t>PREÇO DE MOBILIZAÇÃO/DESMOBILIZAÇÃO DE PESSOAL</t>
  </si>
  <si>
    <t>DNIT-ES 021/04</t>
  </si>
  <si>
    <t>DNIT-ES 144/14</t>
  </si>
  <si>
    <t>PREÇO UNIT COM BDI</t>
  </si>
  <si>
    <t>PREÇO UNIT SEM BDI</t>
  </si>
  <si>
    <t>TABELA REFERÊNCIA: SICRO</t>
  </si>
  <si>
    <t>Drenagem Superficial</t>
  </si>
  <si>
    <t>Subtotal de drenagem superficial</t>
  </si>
  <si>
    <t>Defensa semi-maleável simples - fornecimento e implantação</t>
  </si>
  <si>
    <t>Ancoragem de defensa semi-maleável simples - fornecimento e implantação</t>
  </si>
  <si>
    <t>E9511</t>
  </si>
  <si>
    <t>E9792</t>
  </si>
  <si>
    <t>Compactação de aterros a 100% do Proctor Normal</t>
  </si>
  <si>
    <t>Compactação de aterros a 100% do Proctor Intermediário</t>
  </si>
  <si>
    <t>E9540</t>
  </si>
  <si>
    <t>SERVIÇOS PRELIMINARES</t>
  </si>
  <si>
    <t>Componente Ambiental</t>
  </si>
  <si>
    <t>4413905</t>
  </si>
  <si>
    <t>TABELA REFERÊNCIA: SICRO / DNIT</t>
  </si>
  <si>
    <t>1.9</t>
  </si>
  <si>
    <t>Mobilização de Pessoal</t>
  </si>
  <si>
    <t>Pav km</t>
  </si>
  <si>
    <t>DMT não</t>
  </si>
  <si>
    <t>DMT (km)</t>
  </si>
  <si>
    <t>Pavim</t>
  </si>
  <si>
    <t>Não Pav</t>
  </si>
  <si>
    <t>Descanso (0,5 H/4H)</t>
  </si>
  <si>
    <t>Custo Hor Veíc</t>
  </si>
  <si>
    <t>E9512</t>
  </si>
  <si>
    <t>Veículo leve - 53 kW</t>
  </si>
  <si>
    <t>CUSTO DE MOBILIZAÇÃO/DESMOBILIZAÇÃO DE PESSOAL (TOTAL)</t>
  </si>
  <si>
    <t>CUSTO DE MOBILIZAÇÃO/DESMOBILIZAÇÃO DE PESSOAL (UNITÁRIA)</t>
  </si>
  <si>
    <t>EQUIPAMENTOS DE PEQUENO PORTE</t>
  </si>
  <si>
    <t>Destocamento de árvores com diâmetro de 0,15 a 0,30 m</t>
  </si>
  <si>
    <t>DRENAGEM SUPERFICIAL</t>
  </si>
  <si>
    <t>Drenagem superficial</t>
  </si>
  <si>
    <t>Subtotal de sinalização definitiva</t>
  </si>
  <si>
    <t>E9666</t>
  </si>
  <si>
    <t>Total Geral do Orçamento</t>
  </si>
  <si>
    <t>2003310</t>
  </si>
  <si>
    <t>2003304</t>
  </si>
  <si>
    <t>2003319</t>
  </si>
  <si>
    <t>2003373</t>
  </si>
  <si>
    <t>Meio fio de concreto - MFC 03 - areia e brita comerciais - forma de madeira</t>
  </si>
  <si>
    <t>DNIT-ES 015/06</t>
  </si>
  <si>
    <t>Subtotal de drenagem profunda e sub-superficial</t>
  </si>
  <si>
    <t>SINALIZAÇÃO</t>
  </si>
  <si>
    <t>2003579</t>
  </si>
  <si>
    <t>Caminhão basculante com capacidade de 14 m³ - 188 kW</t>
  </si>
  <si>
    <t>Drenagem profunda e sub-sup.</t>
  </si>
  <si>
    <t>Subtrecho:</t>
  </si>
  <si>
    <t>BDI (Aquis Betum):</t>
  </si>
  <si>
    <t>BONIFIC E DESPESAS INDIR</t>
  </si>
  <si>
    <t>BDI aquis betum:</t>
  </si>
  <si>
    <t xml:space="preserve">ESTADO DE MATO GROSSO                   </t>
  </si>
  <si>
    <t>Destocamento de árvores com diâmetro maior que 0,30 m</t>
  </si>
  <si>
    <t>Jazida/Pista</t>
  </si>
  <si>
    <t>Subtotal de transporte de materiais para pavimentação</t>
  </si>
  <si>
    <t>Dissipador de energia - DES 01 - areia e pedra de mão comerciais</t>
  </si>
  <si>
    <t>2003441</t>
  </si>
  <si>
    <t>Boca de saída para dreno longitudinal profundo - BSD 01 - tubo de PEAD - areia e brita comerciais</t>
  </si>
  <si>
    <t xml:space="preserve">Hidrossemeadura </t>
  </si>
  <si>
    <t>Transporte de materiais para pavimentação</t>
  </si>
  <si>
    <t>DRENAGEM PROFUNDA</t>
  </si>
  <si>
    <t>Drenagem profunda</t>
  </si>
  <si>
    <t>4413990</t>
  </si>
  <si>
    <t>Transporte de materiais p/ pavim</t>
  </si>
  <si>
    <t>Aquisição de material betuminoso</t>
  </si>
  <si>
    <t>Perc (%)</t>
  </si>
  <si>
    <t>VALOR (R$)                           (SEM DESON)</t>
  </si>
  <si>
    <t>ORÇAMENTO SICRO</t>
  </si>
  <si>
    <t>Gerência técnica (deslocamento com veículo da gerência)</t>
  </si>
  <si>
    <t>Gerência administrativa (deslocamento com veículo da gerência)</t>
  </si>
  <si>
    <t>Equipe de produção de terraplenagem (deslocam com veículo da equipe)</t>
  </si>
  <si>
    <t>Equipe de produção de pavimentação (deslocam com veículo da equipe)</t>
  </si>
  <si>
    <t>Equipe de topografia (deslocamento com veiculo da equipe)</t>
  </si>
  <si>
    <t>Equipe de controle tecnológico (deslocamento com veículo da equipe)</t>
  </si>
  <si>
    <t>Mobiliz e Desmob</t>
  </si>
  <si>
    <t>QUANTIDADES DE MOBILIZAÇÃO/DESMOBILIZAÇÃO</t>
  </si>
  <si>
    <t>Tipo Desloc</t>
  </si>
  <si>
    <t>Desmobilização de pessoal</t>
  </si>
  <si>
    <t>Conforme convenção coletiva do trabalho tem-se uma baixadas a cada 60 dias.</t>
  </si>
  <si>
    <t>Refletivo metálico prismático para defensa</t>
  </si>
  <si>
    <t>Descida d'água de aterros tipo rápido - DAR 02 - areia e brita comerciais</t>
  </si>
  <si>
    <t>Dissipador de energia - DEB 02 - areia e pedra de mão comerciais</t>
  </si>
  <si>
    <t>2003391</t>
  </si>
  <si>
    <t>2003451</t>
  </si>
  <si>
    <t>Para mão de obra com recrutamento em Cuiabá/MS.</t>
  </si>
  <si>
    <t>O valor unitário da passagem é o preço de ida ou volta.</t>
  </si>
  <si>
    <t>9.0</t>
  </si>
  <si>
    <t>9.1</t>
  </si>
  <si>
    <t>E9645</t>
  </si>
  <si>
    <t>3.4</t>
  </si>
  <si>
    <t>Varredura da superfície para execução de revestimento asfáltico</t>
  </si>
  <si>
    <t>3.5</t>
  </si>
  <si>
    <t>3.6</t>
  </si>
  <si>
    <t>Tratamento superficial duplo com banho diluído - brita comercial</t>
  </si>
  <si>
    <t>6.5</t>
  </si>
  <si>
    <t>6.6</t>
  </si>
  <si>
    <t>6.7</t>
  </si>
  <si>
    <t>6.8</t>
  </si>
  <si>
    <t>6.9</t>
  </si>
  <si>
    <t>6.10</t>
  </si>
  <si>
    <t>10.0</t>
  </si>
  <si>
    <t>10.1</t>
  </si>
  <si>
    <t>10.2</t>
  </si>
  <si>
    <t>TRANSPORTE DE MATERIAL PARA PAVIMENTAÇÃO</t>
  </si>
  <si>
    <t>AQUISIÇÃO DE MATERIAL BETUMINOSO</t>
  </si>
  <si>
    <t>9.2</t>
  </si>
  <si>
    <t>9.3</t>
  </si>
  <si>
    <t>11.0</t>
  </si>
  <si>
    <t>11.1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</si>
  <si>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</si>
  <si>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</si>
  <si>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</si>
  <si>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</si>
  <si>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</si>
  <si>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</si>
  <si>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</si>
  <si>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</si>
  <si>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</si>
  <si>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Escavação, carga e transporte de material de 1ª categoria - DMT de 200 a 400 m - caminho de serviço em leito natural - com escavadeira e caminhão basculante de 14 m³</t>
  </si>
  <si>
    <t>Escavação, carga e transporte de material de 1ª categoria - DMT de 400 a 600 m - caminho de serviço em leito natural - com escavadeira e caminhão basculante de 14 m³</t>
  </si>
  <si>
    <t>Escavação, carga e transporte de material de 1ª categoria - DMT de 600 a 800 m - caminho de serviço em leito natural - com escavadeira e caminhão basculante de 14 m³</t>
  </si>
  <si>
    <t>Carregadeira de pneus com capacidade de 3,40 m³ - 195 kW</t>
  </si>
  <si>
    <t>Escavadeira hidráulica sobre esteiras com caçamba com capacidade de 1,56 m³ - 118 kW</t>
  </si>
  <si>
    <t>Trator sobre esteiras com lâmina - 127 kW</t>
  </si>
  <si>
    <t>Martelete perfurador/rompedor elétrico - 1,50 kW</t>
  </si>
  <si>
    <t>Caminhão tanque distribuidor de asfalto com capacidade de 6.000 l - 7 kW/136 kW</t>
  </si>
  <si>
    <t>Caminhão demarcador de faixas com sistema de pintura a frio - 28 kW/115 kW</t>
  </si>
  <si>
    <t>3.7</t>
  </si>
  <si>
    <t>Expurgo de jazida</t>
  </si>
  <si>
    <t>Placa em aço - película I + I - fornecimento e implantação</t>
  </si>
  <si>
    <t>Equipamento para pintura eletrostática com cabine dupla de 7,00 kW e estufa de 80.000 kCal</t>
  </si>
  <si>
    <t>Plotadora de recorte com computador e programa computacional</t>
  </si>
  <si>
    <t>Trator sobre esteiras com lâmina - 259 kW</t>
  </si>
  <si>
    <t>Vassoura mecânica rebocável com largura de 2,44 m</t>
  </si>
  <si>
    <t>Trator agrícola sobre pneus - 77 kW</t>
  </si>
  <si>
    <t>Máquina de bancada universal para corte de chapa - 1,50 kW</t>
  </si>
  <si>
    <t>Máquina de bancada guilhotina - 4,00 kW</t>
  </si>
  <si>
    <t>Compactador manual com soquete vibratório - 4,10 kW</t>
  </si>
  <si>
    <t>Rolo compactador pé de carneiro vibratório autopropelido por pneus de 11,6 t - 82 kW</t>
  </si>
  <si>
    <t>Caminhão para hidrossemeadura com capacidade de 7.500 l - 136 kW</t>
  </si>
  <si>
    <t>Suporte para placa de sinalização em madeira de lei tratada 8 x 8 cm - fornecimento e implantação</t>
  </si>
  <si>
    <t>E9556</t>
  </si>
  <si>
    <t>Compactador manual de placa vibratória - 3,00 kW</t>
  </si>
  <si>
    <t>Dreno longitudinal profundo para corte em solo - DPS 08 - tubo PEAD e brita comercial</t>
  </si>
  <si>
    <t>Plantio de muda de arbusto com altura até 0,50 m em cova de 0,40 x 0,40 x 0,40 m</t>
  </si>
  <si>
    <t>Placa em aço - película III + III - fornecimento e implantação</t>
  </si>
  <si>
    <t>Escavação, carga e transporte de material de 1ª categoria - DMT de 50 a 200 m - caminho de serviço em leito natural - com escavadeira e caminhão basculante de 14 m³</t>
  </si>
  <si>
    <t>Suporte para placa de sinalização em madeira de lei tratada 8 x 8 cm - fornec e implantação</t>
  </si>
  <si>
    <t>Transporte com caminhão basculante de 10 m³ - rodovia com revestimento primário (sub-base)</t>
  </si>
  <si>
    <t>Transporte com caminhão basculante de 10 m³ - rodovia com revestimento primário (base)</t>
  </si>
  <si>
    <t>Tacha refletiva em plástico injetado - bidirecional tipo I - com um pino - fornecimento e colocação</t>
  </si>
  <si>
    <t>Pintura de setas e zebrados com termoplástico por aspersão - espessura de 1,5 mm</t>
  </si>
  <si>
    <t>Pintura de faixa com tinta acrílica emulsionada em água - espessura de 0,5 mm</t>
  </si>
  <si>
    <t>Base de solo estabilizado granulometricamente sem mistura com material de jazida</t>
  </si>
  <si>
    <t>QUANTIDADE</t>
  </si>
  <si>
    <t>Imprimação com emulsão asfáltica</t>
  </si>
  <si>
    <t>Transporte de emulsão asfáltica para imprimação</t>
  </si>
  <si>
    <t>Aquisição de emulsão asfáltica para imprimação</t>
  </si>
  <si>
    <t>Caminhão demarcador de faixas com sistema de pintura a quente - 5 kW/30,10 kW/136 kW</t>
  </si>
  <si>
    <t>Equipe de medicina e segurança do trabalho (&lt; 100 funcionários)</t>
  </si>
  <si>
    <t>DATA BASE: ABRIL / 2023 (SEM DESONERAÇÃO)</t>
  </si>
  <si>
    <t>DATA BASE: ABRIL / 2023 (SEM DESON)</t>
  </si>
  <si>
    <t>Data Base: Abril/2023 (SD)</t>
  </si>
  <si>
    <t>Data base: Abril de 2023</t>
  </si>
  <si>
    <t>Data base: Abril/2023 (Sem Deson)</t>
  </si>
  <si>
    <t>Balança plataforma digital à bateria, com mesa de 75 x 75 cm e capacidade de 500 kg</t>
  </si>
  <si>
    <t>Grupo gerador - 14 kVA</t>
  </si>
  <si>
    <t xml:space="preserve">Retroescavadeira de pneus - capacidade da caçamba da pá-carregadeira de 0,76 m³ e da retroescavadeira de 0,29 m³ - 58 kW </t>
  </si>
  <si>
    <t>Furadeira de impacto de 12,5 mm - 0,80 kW</t>
  </si>
  <si>
    <t>E9753</t>
  </si>
  <si>
    <t>Grupo gerador - 23 kVA</t>
  </si>
  <si>
    <t>4.10</t>
  </si>
  <si>
    <t>4.11</t>
  </si>
  <si>
    <t>Distrib./Canteiro</t>
  </si>
  <si>
    <t>6.4</t>
  </si>
  <si>
    <t>Valeta de proteção de cortes com revestimento vegetal - VPCG 160-30 - escavação mecânica</t>
  </si>
  <si>
    <t>Valeta de proteção de aterros com revestimento vegetal - VPAG 160-30 - escavação mecânica</t>
  </si>
  <si>
    <t>Sarjeta triangular de concreto - STC 125-25 - escavação mecânica - areia e brita comerciais</t>
  </si>
  <si>
    <t>E9764</t>
  </si>
  <si>
    <t>Grupo gerador - 7,2 kVA</t>
  </si>
  <si>
    <t>E9018</t>
  </si>
  <si>
    <t>RODOVIA: MUNICIPAL SODEMA</t>
  </si>
  <si>
    <t>TRECHO: ENTRº BR/MT-242 - ENTRº MT-140</t>
  </si>
  <si>
    <t>SUBTRECHO: ENTRº BR/MT-242 - km 5,00              EXTENSÃO: 5,10 km</t>
  </si>
  <si>
    <t>PREFEITURA DE SORRISO - MATO GROSSO</t>
  </si>
  <si>
    <t>Rodovia: Municipal Sodema</t>
  </si>
  <si>
    <t>Trecho: Entrº BR/MT-242 - Entrº MT-140</t>
  </si>
  <si>
    <t>Subtrecho: Entrº BR/MT-242 - km 5,00      Extensão: 5,10 km</t>
  </si>
  <si>
    <t>PREFEITURA MUNICIPAL DE SORRISO</t>
  </si>
  <si>
    <t>PREFEITURA MUNICIPAL DE SORRISO                               MATO GROSSO</t>
  </si>
  <si>
    <t>Municipal Sodema</t>
  </si>
  <si>
    <t>Entrº BR/MT-242 - Entrº MT-140</t>
  </si>
  <si>
    <t>Entrº BR/MT-242 - km 5,00</t>
  </si>
  <si>
    <t>5,10 km</t>
  </si>
  <si>
    <t>Realocação de postes de linha de transmissão de energia</t>
  </si>
  <si>
    <t>9.4</t>
  </si>
  <si>
    <t>8.3</t>
  </si>
  <si>
    <t>8.4</t>
  </si>
  <si>
    <t>8.5</t>
  </si>
  <si>
    <t>Aquisição de emulsão asfáltica RR-2C</t>
  </si>
  <si>
    <t>Transporte de emulsão asfáltica RR-2C</t>
  </si>
  <si>
    <t>Canteiro/Pista</t>
  </si>
  <si>
    <t>Transporte com caminhão basculante de 10 m³ - rodovia com revestimento primário (Brita p/ TSD))</t>
  </si>
  <si>
    <t>DNIT-ES 147/12</t>
  </si>
  <si>
    <t>Subtrecho: Entrº BR/MT-242 - km 5,00</t>
  </si>
  <si>
    <t>Extensão: 5,10 km</t>
  </si>
  <si>
    <t>Prefeitura Municipal de Sorriso</t>
  </si>
  <si>
    <t>Estado de Mato Grosso</t>
  </si>
  <si>
    <t>E9134</t>
  </si>
  <si>
    <t>Miniônibus com capacidade para 30 passageiros - 111 kW</t>
  </si>
  <si>
    <t>Distância de Cuiabá ao Canteiro de Obra: 469,20 km (Pavim)</t>
  </si>
  <si>
    <t>Passagem Rodoviária de Cuiabá/MT a Sorriso/MT: R$ 115,27</t>
  </si>
  <si>
    <t>Observação: Custo do pedágio por eixo: R$ 32,60</t>
  </si>
  <si>
    <t>Índice de correção do valor (Mobilização): Io (Abr/2023) / Ii (Set/2023)</t>
  </si>
  <si>
    <t>K (Mobil) = 170,004 / 169,965 =</t>
  </si>
  <si>
    <t>Passagem (Abril/2023): R$ 115,27 x 1,0002 = R$</t>
  </si>
  <si>
    <t>Custo Pedágio</t>
  </si>
  <si>
    <t>E9518</t>
  </si>
  <si>
    <t>Grade de 24 discos rebocável de D = 60 cm (24")</t>
  </si>
  <si>
    <t>E9583</t>
  </si>
  <si>
    <t>Distribuidor de agregados rebocável com capacidade de 1,9 m³</t>
  </si>
  <si>
    <t>Contrapartida não-financeira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</si>
</sst>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-&quot;R$&quot;* #,##0.00_-;\-&quot;R$&quot;* #,##0.00_-;_-&quot;R$&quot;* &quot;-&quot;??_-;_-@_-"/>
    <numFmt numFmtId="167" formatCode="#,##0.0000"/>
    <numFmt numFmtId="168" formatCode="_ * #,##0_ ;_ * \-#,##0_ ;_ * &quot;-&quot;_ ;_ @_ "/>
    <numFmt numFmtId="169" formatCode="_ * #,##0.00_ ;_ * \-#,##0.00_ ;_ * &quot;-&quot;??_ ;_ @_ "/>
    <numFmt numFmtId="170" formatCode="_ &quot;S/&quot;* #,##0_ ;_ &quot;S/&quot;* \-#,##0_ ;_ &quot;S/&quot;* &quot;-&quot;_ ;_ @_ "/>
    <numFmt numFmtId="171" formatCode="_ &quot;S/&quot;* #,##0.00_ ;_ &quot;S/&quot;* \-#,##0.00_ ;_ &quot;S/&quot;* &quot;-&quot;??_ ;_ @_ "/>
    <numFmt numFmtId="172" formatCode="_-&quot;$&quot;* #,##0_-;\-&quot;$&quot;* #,##0_-;_-&quot;$&quot;* &quot;-&quot;_-;_-@_-"/>
    <numFmt numFmtId="173" formatCode="_-&quot;$&quot;* #,##0.00_-;\-&quot;$&quot;* #,##0.00_-;_-&quot;$&quot;* &quot;-&quot;??_-;_-@_-"/>
    <numFmt numFmtId="174" formatCode="#,##0.000"/>
    <numFmt numFmtId="175" formatCode="_ * #,##0_ ;_ * \-#,##0_ ;_ * &quot;-&quot;??_ ;_ @_ "/>
    <numFmt numFmtId="176" formatCode="_([$€]* #,##0.00_);_([$€]* \(#,##0.00\);_([$€]* &quot;-&quot;??_);_(@_)"/>
    <numFmt numFmtId="177" formatCode="0.0%"/>
    <numFmt numFmtId="178" formatCode="&quot;R$&quot;#,##0.00_);\(&quot;R$&quot;#,##0.00\)"/>
    <numFmt numFmtId="179" formatCode="&quot;R$&quot;#,##0_);\(&quot;R$&quot;#,##0\)"/>
    <numFmt numFmtId="180" formatCode="mmmm\ d\,\ yyyy"/>
    <numFmt numFmtId="181" formatCode="_(&quot;R$&quot;* #,##0.00_);_(&quot;R$&quot;* \(#,##0.00\);_(&quot;R$&quot;* &quot;-&quot;??_);_(@_)"/>
    <numFmt numFmtId="182" formatCode="\$#,##0\ ;\(\$#,##0\)"/>
    <numFmt numFmtId="183" formatCode="#,##0.000_);\(#,##0.000\)"/>
    <numFmt numFmtId="184" formatCode="#."/>
    <numFmt numFmtId="185" formatCode="_(&quot;$&quot;* #,##0.00_);_(&quot;$&quot;* \(#,##0.00\);_(&quot;$&quot;* &quot;-&quot;??_);_(@_)"/>
    <numFmt numFmtId="186" formatCode="0.0000"/>
    <numFmt numFmtId="187" formatCode="#,##0.00_ ;\-#,##0.00\ "/>
    <numFmt numFmtId="188" formatCode="#,##0.000_);[Red]\(#,##0.000\)"/>
    <numFmt numFmtId="189" formatCode="#,##0.0"/>
    <numFmt numFmtId="190" formatCode="#,##0.0000;[Red]\-#,##0.0000"/>
    <numFmt numFmtId="191" formatCode="#,##0.00_ ;[Red]\-#,##0.00\ "/>
    <numFmt numFmtId="192" formatCode="#,##0.0_);[Red]\(#,##0.0\)"/>
    <numFmt numFmtId="193" formatCode="#,##0.0000_ ;[Red]\-#,##0.0000\ 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7"/>
      <name val="Small Fonts"/>
      <family val="2"/>
    </font>
    <font>
      <sz val="8"/>
      <name val="Helv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1"/>
      <color indexed="5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10"/>
      <name val="Courier"/>
      <family val="3"/>
    </font>
    <font>
      <b/>
      <sz val="16"/>
      <color indexed="24"/>
      <name val="Arial"/>
      <family val="2"/>
    </font>
    <font>
      <b/>
      <sz val="12"/>
      <color indexed="24"/>
      <name val="Arial"/>
      <family val="2"/>
    </font>
    <font>
      <sz val="12"/>
      <color indexed="24"/>
      <name val="Arial"/>
      <family val="2"/>
    </font>
    <font>
      <sz val="10"/>
      <name val="Helv"/>
      <charset val="204"/>
    </font>
    <font>
      <b/>
      <sz val="18"/>
      <name val="Arial"/>
      <family val="2"/>
    </font>
    <font>
      <u/>
      <sz val="7.5"/>
      <color indexed="12"/>
      <name val="Courier"/>
      <family val="3"/>
    </font>
    <font>
      <sz val="11"/>
      <color indexed="8"/>
      <name val="Calibri"/>
      <family val="2"/>
    </font>
    <font>
      <sz val="10"/>
      <name val="MS Sans Serif"/>
      <family val="2"/>
    </font>
    <font>
      <sz val="1"/>
      <color indexed="16"/>
      <name val="Courier"/>
      <family val="3"/>
    </font>
    <font>
      <sz val="1"/>
      <color indexed="18"/>
      <name val="Courier"/>
      <family val="3"/>
    </font>
    <font>
      <b/>
      <sz val="7"/>
      <color indexed="10"/>
      <name val="Arial"/>
      <family val="2"/>
    </font>
    <font>
      <b/>
      <sz val="1"/>
      <color indexed="16"/>
      <name val="Courier"/>
      <family val="3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.5"/>
      <name val="Arial"/>
      <family val="2"/>
    </font>
    <font>
      <b/>
      <sz val="14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22">
    <xf numFmtId="0" fontId="0" fillId="0" borderId="0"/>
    <xf numFmtId="0" fontId="8" fillId="0" borderId="0"/>
    <xf numFmtId="0" fontId="9" fillId="0" borderId="0"/>
    <xf numFmtId="0" fontId="8" fillId="0" borderId="0"/>
    <xf numFmtId="0" fontId="9" fillId="0" borderId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0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10" fillId="0" borderId="0">
      <protection locked="0"/>
    </xf>
    <xf numFmtId="37" fontId="12" fillId="0" borderId="0"/>
    <xf numFmtId="0" fontId="10" fillId="0" borderId="0">
      <protection locked="0"/>
    </xf>
    <xf numFmtId="38" fontId="13" fillId="0" borderId="0"/>
    <xf numFmtId="0" fontId="10" fillId="0" borderId="1">
      <protection locked="0"/>
    </xf>
    <xf numFmtId="0" fontId="5" fillId="0" borderId="0"/>
    <xf numFmtId="165" fontId="18" fillId="0" borderId="0" applyFont="0" applyFill="0" applyBorder="0" applyAlignment="0" applyProtection="0"/>
    <xf numFmtId="0" fontId="18" fillId="0" borderId="0"/>
    <xf numFmtId="9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18" fillId="0" borderId="0"/>
    <xf numFmtId="165" fontId="15" fillId="0" borderId="0"/>
    <xf numFmtId="176" fontId="7" fillId="0" borderId="0" applyFont="0" applyFill="0" applyBorder="0" applyAlignment="0" applyProtection="0"/>
    <xf numFmtId="0" fontId="25" fillId="0" borderId="0"/>
    <xf numFmtId="0" fontId="18" fillId="0" borderId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3" fillId="0" borderId="0"/>
    <xf numFmtId="0" fontId="3" fillId="0" borderId="0"/>
    <xf numFmtId="0" fontId="16" fillId="3" borderId="15" applyNumberFormat="0" applyFont="0" applyBorder="0" applyAlignment="0">
      <alignment horizontal="left" vertical="center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3" fontId="3" fillId="0" borderId="0" applyFill="0" applyBorder="0" applyAlignment="0" applyProtection="0"/>
    <xf numFmtId="178" fontId="3" fillId="0" borderId="0" applyFill="0" applyBorder="0" applyAlignment="0" applyProtection="0"/>
    <xf numFmtId="179" fontId="3" fillId="0" borderId="0" applyFill="0" applyBorder="0" applyAlignment="0" applyProtection="0"/>
    <xf numFmtId="0" fontId="28" fillId="0" borderId="0" applyFont="0" applyFill="0" applyBorder="0" applyAlignment="0" applyProtection="0"/>
    <xf numFmtId="180" fontId="3" fillId="0" borderId="0" applyFill="0" applyBorder="0" applyAlignment="0" applyProtection="0"/>
    <xf numFmtId="0" fontId="29" fillId="0" borderId="0"/>
    <xf numFmtId="2" fontId="3" fillId="0" borderId="0" applyFill="0" applyBorder="0" applyAlignment="0" applyProtection="0"/>
    <xf numFmtId="2" fontId="2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164" fontId="32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28" fillId="0" borderId="0" applyFont="0" applyFill="0" applyBorder="0" applyAlignment="0" applyProtection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3" fillId="0" borderId="0"/>
    <xf numFmtId="183" fontId="25" fillId="0" borderId="0"/>
    <xf numFmtId="0" fontId="3" fillId="0" borderId="0"/>
    <xf numFmtId="183" fontId="25" fillId="0" borderId="0"/>
    <xf numFmtId="10" fontId="3" fillId="0" borderId="0" applyFill="0" applyBorder="0" applyAlignment="0" applyProtection="0"/>
    <xf numFmtId="184" fontId="34" fillId="0" borderId="0">
      <protection locked="0"/>
    </xf>
    <xf numFmtId="184" fontId="34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33" fillId="0" borderId="0" applyFont="0" applyFill="0" applyBorder="0" applyAlignment="0" applyProtection="0"/>
    <xf numFmtId="184" fontId="35" fillId="0" borderId="0">
      <protection locked="0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3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6" fillId="0" borderId="56" applyNumberFormat="0" applyBorder="0" applyAlignment="0">
      <alignment horizontal="center" vertical="center"/>
    </xf>
    <xf numFmtId="184" fontId="37" fillId="0" borderId="0">
      <protection locked="0"/>
    </xf>
    <xf numFmtId="184" fontId="37" fillId="0" borderId="0">
      <protection locked="0"/>
    </xf>
    <xf numFmtId="0" fontId="17" fillId="4" borderId="29">
      <alignment horizontal="center"/>
    </xf>
    <xf numFmtId="165" fontId="3" fillId="0" borderId="0" applyFont="0" applyFill="0" applyBorder="0" applyAlignment="0" applyProtection="0"/>
    <xf numFmtId="3" fontId="2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" fillId="0" borderId="0"/>
    <xf numFmtId="0" fontId="3" fillId="0" borderId="0"/>
    <xf numFmtId="0" fontId="33" fillId="0" borderId="0"/>
    <xf numFmtId="0" fontId="3" fillId="0" borderId="0"/>
    <xf numFmtId="40" fontId="33" fillId="0" borderId="0" applyFont="0" applyFill="0" applyBorder="0" applyAlignment="0" applyProtection="0"/>
    <xf numFmtId="0" fontId="33" fillId="0" borderId="0"/>
    <xf numFmtId="0" fontId="33" fillId="0" borderId="0"/>
    <xf numFmtId="0" fontId="3" fillId="0" borderId="0"/>
    <xf numFmtId="0" fontId="3" fillId="0" borderId="0"/>
    <xf numFmtId="43" fontId="49" fillId="0" borderId="0" applyFont="0" applyFill="0" applyBorder="0" applyAlignment="0" applyProtection="0"/>
  </cellStyleXfs>
  <cellXfs count="597">
    <xf numFmtId="0" fontId="0" fillId="0" borderId="0" xfId="0"/>
    <xf numFmtId="0" fontId="7" fillId="0" borderId="0" xfId="0" applyFont="1"/>
    <xf numFmtId="0" fontId="17" fillId="0" borderId="0" xfId="28" applyFont="1"/>
    <xf numFmtId="165" fontId="19" fillId="0" borderId="0" xfId="29" applyFont="1"/>
    <xf numFmtId="165" fontId="20" fillId="0" borderId="0" xfId="29" applyFont="1"/>
    <xf numFmtId="165" fontId="21" fillId="0" borderId="0" xfId="29" applyFont="1"/>
    <xf numFmtId="165" fontId="22" fillId="0" borderId="0" xfId="29" applyFont="1"/>
    <xf numFmtId="0" fontId="20" fillId="0" borderId="0" xfId="28" applyFont="1"/>
    <xf numFmtId="0" fontId="4" fillId="0" borderId="7" xfId="28" applyFont="1" applyBorder="1"/>
    <xf numFmtId="0" fontId="4" fillId="0" borderId="0" xfId="28" applyFont="1"/>
    <xf numFmtId="0" fontId="4" fillId="0" borderId="4" xfId="28" applyFont="1" applyBorder="1"/>
    <xf numFmtId="0" fontId="5" fillId="0" borderId="0" xfId="32"/>
    <xf numFmtId="0" fontId="7" fillId="0" borderId="0" xfId="32" applyFont="1"/>
    <xf numFmtId="174" fontId="7" fillId="0" borderId="0" xfId="32" applyNumberFormat="1" applyFont="1" applyAlignment="1">
      <alignment horizontal="center"/>
    </xf>
    <xf numFmtId="174" fontId="7" fillId="0" borderId="0" xfId="32" applyNumberFormat="1" applyFont="1"/>
    <xf numFmtId="0" fontId="6" fillId="0" borderId="0" xfId="32" applyFont="1"/>
    <xf numFmtId="0" fontId="3" fillId="0" borderId="0" xfId="42"/>
    <xf numFmtId="49" fontId="3" fillId="0" borderId="0" xfId="41" applyNumberFormat="1" applyAlignment="1">
      <alignment horizontal="center"/>
    </xf>
    <xf numFmtId="166" fontId="4" fillId="0" borderId="0" xfId="41" applyNumberFormat="1" applyFont="1" applyAlignment="1">
      <alignment horizontal="left"/>
    </xf>
    <xf numFmtId="0" fontId="24" fillId="0" borderId="0" xfId="41" applyFont="1" applyAlignment="1">
      <alignment horizontal="centerContinuous" vertical="center"/>
    </xf>
    <xf numFmtId="174" fontId="24" fillId="0" borderId="0" xfId="41" applyNumberFormat="1" applyFont="1" applyAlignment="1">
      <alignment horizontal="centerContinuous" vertical="center"/>
    </xf>
    <xf numFmtId="0" fontId="3" fillId="0" borderId="0" xfId="41" applyAlignment="1">
      <alignment horizontal="left"/>
    </xf>
    <xf numFmtId="49" fontId="4" fillId="0" borderId="0" xfId="41" applyNumberFormat="1" applyFont="1" applyAlignment="1">
      <alignment horizontal="left"/>
    </xf>
    <xf numFmtId="0" fontId="3" fillId="0" borderId="0" xfId="41"/>
    <xf numFmtId="174" fontId="3" fillId="0" borderId="0" xfId="41" applyNumberFormat="1"/>
    <xf numFmtId="165" fontId="3" fillId="0" borderId="0" xfId="43" applyFont="1" applyFill="1"/>
    <xf numFmtId="0" fontId="3" fillId="0" borderId="12" xfId="28" applyFont="1" applyBorder="1" applyAlignment="1">
      <alignment horizontal="right"/>
    </xf>
    <xf numFmtId="4" fontId="5" fillId="0" borderId="0" xfId="32" applyNumberFormat="1"/>
    <xf numFmtId="0" fontId="3" fillId="0" borderId="11" xfId="28" applyFont="1" applyBorder="1" applyAlignment="1">
      <alignment horizontal="right"/>
    </xf>
    <xf numFmtId="0" fontId="3" fillId="0" borderId="10" xfId="28" applyFont="1" applyBorder="1" applyAlignment="1">
      <alignment horizontal="right"/>
    </xf>
    <xf numFmtId="0" fontId="6" fillId="0" borderId="0" xfId="0" applyFont="1"/>
    <xf numFmtId="0" fontId="3" fillId="0" borderId="0" xfId="32" applyFont="1"/>
    <xf numFmtId="174" fontId="5" fillId="0" borderId="0" xfId="32" applyNumberFormat="1"/>
    <xf numFmtId="0" fontId="7" fillId="0" borderId="7" xfId="32" applyFont="1" applyBorder="1" applyAlignment="1">
      <alignment vertical="center"/>
    </xf>
    <xf numFmtId="0" fontId="7" fillId="0" borderId="0" xfId="32" applyFont="1" applyAlignment="1">
      <alignment vertical="center"/>
    </xf>
    <xf numFmtId="0" fontId="6" fillId="0" borderId="8" xfId="68" applyFont="1" applyBorder="1" applyAlignment="1">
      <alignment horizontal="left" vertical="center"/>
    </xf>
    <xf numFmtId="10" fontId="6" fillId="0" borderId="0" xfId="68" applyNumberFormat="1" applyFont="1" applyAlignment="1">
      <alignment horizontal="center" vertical="center"/>
    </xf>
    <xf numFmtId="10" fontId="6" fillId="0" borderId="11" xfId="68" applyNumberFormat="1" applyFont="1" applyBorder="1" applyAlignment="1">
      <alignment horizontal="center" vertical="center"/>
    </xf>
    <xf numFmtId="0" fontId="6" fillId="0" borderId="8" xfId="68" applyFont="1" applyBorder="1" applyAlignment="1">
      <alignment vertical="center"/>
    </xf>
    <xf numFmtId="0" fontId="6" fillId="0" borderId="9" xfId="68" applyFont="1" applyBorder="1" applyAlignment="1">
      <alignment vertical="center"/>
    </xf>
    <xf numFmtId="0" fontId="7" fillId="0" borderId="4" xfId="32" applyFont="1" applyBorder="1" applyAlignment="1">
      <alignment vertical="center"/>
    </xf>
    <xf numFmtId="0" fontId="6" fillId="0" borderId="9" xfId="68" applyFont="1" applyBorder="1" applyAlignment="1">
      <alignment horizontal="left" vertical="center"/>
    </xf>
    <xf numFmtId="10" fontId="6" fillId="0" borderId="4" xfId="68" applyNumberFormat="1" applyFont="1" applyBorder="1" applyAlignment="1">
      <alignment horizontal="center" vertical="center"/>
    </xf>
    <xf numFmtId="10" fontId="6" fillId="0" borderId="12" xfId="68" applyNumberFormat="1" applyFont="1" applyBorder="1" applyAlignment="1">
      <alignment horizontal="center" vertical="center"/>
    </xf>
    <xf numFmtId="0" fontId="7" fillId="0" borderId="6" xfId="28" applyFont="1" applyBorder="1" applyAlignment="1">
      <alignment vertical="center"/>
    </xf>
    <xf numFmtId="0" fontId="7" fillId="0" borderId="8" xfId="28" applyFont="1" applyBorder="1" applyAlignment="1">
      <alignment vertical="center"/>
    </xf>
    <xf numFmtId="0" fontId="6" fillId="0" borderId="10" xfId="32" applyFont="1" applyBorder="1" applyAlignment="1">
      <alignment horizontal="right" vertical="center"/>
    </xf>
    <xf numFmtId="0" fontId="6" fillId="0" borderId="11" xfId="32" applyFont="1" applyBorder="1" applyAlignment="1">
      <alignment horizontal="right" vertical="center"/>
    </xf>
    <xf numFmtId="0" fontId="6" fillId="0" borderId="0" xfId="68" applyFont="1" applyAlignment="1">
      <alignment vertical="center"/>
    </xf>
    <xf numFmtId="0" fontId="6" fillId="0" borderId="12" xfId="32" applyFont="1" applyBorder="1" applyAlignment="1">
      <alignment horizontal="right" vertical="center"/>
    </xf>
    <xf numFmtId="0" fontId="7" fillId="0" borderId="0" xfId="42" applyFont="1"/>
    <xf numFmtId="165" fontId="6" fillId="0" borderId="18" xfId="43" applyFont="1" applyFill="1" applyBorder="1" applyAlignment="1">
      <alignment horizontal="center" wrapText="1"/>
    </xf>
    <xf numFmtId="165" fontId="6" fillId="0" borderId="21" xfId="43" applyFont="1" applyFill="1" applyBorder="1" applyAlignment="1">
      <alignment horizontal="center" vertical="top" wrapText="1"/>
    </xf>
    <xf numFmtId="4" fontId="6" fillId="2" borderId="21" xfId="42" applyNumberFormat="1" applyFont="1" applyFill="1" applyBorder="1" applyAlignment="1">
      <alignment horizontal="center" vertical="center"/>
    </xf>
    <xf numFmtId="4" fontId="6" fillId="2" borderId="29" xfId="42" applyNumberFormat="1" applyFont="1" applyFill="1" applyBorder="1" applyAlignment="1">
      <alignment horizontal="center" vertical="center"/>
    </xf>
    <xf numFmtId="0" fontId="6" fillId="0" borderId="7" xfId="32" applyFont="1" applyBorder="1" applyAlignment="1">
      <alignment vertical="center"/>
    </xf>
    <xf numFmtId="0" fontId="6" fillId="0" borderId="0" xfId="32" applyFont="1" applyAlignment="1">
      <alignment vertical="center"/>
    </xf>
    <xf numFmtId="0" fontId="6" fillId="0" borderId="4" xfId="32" applyFont="1" applyBorder="1" applyAlignment="1">
      <alignment vertical="center"/>
    </xf>
    <xf numFmtId="0" fontId="15" fillId="0" borderId="36" xfId="32" applyFont="1" applyBorder="1" applyAlignment="1">
      <alignment horizontal="center" vertical="center"/>
    </xf>
    <xf numFmtId="0" fontId="15" fillId="0" borderId="23" xfId="32" applyFont="1" applyBorder="1" applyAlignment="1">
      <alignment horizontal="center" vertical="center"/>
    </xf>
    <xf numFmtId="0" fontId="15" fillId="0" borderId="24" xfId="68" applyFont="1" applyBorder="1" applyAlignment="1">
      <alignment horizontal="center" vertical="center"/>
    </xf>
    <xf numFmtId="0" fontId="15" fillId="0" borderId="24" xfId="32" applyFont="1" applyBorder="1" applyAlignment="1">
      <alignment horizontal="center" vertical="center"/>
    </xf>
    <xf numFmtId="49" fontId="15" fillId="0" borderId="24" xfId="32" applyNumberFormat="1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/>
    </xf>
    <xf numFmtId="0" fontId="15" fillId="0" borderId="23" xfId="68" applyFont="1" applyBorder="1" applyAlignment="1">
      <alignment horizontal="center" vertical="center"/>
    </xf>
    <xf numFmtId="0" fontId="15" fillId="5" borderId="23" xfId="32" applyFont="1" applyFill="1" applyBorder="1" applyAlignment="1">
      <alignment horizontal="center" vertical="center"/>
    </xf>
    <xf numFmtId="4" fontId="6" fillId="0" borderId="4" xfId="42" applyNumberFormat="1" applyFont="1" applyBorder="1" applyAlignment="1">
      <alignment horizontal="center" vertical="center"/>
    </xf>
    <xf numFmtId="4" fontId="6" fillId="0" borderId="12" xfId="42" applyNumberFormat="1" applyFont="1" applyBorder="1" applyAlignment="1">
      <alignment horizontal="center" vertical="center"/>
    </xf>
    <xf numFmtId="49" fontId="15" fillId="0" borderId="24" xfId="42" applyNumberFormat="1" applyFont="1" applyBorder="1" applyAlignment="1">
      <alignment horizontal="center" vertical="center"/>
    </xf>
    <xf numFmtId="0" fontId="15" fillId="0" borderId="24" xfId="42" applyFont="1" applyBorder="1" applyAlignment="1">
      <alignment horizontal="left" vertical="center"/>
    </xf>
    <xf numFmtId="0" fontId="16" fillId="0" borderId="25" xfId="42" applyFont="1" applyBorder="1" applyAlignment="1">
      <alignment horizontal="center" vertical="center" wrapText="1"/>
    </xf>
    <xf numFmtId="4" fontId="15" fillId="0" borderId="23" xfId="43" applyNumberFormat="1" applyFont="1" applyFill="1" applyBorder="1" applyAlignment="1">
      <alignment vertical="center" wrapText="1"/>
    </xf>
    <xf numFmtId="177" fontId="15" fillId="2" borderId="23" xfId="44" applyNumberFormat="1" applyFont="1" applyFill="1" applyBorder="1" applyAlignment="1">
      <alignment horizontal="center" vertical="center"/>
    </xf>
    <xf numFmtId="4" fontId="15" fillId="0" borderId="23" xfId="43" applyNumberFormat="1" applyFont="1" applyFill="1" applyBorder="1" applyAlignment="1">
      <alignment horizontal="right" vertical="center"/>
    </xf>
    <xf numFmtId="4" fontId="15" fillId="0" borderId="36" xfId="42" applyNumberFormat="1" applyFont="1" applyBorder="1" applyAlignment="1">
      <alignment vertical="center" wrapText="1"/>
    </xf>
    <xf numFmtId="177" fontId="15" fillId="2" borderId="36" xfId="45" applyNumberFormat="1" applyFont="1" applyFill="1" applyBorder="1" applyAlignment="1">
      <alignment horizontal="center" vertical="center"/>
    </xf>
    <xf numFmtId="4" fontId="15" fillId="0" borderId="35" xfId="43" applyNumberFormat="1" applyFont="1" applyFill="1" applyBorder="1" applyAlignment="1">
      <alignment vertical="center"/>
    </xf>
    <xf numFmtId="4" fontId="15" fillId="0" borderId="36" xfId="43" applyNumberFormat="1" applyFont="1" applyFill="1" applyBorder="1" applyAlignment="1">
      <alignment vertical="center"/>
    </xf>
    <xf numFmtId="4" fontId="15" fillId="0" borderId="26" xfId="42" applyNumberFormat="1" applyFont="1" applyBorder="1" applyAlignment="1">
      <alignment vertical="center" wrapText="1"/>
    </xf>
    <xf numFmtId="177" fontId="15" fillId="2" borderId="26" xfId="45" applyNumberFormat="1" applyFont="1" applyFill="1" applyBorder="1" applyAlignment="1">
      <alignment horizontal="center" vertical="center"/>
    </xf>
    <xf numFmtId="4" fontId="15" fillId="0" borderId="28" xfId="43" applyNumberFormat="1" applyFont="1" applyFill="1" applyBorder="1" applyAlignment="1">
      <alignment horizontal="right" vertical="center"/>
    </xf>
    <xf numFmtId="4" fontId="15" fillId="0" borderId="26" xfId="43" applyNumberFormat="1" applyFont="1" applyFill="1" applyBorder="1" applyAlignment="1">
      <alignment vertical="center"/>
    </xf>
    <xf numFmtId="4" fontId="15" fillId="0" borderId="29" xfId="42" applyNumberFormat="1" applyFont="1" applyBorder="1" applyAlignment="1">
      <alignment vertical="center" wrapText="1"/>
    </xf>
    <xf numFmtId="177" fontId="15" fillId="2" borderId="29" xfId="45" applyNumberFormat="1" applyFont="1" applyFill="1" applyBorder="1" applyAlignment="1">
      <alignment horizontal="center" vertical="center"/>
    </xf>
    <xf numFmtId="49" fontId="15" fillId="0" borderId="19" xfId="42" applyNumberFormat="1" applyFont="1" applyBorder="1" applyAlignment="1">
      <alignment horizontal="center" vertical="center"/>
    </xf>
    <xf numFmtId="0" fontId="15" fillId="0" borderId="19" xfId="42" applyFont="1" applyBorder="1" applyAlignment="1">
      <alignment horizontal="left" vertical="center"/>
    </xf>
    <xf numFmtId="0" fontId="16" fillId="0" borderId="60" xfId="42" applyFont="1" applyBorder="1" applyAlignment="1">
      <alignment horizontal="center" vertical="center" wrapText="1"/>
    </xf>
    <xf numFmtId="4" fontId="15" fillId="0" borderId="18" xfId="43" applyNumberFormat="1" applyFont="1" applyFill="1" applyBorder="1" applyAlignment="1">
      <alignment vertical="center" wrapText="1"/>
    </xf>
    <xf numFmtId="177" fontId="15" fillId="2" borderId="59" xfId="44" applyNumberFormat="1" applyFont="1" applyFill="1" applyBorder="1" applyAlignment="1">
      <alignment horizontal="center" vertical="center"/>
    </xf>
    <xf numFmtId="4" fontId="15" fillId="0" borderId="59" xfId="43" applyNumberFormat="1" applyFont="1" applyFill="1" applyBorder="1" applyAlignment="1">
      <alignment horizontal="right" vertical="center"/>
    </xf>
    <xf numFmtId="10" fontId="15" fillId="0" borderId="0" xfId="42" applyNumberFormat="1" applyFont="1" applyAlignment="1">
      <alignment vertical="center"/>
    </xf>
    <xf numFmtId="10" fontId="15" fillId="0" borderId="0" xfId="42" applyNumberFormat="1" applyFont="1" applyAlignment="1">
      <alignment horizontal="center" vertical="center"/>
    </xf>
    <xf numFmtId="2" fontId="15" fillId="0" borderId="23" xfId="68" applyNumberFormat="1" applyFont="1" applyBorder="1" applyAlignment="1">
      <alignment vertical="center" wrapText="1"/>
    </xf>
    <xf numFmtId="0" fontId="16" fillId="0" borderId="23" xfId="32" applyFont="1" applyBorder="1" applyAlignment="1">
      <alignment horizontal="center" vertical="center"/>
    </xf>
    <xf numFmtId="0" fontId="16" fillId="0" borderId="24" xfId="32" applyFont="1" applyBorder="1" applyAlignment="1">
      <alignment horizontal="left" vertical="center"/>
    </xf>
    <xf numFmtId="4" fontId="15" fillId="0" borderId="23" xfId="32" applyNumberFormat="1" applyFont="1" applyBorder="1" applyAlignment="1">
      <alignment horizontal="center" vertical="center"/>
    </xf>
    <xf numFmtId="4" fontId="15" fillId="0" borderId="23" xfId="32" applyNumberFormat="1" applyFont="1" applyBorder="1" applyAlignment="1">
      <alignment horizontal="right" vertical="center"/>
    </xf>
    <xf numFmtId="4" fontId="16" fillId="0" borderId="37" xfId="33" applyNumberFormat="1" applyFont="1" applyBorder="1" applyAlignment="1">
      <alignment horizontal="center" vertical="center" wrapText="1"/>
    </xf>
    <xf numFmtId="165" fontId="16" fillId="0" borderId="23" xfId="33" applyFont="1" applyBorder="1" applyAlignment="1">
      <alignment horizontal="center" vertical="center" wrapText="1"/>
    </xf>
    <xf numFmtId="4" fontId="15" fillId="0" borderId="24" xfId="68" applyNumberFormat="1" applyFont="1" applyBorder="1" applyAlignment="1">
      <alignment horizontal="center" vertical="center"/>
    </xf>
    <xf numFmtId="174" fontId="15" fillId="0" borderId="23" xfId="0" applyNumberFormat="1" applyFont="1" applyBorder="1" applyAlignment="1">
      <alignment horizontal="right" vertical="center"/>
    </xf>
    <xf numFmtId="4" fontId="15" fillId="0" borderId="23" xfId="0" applyNumberFormat="1" applyFont="1" applyBorder="1" applyAlignment="1">
      <alignment horizontal="right" vertical="center"/>
    </xf>
    <xf numFmtId="4" fontId="15" fillId="0" borderId="37" xfId="32" applyNumberFormat="1" applyFont="1" applyBorder="1" applyAlignment="1">
      <alignment vertical="center"/>
    </xf>
    <xf numFmtId="4" fontId="15" fillId="0" borderId="23" xfId="33" applyNumberFormat="1" applyFont="1" applyFill="1" applyBorder="1" applyAlignment="1">
      <alignment vertical="center" wrapText="1"/>
    </xf>
    <xf numFmtId="4" fontId="15" fillId="0" borderId="24" xfId="32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2" fontId="15" fillId="0" borderId="23" xfId="68" applyNumberFormat="1" applyFont="1" applyBorder="1" applyAlignment="1">
      <alignment vertical="center"/>
    </xf>
    <xf numFmtId="0" fontId="16" fillId="5" borderId="24" xfId="32" applyFont="1" applyFill="1" applyBorder="1" applyAlignment="1">
      <alignment horizontal="right" vertical="center"/>
    </xf>
    <xf numFmtId="4" fontId="15" fillId="5" borderId="23" xfId="32" applyNumberFormat="1" applyFont="1" applyFill="1" applyBorder="1" applyAlignment="1">
      <alignment horizontal="center" vertical="center"/>
    </xf>
    <xf numFmtId="4" fontId="15" fillId="5" borderId="23" xfId="32" applyNumberFormat="1" applyFont="1" applyFill="1" applyBorder="1" applyAlignment="1">
      <alignment horizontal="right" vertical="center"/>
    </xf>
    <xf numFmtId="4" fontId="16" fillId="5" borderId="37" xfId="32" applyNumberFormat="1" applyFont="1" applyFill="1" applyBorder="1" applyAlignment="1">
      <alignment vertical="center"/>
    </xf>
    <xf numFmtId="4" fontId="16" fillId="5" borderId="23" xfId="33" applyNumberFormat="1" applyFont="1" applyFill="1" applyBorder="1" applyAlignment="1">
      <alignment vertical="center" wrapText="1"/>
    </xf>
    <xf numFmtId="0" fontId="16" fillId="0" borderId="36" xfId="32" applyFont="1" applyBorder="1" applyAlignment="1">
      <alignment horizontal="center" vertical="center"/>
    </xf>
    <xf numFmtId="0" fontId="16" fillId="0" borderId="35" xfId="32" applyFont="1" applyBorder="1" applyAlignment="1">
      <alignment horizontal="left" vertical="center"/>
    </xf>
    <xf numFmtId="4" fontId="15" fillId="0" borderId="55" xfId="32" applyNumberFormat="1" applyFont="1" applyBorder="1" applyAlignment="1">
      <alignment horizontal="center" vertical="center"/>
    </xf>
    <xf numFmtId="0" fontId="15" fillId="0" borderId="55" xfId="32" applyFont="1" applyBorder="1" applyAlignment="1">
      <alignment horizontal="center" vertical="center"/>
    </xf>
    <xf numFmtId="4" fontId="15" fillId="0" borderId="55" xfId="32" applyNumberFormat="1" applyFont="1" applyBorder="1" applyAlignment="1">
      <alignment horizontal="right" vertical="center"/>
    </xf>
    <xf numFmtId="4" fontId="15" fillId="0" borderId="36" xfId="32" applyNumberFormat="1" applyFont="1" applyBorder="1" applyAlignment="1">
      <alignment horizontal="right" vertical="center"/>
    </xf>
    <xf numFmtId="175" fontId="16" fillId="0" borderId="14" xfId="33" applyNumberFormat="1" applyFont="1" applyBorder="1" applyAlignment="1">
      <alignment horizontal="center" vertical="center" wrapText="1"/>
    </xf>
    <xf numFmtId="165" fontId="16" fillId="0" borderId="36" xfId="33" applyFont="1" applyBorder="1" applyAlignment="1">
      <alignment horizontal="center" vertical="center" wrapText="1"/>
    </xf>
    <xf numFmtId="0" fontId="15" fillId="0" borderId="24" xfId="32" applyFont="1" applyBorder="1" applyAlignment="1">
      <alignment horizontal="left" vertical="center"/>
    </xf>
    <xf numFmtId="174" fontId="15" fillId="0" borderId="25" xfId="32" applyNumberFormat="1" applyFont="1" applyBorder="1" applyAlignment="1">
      <alignment horizontal="right" vertical="center"/>
    </xf>
    <xf numFmtId="0" fontId="15" fillId="0" borderId="24" xfId="68" applyFont="1" applyBorder="1" applyAlignment="1">
      <alignment horizontal="left" vertical="center"/>
    </xf>
    <xf numFmtId="0" fontId="16" fillId="0" borderId="24" xfId="32" applyFont="1" applyBorder="1" applyAlignment="1">
      <alignment horizontal="right" vertical="center"/>
    </xf>
    <xf numFmtId="4" fontId="16" fillId="0" borderId="37" xfId="32" applyNumberFormat="1" applyFont="1" applyBorder="1" applyAlignment="1">
      <alignment vertical="center"/>
    </xf>
    <xf numFmtId="4" fontId="16" fillId="0" borderId="23" xfId="33" applyNumberFormat="1" applyFont="1" applyBorder="1" applyAlignment="1">
      <alignment vertical="center" wrapText="1"/>
    </xf>
    <xf numFmtId="0" fontId="16" fillId="0" borderId="24" xfId="32" applyFont="1" applyBorder="1" applyAlignment="1">
      <alignment vertical="center"/>
    </xf>
    <xf numFmtId="4" fontId="15" fillId="0" borderId="23" xfId="33" applyNumberFormat="1" applyFont="1" applyBorder="1" applyAlignment="1">
      <alignment vertical="center" wrapText="1"/>
    </xf>
    <xf numFmtId="0" fontId="15" fillId="0" borderId="24" xfId="32" applyFont="1" applyBorder="1" applyAlignment="1">
      <alignment vertical="center"/>
    </xf>
    <xf numFmtId="0" fontId="15" fillId="0" borderId="24" xfId="68" applyFont="1" applyBorder="1" applyAlignment="1">
      <alignment vertical="center"/>
    </xf>
    <xf numFmtId="174" fontId="15" fillId="5" borderId="25" xfId="32" applyNumberFormat="1" applyFont="1" applyFill="1" applyBorder="1" applyAlignment="1">
      <alignment vertical="center"/>
    </xf>
    <xf numFmtId="4" fontId="15" fillId="5" borderId="37" xfId="32" applyNumberFormat="1" applyFont="1" applyFill="1" applyBorder="1" applyAlignment="1">
      <alignment vertical="center"/>
    </xf>
    <xf numFmtId="4" fontId="15" fillId="0" borderId="23" xfId="32" applyNumberFormat="1" applyFont="1" applyBorder="1" applyAlignment="1" applyProtection="1">
      <alignment horizontal="right" vertical="center"/>
      <protection locked="0"/>
    </xf>
    <xf numFmtId="174" fontId="15" fillId="0" borderId="23" xfId="68" applyNumberFormat="1" applyFont="1" applyBorder="1" applyAlignment="1" applyProtection="1">
      <alignment horizontal="right" vertical="center"/>
      <protection locked="0"/>
    </xf>
    <xf numFmtId="49" fontId="15" fillId="0" borderId="23" xfId="0" applyNumberFormat="1" applyFont="1" applyBorder="1" applyAlignment="1">
      <alignment horizontal="center" vertical="center"/>
    </xf>
    <xf numFmtId="2" fontId="15" fillId="0" borderId="23" xfId="0" applyNumberFormat="1" applyFont="1" applyBorder="1" applyAlignment="1">
      <alignment vertical="center"/>
    </xf>
    <xf numFmtId="174" fontId="15" fillId="0" borderId="23" xfId="0" applyNumberFormat="1" applyFont="1" applyBorder="1" applyAlignment="1" applyProtection="1">
      <alignment horizontal="right" vertical="center"/>
      <protection locked="0"/>
    </xf>
    <xf numFmtId="4" fontId="15" fillId="0" borderId="23" xfId="0" applyNumberFormat="1" applyFont="1" applyBorder="1" applyAlignment="1" applyProtection="1">
      <alignment horizontal="right" vertical="center"/>
      <protection locked="0"/>
    </xf>
    <xf numFmtId="0" fontId="15" fillId="0" borderId="23" xfId="0" applyFont="1" applyBorder="1" applyAlignment="1">
      <alignment vertical="center"/>
    </xf>
    <xf numFmtId="174" fontId="15" fillId="0" borderId="25" xfId="68" applyNumberFormat="1" applyFont="1" applyBorder="1" applyAlignment="1">
      <alignment horizontal="right" vertical="center"/>
    </xf>
    <xf numFmtId="4" fontId="15" fillId="0" borderId="23" xfId="68" applyNumberFormat="1" applyFont="1" applyBorder="1" applyAlignment="1">
      <alignment horizontal="right" vertical="center"/>
    </xf>
    <xf numFmtId="174" fontId="15" fillId="0" borderId="25" xfId="0" applyNumberFormat="1" applyFont="1" applyBorder="1" applyAlignment="1" applyProtection="1">
      <alignment horizontal="right" vertical="center"/>
      <protection locked="0"/>
    </xf>
    <xf numFmtId="174" fontId="15" fillId="5" borderId="25" xfId="68" applyNumberFormat="1" applyFont="1" applyFill="1" applyBorder="1" applyAlignment="1">
      <alignment horizontal="right" vertical="center"/>
    </xf>
    <xf numFmtId="4" fontId="15" fillId="5" borderId="23" xfId="68" applyNumberFormat="1" applyFont="1" applyFill="1" applyBorder="1" applyAlignment="1">
      <alignment horizontal="right" vertical="center"/>
    </xf>
    <xf numFmtId="4" fontId="15" fillId="0" borderId="25" xfId="32" applyNumberFormat="1" applyFont="1" applyBorder="1" applyAlignment="1">
      <alignment horizontal="center" vertical="center"/>
    </xf>
    <xf numFmtId="0" fontId="15" fillId="0" borderId="25" xfId="32" applyFont="1" applyBorder="1" applyAlignment="1">
      <alignment horizontal="center" vertical="center"/>
    </xf>
    <xf numFmtId="4" fontId="16" fillId="0" borderId="23" xfId="33" applyNumberFormat="1" applyFont="1" applyFill="1" applyBorder="1" applyAlignment="1">
      <alignment vertical="center" wrapText="1"/>
    </xf>
    <xf numFmtId="0" fontId="15" fillId="5" borderId="15" xfId="32" applyFont="1" applyFill="1" applyBorder="1"/>
    <xf numFmtId="0" fontId="16" fillId="5" borderId="5" xfId="32" applyFont="1" applyFill="1" applyBorder="1" applyAlignment="1">
      <alignment horizontal="left" vertical="center" wrapText="1"/>
    </xf>
    <xf numFmtId="4" fontId="16" fillId="5" borderId="29" xfId="33" applyNumberFormat="1" applyFont="1" applyFill="1" applyBorder="1" applyAlignment="1">
      <alignment vertical="center" wrapText="1"/>
    </xf>
    <xf numFmtId="49" fontId="38" fillId="0" borderId="23" xfId="0" applyNumberFormat="1" applyFont="1" applyBorder="1" applyAlignment="1">
      <alignment horizontal="center" vertical="center"/>
    </xf>
    <xf numFmtId="0" fontId="38" fillId="0" borderId="23" xfId="112" applyFont="1" applyBorder="1" applyAlignment="1">
      <alignment horizontal="left" vertical="center"/>
    </xf>
    <xf numFmtId="0" fontId="38" fillId="0" borderId="23" xfId="112" applyFont="1" applyBorder="1" applyAlignment="1">
      <alignment horizontal="center" vertical="center"/>
    </xf>
    <xf numFmtId="0" fontId="38" fillId="0" borderId="23" xfId="0" applyFont="1" applyBorder="1" applyAlignment="1">
      <alignment horizontal="left" vertical="center"/>
    </xf>
    <xf numFmtId="0" fontId="38" fillId="0" borderId="37" xfId="112" applyFont="1" applyBorder="1" applyAlignment="1">
      <alignment horizontal="left" vertical="center"/>
    </xf>
    <xf numFmtId="0" fontId="15" fillId="0" borderId="23" xfId="79" applyFont="1" applyBorder="1" applyAlignment="1">
      <alignment horizontal="left" vertical="center"/>
    </xf>
    <xf numFmtId="0" fontId="16" fillId="0" borderId="23" xfId="79" applyFont="1" applyBorder="1" applyAlignment="1">
      <alignment horizontal="left" vertical="center"/>
    </xf>
    <xf numFmtId="0" fontId="15" fillId="0" borderId="23" xfId="79" applyFont="1" applyBorder="1" applyAlignment="1">
      <alignment horizontal="left" vertical="center" wrapText="1"/>
    </xf>
    <xf numFmtId="0" fontId="16" fillId="0" borderId="0" xfId="114" applyFont="1" applyAlignment="1">
      <alignment horizontal="center" vertical="center"/>
    </xf>
    <xf numFmtId="0" fontId="3" fillId="0" borderId="0" xfId="114" applyFont="1" applyAlignment="1">
      <alignment horizontal="center" vertical="center"/>
    </xf>
    <xf numFmtId="0" fontId="15" fillId="0" borderId="0" xfId="117" applyFont="1" applyAlignment="1">
      <alignment horizontal="center"/>
    </xf>
    <xf numFmtId="165" fontId="15" fillId="0" borderId="0" xfId="109" applyFont="1" applyBorder="1" applyAlignment="1">
      <alignment horizontal="center"/>
    </xf>
    <xf numFmtId="0" fontId="15" fillId="0" borderId="0" xfId="117" applyFont="1" applyAlignment="1">
      <alignment horizontal="left"/>
    </xf>
    <xf numFmtId="3" fontId="15" fillId="0" borderId="0" xfId="117" applyNumberFormat="1" applyFont="1" applyAlignment="1">
      <alignment horizontal="centerContinuous"/>
    </xf>
    <xf numFmtId="38" fontId="15" fillId="0" borderId="0" xfId="116" applyNumberFormat="1" applyFont="1" applyBorder="1" applyAlignment="1">
      <alignment horizontal="right"/>
    </xf>
    <xf numFmtId="4" fontId="43" fillId="0" borderId="0" xfId="68" applyNumberFormat="1" applyFont="1" applyAlignment="1">
      <alignment horizontal="right" vertical="center" wrapText="1"/>
    </xf>
    <xf numFmtId="43" fontId="15" fillId="0" borderId="0" xfId="117" applyNumberFormat="1" applyFont="1" applyAlignment="1">
      <alignment horizontal="center"/>
    </xf>
    <xf numFmtId="191" fontId="15" fillId="0" borderId="0" xfId="117" applyNumberFormat="1" applyFont="1" applyAlignment="1">
      <alignment horizontal="center"/>
    </xf>
    <xf numFmtId="0" fontId="44" fillId="0" borderId="0" xfId="115" applyFont="1"/>
    <xf numFmtId="0" fontId="44" fillId="0" borderId="4" xfId="115" applyFont="1" applyBorder="1"/>
    <xf numFmtId="0" fontId="16" fillId="0" borderId="12" xfId="68" applyFont="1" applyBorder="1" applyAlignment="1">
      <alignment horizontal="center" vertical="center"/>
    </xf>
    <xf numFmtId="0" fontId="15" fillId="0" borderId="25" xfId="68" applyFont="1" applyBorder="1" applyAlignment="1">
      <alignment horizontal="left" vertical="center"/>
    </xf>
    <xf numFmtId="0" fontId="16" fillId="0" borderId="29" xfId="68" applyFont="1" applyBorder="1" applyAlignment="1">
      <alignment horizontal="center" vertical="center"/>
    </xf>
    <xf numFmtId="0" fontId="16" fillId="0" borderId="13" xfId="68" applyFont="1" applyBorder="1" applyAlignment="1">
      <alignment vertical="center"/>
    </xf>
    <xf numFmtId="0" fontId="16" fillId="0" borderId="4" xfId="68" applyFont="1" applyBorder="1" applyAlignment="1">
      <alignment horizontal="center" vertical="center" wrapText="1"/>
    </xf>
    <xf numFmtId="0" fontId="16" fillId="0" borderId="29" xfId="68" applyFont="1" applyBorder="1" applyAlignment="1">
      <alignment horizontal="center" vertical="center" wrapText="1"/>
    </xf>
    <xf numFmtId="0" fontId="40" fillId="0" borderId="17" xfId="68" applyFont="1" applyBorder="1" applyAlignment="1">
      <alignment horizontal="center" vertical="center"/>
    </xf>
    <xf numFmtId="0" fontId="40" fillId="0" borderId="21" xfId="68" applyFont="1" applyBorder="1" applyAlignment="1">
      <alignment horizontal="center" vertical="center"/>
    </xf>
    <xf numFmtId="0" fontId="3" fillId="0" borderId="59" xfId="117" applyFont="1" applyBorder="1" applyAlignment="1">
      <alignment horizontal="center" vertical="center"/>
    </xf>
    <xf numFmtId="4" fontId="15" fillId="0" borderId="23" xfId="117" applyNumberFormat="1" applyFont="1" applyBorder="1" applyAlignment="1">
      <alignment horizontal="center" vertical="center"/>
    </xf>
    <xf numFmtId="188" fontId="15" fillId="0" borderId="23" xfId="116" applyNumberFormat="1" applyFont="1" applyBorder="1" applyAlignment="1">
      <alignment horizontal="center" vertical="center"/>
    </xf>
    <xf numFmtId="188" fontId="15" fillId="0" borderId="59" xfId="116" applyNumberFormat="1" applyFont="1" applyBorder="1" applyAlignment="1">
      <alignment horizontal="right" vertical="center"/>
    </xf>
    <xf numFmtId="0" fontId="41" fillId="0" borderId="59" xfId="68" applyFont="1" applyBorder="1" applyAlignment="1">
      <alignment vertical="center"/>
    </xf>
    <xf numFmtId="40" fontId="15" fillId="0" borderId="23" xfId="116" applyFont="1" applyBorder="1" applyAlignment="1">
      <alignment horizontal="center" vertical="center"/>
    </xf>
    <xf numFmtId="0" fontId="16" fillId="0" borderId="59" xfId="117" applyFont="1" applyBorder="1" applyAlignment="1">
      <alignment horizontal="center" vertical="center"/>
    </xf>
    <xf numFmtId="0" fontId="16" fillId="0" borderId="60" xfId="117" applyFont="1" applyBorder="1" applyAlignment="1">
      <alignment horizontal="left" vertical="center"/>
    </xf>
    <xf numFmtId="0" fontId="42" fillId="6" borderId="59" xfId="68" applyFont="1" applyFill="1" applyBorder="1" applyAlignment="1">
      <alignment vertical="center"/>
    </xf>
    <xf numFmtId="0" fontId="15" fillId="7" borderId="23" xfId="68" applyFont="1" applyFill="1" applyBorder="1" applyAlignment="1">
      <alignment horizontal="center" vertical="center"/>
    </xf>
    <xf numFmtId="0" fontId="15" fillId="7" borderId="37" xfId="68" applyFont="1" applyFill="1" applyBorder="1" applyAlignment="1">
      <alignment horizontal="center" vertical="center"/>
    </xf>
    <xf numFmtId="2" fontId="15" fillId="7" borderId="23" xfId="68" applyNumberFormat="1" applyFont="1" applyFill="1" applyBorder="1" applyAlignment="1">
      <alignment horizontal="center" vertical="center"/>
    </xf>
    <xf numFmtId="0" fontId="15" fillId="0" borderId="25" xfId="117" applyFont="1" applyBorder="1" applyAlignment="1">
      <alignment vertical="center"/>
    </xf>
    <xf numFmtId="0" fontId="44" fillId="0" borderId="7" xfId="115" applyFont="1" applyBorder="1"/>
    <xf numFmtId="0" fontId="15" fillId="7" borderId="26" xfId="68" applyFont="1" applyFill="1" applyBorder="1" applyAlignment="1">
      <alignment horizontal="center" vertical="center"/>
    </xf>
    <xf numFmtId="0" fontId="15" fillId="0" borderId="28" xfId="79" applyFont="1" applyBorder="1" applyAlignment="1">
      <alignment horizontal="left" vertical="center"/>
    </xf>
    <xf numFmtId="0" fontId="15" fillId="7" borderId="38" xfId="68" applyFont="1" applyFill="1" applyBorder="1" applyAlignment="1">
      <alignment horizontal="center" vertical="center"/>
    </xf>
    <xf numFmtId="2" fontId="15" fillId="7" borderId="26" xfId="68" applyNumberFormat="1" applyFont="1" applyFill="1" applyBorder="1" applyAlignment="1">
      <alignment horizontal="center" vertical="center"/>
    </xf>
    <xf numFmtId="0" fontId="15" fillId="0" borderId="23" xfId="117" applyFont="1" applyBorder="1" applyAlignment="1">
      <alignment horizontal="center" vertical="center"/>
    </xf>
    <xf numFmtId="40" fontId="16" fillId="0" borderId="60" xfId="116" applyFont="1" applyBorder="1" applyAlignment="1">
      <alignment horizontal="center" vertical="center"/>
    </xf>
    <xf numFmtId="40" fontId="15" fillId="0" borderId="25" xfId="116" applyFont="1" applyBorder="1" applyAlignment="1">
      <alignment horizontal="right" vertical="center"/>
    </xf>
    <xf numFmtId="40" fontId="16" fillId="0" borderId="59" xfId="116" applyFont="1" applyBorder="1" applyAlignment="1">
      <alignment vertical="center"/>
    </xf>
    <xf numFmtId="190" fontId="15" fillId="0" borderId="23" xfId="116" applyNumberFormat="1" applyFont="1" applyBorder="1" applyAlignment="1">
      <alignment horizontal="center" vertical="center"/>
    </xf>
    <xf numFmtId="189" fontId="15" fillId="0" borderId="23" xfId="117" applyNumberFormat="1" applyFont="1" applyBorder="1" applyAlignment="1">
      <alignment horizontal="center" vertical="center"/>
    </xf>
    <xf numFmtId="189" fontId="15" fillId="0" borderId="26" xfId="117" applyNumberFormat="1" applyFont="1" applyBorder="1" applyAlignment="1">
      <alignment horizontal="center" vertical="center"/>
    </xf>
    <xf numFmtId="0" fontId="15" fillId="0" borderId="15" xfId="117" applyFont="1" applyBorder="1" applyAlignment="1">
      <alignment horizontal="center" vertical="center"/>
    </xf>
    <xf numFmtId="0" fontId="15" fillId="0" borderId="5" xfId="117" applyFont="1" applyBorder="1" applyAlignment="1">
      <alignment horizontal="center" vertical="center"/>
    </xf>
    <xf numFmtId="0" fontId="16" fillId="0" borderId="5" xfId="117" applyFont="1" applyBorder="1" applyAlignment="1">
      <alignment horizontal="right" vertical="center"/>
    </xf>
    <xf numFmtId="0" fontId="15" fillId="0" borderId="5" xfId="117" applyFont="1" applyBorder="1" applyAlignment="1">
      <alignment horizontal="left" vertical="center"/>
    </xf>
    <xf numFmtId="0" fontId="16" fillId="0" borderId="5" xfId="117" applyFont="1" applyBorder="1" applyAlignment="1">
      <alignment vertical="center"/>
    </xf>
    <xf numFmtId="40" fontId="16" fillId="0" borderId="16" xfId="116" applyFont="1" applyFill="1" applyBorder="1" applyAlignment="1">
      <alignment vertical="center"/>
    </xf>
    <xf numFmtId="0" fontId="15" fillId="0" borderId="4" xfId="117" applyFont="1" applyBorder="1" applyAlignment="1">
      <alignment horizontal="center" vertical="center"/>
    </xf>
    <xf numFmtId="0" fontId="16" fillId="0" borderId="4" xfId="117" applyFont="1" applyBorder="1" applyAlignment="1">
      <alignment horizontal="right" vertical="center"/>
    </xf>
    <xf numFmtId="0" fontId="7" fillId="0" borderId="4" xfId="117" applyFont="1" applyBorder="1" applyAlignment="1">
      <alignment horizontal="left" vertical="top"/>
    </xf>
    <xf numFmtId="0" fontId="16" fillId="0" borderId="4" xfId="117" applyFont="1" applyBorder="1" applyAlignment="1">
      <alignment vertical="center"/>
    </xf>
    <xf numFmtId="40" fontId="16" fillId="0" borderId="12" xfId="116" applyFont="1" applyFill="1" applyBorder="1" applyAlignment="1">
      <alignment vertical="center"/>
    </xf>
    <xf numFmtId="0" fontId="16" fillId="0" borderId="16" xfId="117" applyFont="1" applyBorder="1" applyAlignment="1">
      <alignment horizontal="right" vertical="center"/>
    </xf>
    <xf numFmtId="40" fontId="16" fillId="0" borderId="29" xfId="116" applyFont="1" applyFill="1" applyBorder="1" applyAlignment="1">
      <alignment vertical="center"/>
    </xf>
    <xf numFmtId="10" fontId="16" fillId="0" borderId="16" xfId="117" applyNumberFormat="1" applyFont="1" applyBorder="1" applyAlignment="1">
      <alignment horizontal="center" vertical="center"/>
    </xf>
    <xf numFmtId="0" fontId="44" fillId="0" borderId="6" xfId="115" applyFont="1" applyBorder="1" applyAlignment="1">
      <alignment vertical="center"/>
    </xf>
    <xf numFmtId="0" fontId="44" fillId="0" borderId="8" xfId="115" applyFont="1" applyBorder="1" applyAlignment="1">
      <alignment vertical="center"/>
    </xf>
    <xf numFmtId="0" fontId="44" fillId="0" borderId="9" xfId="115" applyFont="1" applyBorder="1" applyAlignment="1">
      <alignment vertical="center"/>
    </xf>
    <xf numFmtId="0" fontId="39" fillId="0" borderId="7" xfId="68" applyFont="1" applyBorder="1" applyAlignment="1">
      <alignment horizontal="left" vertical="center"/>
    </xf>
    <xf numFmtId="0" fontId="39" fillId="0" borderId="7" xfId="113" applyFont="1" applyBorder="1"/>
    <xf numFmtId="0" fontId="7" fillId="0" borderId="7" xfId="113" applyFont="1" applyBorder="1" applyAlignment="1">
      <alignment vertical="center" wrapText="1"/>
    </xf>
    <xf numFmtId="0" fontId="6" fillId="0" borderId="7" xfId="114" applyFont="1" applyBorder="1" applyAlignment="1">
      <alignment horizontal="center" vertical="center"/>
    </xf>
    <xf numFmtId="0" fontId="39" fillId="0" borderId="0" xfId="68" applyFont="1" applyAlignment="1">
      <alignment horizontal="left" vertical="center"/>
    </xf>
    <xf numFmtId="0" fontId="39" fillId="0" borderId="0" xfId="113" applyFont="1"/>
    <xf numFmtId="0" fontId="39" fillId="0" borderId="0" xfId="115" applyFont="1" applyAlignment="1">
      <alignment horizontal="left"/>
    </xf>
    <xf numFmtId="10" fontId="39" fillId="0" borderId="0" xfId="115" applyNumberFormat="1" applyFont="1" applyAlignment="1">
      <alignment horizontal="left"/>
    </xf>
    <xf numFmtId="0" fontId="7" fillId="0" borderId="0" xfId="113" applyFont="1" applyAlignment="1">
      <alignment vertical="center" wrapText="1"/>
    </xf>
    <xf numFmtId="0" fontId="6" fillId="0" borderId="0" xfId="114" applyFont="1" applyAlignment="1">
      <alignment horizontal="center" vertical="center"/>
    </xf>
    <xf numFmtId="0" fontId="7" fillId="0" borderId="0" xfId="114" applyFont="1" applyAlignment="1">
      <alignment horizontal="center" vertical="center"/>
    </xf>
    <xf numFmtId="0" fontId="39" fillId="0" borderId="4" xfId="68" applyFont="1" applyBorder="1" applyAlignment="1">
      <alignment horizontal="left" vertical="center"/>
    </xf>
    <xf numFmtId="0" fontId="39" fillId="0" borderId="4" xfId="113" applyFont="1" applyBorder="1"/>
    <xf numFmtId="0" fontId="39" fillId="0" borderId="4" xfId="115" applyFont="1" applyBorder="1" applyAlignment="1">
      <alignment horizontal="center" vertical="center"/>
    </xf>
    <xf numFmtId="0" fontId="7" fillId="0" borderId="4" xfId="115" applyFont="1" applyBorder="1" applyAlignment="1">
      <alignment horizontal="center" vertical="center"/>
    </xf>
    <xf numFmtId="0" fontId="7" fillId="0" borderId="4" xfId="114" applyFont="1" applyBorder="1" applyAlignment="1">
      <alignment horizontal="center" vertical="center"/>
    </xf>
    <xf numFmtId="0" fontId="6" fillId="0" borderId="11" xfId="114" applyFont="1" applyBorder="1" applyAlignment="1">
      <alignment horizontal="right" vertical="center"/>
    </xf>
    <xf numFmtId="0" fontId="6" fillId="0" borderId="10" xfId="114" applyFont="1" applyBorder="1" applyAlignment="1">
      <alignment horizontal="right" vertical="center"/>
    </xf>
    <xf numFmtId="0" fontId="15" fillId="0" borderId="9" xfId="117" applyFont="1" applyBorder="1" applyAlignment="1">
      <alignment horizontal="center" vertical="center"/>
    </xf>
    <xf numFmtId="0" fontId="15" fillId="0" borderId="59" xfId="117" applyFont="1" applyBorder="1" applyAlignment="1">
      <alignment horizontal="center" vertical="center"/>
    </xf>
    <xf numFmtId="0" fontId="15" fillId="0" borderId="60" xfId="117" applyFont="1" applyBorder="1" applyAlignment="1">
      <alignment horizontal="left" vertical="center"/>
    </xf>
    <xf numFmtId="0" fontId="15" fillId="0" borderId="13" xfId="68" applyFont="1" applyBorder="1" applyAlignment="1">
      <alignment horizontal="center" vertical="center"/>
    </xf>
    <xf numFmtId="192" fontId="15" fillId="0" borderId="23" xfId="116" applyNumberFormat="1" applyFont="1" applyBorder="1" applyAlignment="1">
      <alignment horizontal="center" vertical="center"/>
    </xf>
    <xf numFmtId="0" fontId="6" fillId="0" borderId="12" xfId="114" applyFont="1" applyBorder="1" applyAlignment="1">
      <alignment horizontal="right" vertical="center"/>
    </xf>
    <xf numFmtId="0" fontId="16" fillId="0" borderId="23" xfId="117" applyFont="1" applyBorder="1" applyAlignment="1">
      <alignment horizontal="center" vertical="center"/>
    </xf>
    <xf numFmtId="0" fontId="16" fillId="6" borderId="21" xfId="68" applyFont="1" applyFill="1" applyBorder="1" applyAlignment="1">
      <alignment horizontal="center" vertical="center" wrapText="1"/>
    </xf>
    <xf numFmtId="4" fontId="15" fillId="0" borderId="23" xfId="116" applyNumberFormat="1" applyFont="1" applyBorder="1" applyAlignment="1">
      <alignment horizontal="right" vertical="center"/>
    </xf>
    <xf numFmtId="4" fontId="15" fillId="0" borderId="25" xfId="116" applyNumberFormat="1" applyFont="1" applyBorder="1" applyAlignment="1">
      <alignment horizontal="right" vertical="center"/>
    </xf>
    <xf numFmtId="0" fontId="6" fillId="0" borderId="7" xfId="68" applyFont="1" applyBorder="1" applyAlignment="1">
      <alignment vertical="center"/>
    </xf>
    <xf numFmtId="0" fontId="6" fillId="0" borderId="10" xfId="68" applyFont="1" applyBorder="1" applyAlignment="1">
      <alignment horizontal="right" vertical="center"/>
    </xf>
    <xf numFmtId="0" fontId="6" fillId="0" borderId="11" xfId="68" applyFont="1" applyBorder="1" applyAlignment="1">
      <alignment horizontal="right" vertical="center"/>
    </xf>
    <xf numFmtId="0" fontId="6" fillId="0" borderId="0" xfId="68" applyFont="1" applyAlignment="1">
      <alignment horizontal="left" vertical="center"/>
    </xf>
    <xf numFmtId="0" fontId="6" fillId="0" borderId="4" xfId="68" applyFont="1" applyBorder="1" applyAlignment="1">
      <alignment horizontal="left" vertical="center"/>
    </xf>
    <xf numFmtId="0" fontId="6" fillId="0" borderId="12" xfId="68" applyFont="1" applyBorder="1" applyAlignment="1">
      <alignment horizontal="right" vertical="center"/>
    </xf>
    <xf numFmtId="4" fontId="15" fillId="0" borderId="0" xfId="32" applyNumberFormat="1" applyFont="1" applyAlignment="1">
      <alignment vertical="center"/>
    </xf>
    <xf numFmtId="0" fontId="16" fillId="5" borderId="15" xfId="32" applyFont="1" applyFill="1" applyBorder="1" applyAlignment="1">
      <alignment vertical="center"/>
    </xf>
    <xf numFmtId="0" fontId="16" fillId="5" borderId="29" xfId="32" applyFont="1" applyFill="1" applyBorder="1" applyAlignment="1">
      <alignment horizontal="right" vertical="center"/>
    </xf>
    <xf numFmtId="4" fontId="15" fillId="0" borderId="0" xfId="42" applyNumberFormat="1" applyFont="1" applyAlignment="1">
      <alignment horizontal="center" vertical="center"/>
    </xf>
    <xf numFmtId="2" fontId="15" fillId="0" borderId="0" xfId="42" applyNumberFormat="1" applyFont="1"/>
    <xf numFmtId="174" fontId="15" fillId="0" borderId="37" xfId="32" applyNumberFormat="1" applyFont="1" applyBorder="1" applyAlignment="1">
      <alignment vertical="center"/>
    </xf>
    <xf numFmtId="4" fontId="15" fillId="7" borderId="23" xfId="68" applyNumberFormat="1" applyFont="1" applyFill="1" applyBorder="1" applyAlignment="1">
      <alignment horizontal="center" vertical="center"/>
    </xf>
    <xf numFmtId="2" fontId="15" fillId="0" borderId="23" xfId="117" applyNumberFormat="1" applyFont="1" applyBorder="1" applyAlignment="1">
      <alignment horizontal="center" vertical="center"/>
    </xf>
    <xf numFmtId="40" fontId="15" fillId="0" borderId="23" xfId="116" applyFont="1" applyFill="1" applyBorder="1" applyAlignment="1">
      <alignment horizontal="center" vertical="center"/>
    </xf>
    <xf numFmtId="40" fontId="16" fillId="0" borderId="60" xfId="116" applyFont="1" applyBorder="1" applyAlignment="1">
      <alignment vertical="center"/>
    </xf>
    <xf numFmtId="190" fontId="15" fillId="0" borderId="25" xfId="116" applyNumberFormat="1" applyFont="1" applyBorder="1" applyAlignment="1">
      <alignment horizontal="center" vertical="center"/>
    </xf>
    <xf numFmtId="0" fontId="15" fillId="0" borderId="0" xfId="117" applyFont="1" applyAlignment="1">
      <alignment horizontal="left" vertical="center"/>
    </xf>
    <xf numFmtId="0" fontId="45" fillId="0" borderId="23" xfId="32" applyFont="1" applyBorder="1" applyAlignment="1">
      <alignment horizontal="center" vertical="center"/>
    </xf>
    <xf numFmtId="4" fontId="45" fillId="0" borderId="23" xfId="33" applyNumberFormat="1" applyFont="1" applyBorder="1" applyAlignment="1">
      <alignment vertical="center" wrapText="1"/>
    </xf>
    <xf numFmtId="10" fontId="45" fillId="0" borderId="23" xfId="32" applyNumberFormat="1" applyFont="1" applyBorder="1" applyAlignment="1">
      <alignment horizontal="center" vertical="center"/>
    </xf>
    <xf numFmtId="2" fontId="45" fillId="0" borderId="23" xfId="32" applyNumberFormat="1" applyFont="1" applyBorder="1" applyAlignment="1">
      <alignment horizontal="left" vertical="center"/>
    </xf>
    <xf numFmtId="174" fontId="45" fillId="0" borderId="23" xfId="32" applyNumberFormat="1" applyFont="1" applyBorder="1" applyAlignment="1" applyProtection="1">
      <alignment horizontal="right" vertical="center"/>
      <protection locked="0"/>
    </xf>
    <xf numFmtId="4" fontId="45" fillId="0" borderId="23" xfId="32" applyNumberFormat="1" applyFont="1" applyBorder="1" applyAlignment="1">
      <alignment vertical="center"/>
    </xf>
    <xf numFmtId="38" fontId="7" fillId="0" borderId="0" xfId="116" applyNumberFormat="1" applyFont="1" applyBorder="1" applyAlignment="1">
      <alignment horizontal="left"/>
    </xf>
    <xf numFmtId="40" fontId="15" fillId="0" borderId="0" xfId="116" applyFont="1" applyBorder="1" applyAlignment="1">
      <alignment horizontal="right"/>
    </xf>
    <xf numFmtId="40" fontId="15" fillId="0" borderId="26" xfId="116" applyFont="1" applyFill="1" applyBorder="1" applyAlignment="1">
      <alignment horizontal="center" vertical="center"/>
    </xf>
    <xf numFmtId="187" fontId="0" fillId="0" borderId="0" xfId="0" applyNumberFormat="1"/>
    <xf numFmtId="174" fontId="5" fillId="0" borderId="0" xfId="32" applyNumberFormat="1" applyAlignment="1">
      <alignment horizontal="center" vertical="center"/>
    </xf>
    <xf numFmtId="174" fontId="5" fillId="0" borderId="0" xfId="32" applyNumberFormat="1" applyAlignment="1">
      <alignment horizontal="right" vertical="center"/>
    </xf>
    <xf numFmtId="0" fontId="16" fillId="0" borderId="24" xfId="68" applyFont="1" applyBorder="1" applyAlignment="1">
      <alignment horizontal="left" vertical="center"/>
    </xf>
    <xf numFmtId="0" fontId="16" fillId="0" borderId="24" xfId="68" applyFont="1" applyBorder="1" applyAlignment="1">
      <alignment vertical="center"/>
    </xf>
    <xf numFmtId="4" fontId="15" fillId="0" borderId="25" xfId="68" applyNumberFormat="1" applyFont="1" applyBorder="1" applyAlignment="1">
      <alignment horizontal="center" vertical="center"/>
    </xf>
    <xf numFmtId="0" fontId="15" fillId="0" borderId="25" xfId="68" applyFont="1" applyBorder="1" applyAlignment="1">
      <alignment horizontal="center" vertical="center"/>
    </xf>
    <xf numFmtId="4" fontId="15" fillId="0" borderId="37" xfId="68" applyNumberFormat="1" applyFont="1" applyBorder="1" applyAlignment="1">
      <alignment vertical="center"/>
    </xf>
    <xf numFmtId="4" fontId="16" fillId="0" borderId="23" xfId="98" applyNumberFormat="1" applyFont="1" applyFill="1" applyBorder="1" applyAlignment="1">
      <alignment vertical="center" wrapText="1"/>
    </xf>
    <xf numFmtId="4" fontId="15" fillId="0" borderId="23" xfId="98" applyNumberFormat="1" applyFont="1" applyFill="1" applyBorder="1" applyAlignment="1">
      <alignment vertical="center" wrapText="1"/>
    </xf>
    <xf numFmtId="167" fontId="15" fillId="0" borderId="23" xfId="0" quotePrefix="1" applyNumberFormat="1" applyFont="1" applyBorder="1" applyAlignment="1">
      <alignment horizontal="center" vertical="center"/>
    </xf>
    <xf numFmtId="4" fontId="15" fillId="0" borderId="23" xfId="0" quotePrefix="1" applyNumberFormat="1" applyFont="1" applyBorder="1" applyAlignment="1">
      <alignment horizontal="center" vertical="center"/>
    </xf>
    <xf numFmtId="0" fontId="15" fillId="0" borderId="26" xfId="68" applyFont="1" applyBorder="1" applyAlignment="1">
      <alignment horizontal="center" vertical="center"/>
    </xf>
    <xf numFmtId="0" fontId="15" fillId="0" borderId="28" xfId="68" applyFont="1" applyBorder="1" applyAlignment="1">
      <alignment horizontal="center" vertical="center"/>
    </xf>
    <xf numFmtId="4" fontId="5" fillId="0" borderId="0" xfId="32" applyNumberFormat="1" applyAlignment="1">
      <alignment horizontal="center" vertical="center"/>
    </xf>
    <xf numFmtId="0" fontId="3" fillId="0" borderId="0" xfId="32" applyFont="1" applyAlignment="1">
      <alignment horizontal="left" vertical="center"/>
    </xf>
    <xf numFmtId="38" fontId="7" fillId="0" borderId="0" xfId="116" applyNumberFormat="1" applyFont="1" applyFill="1" applyBorder="1" applyAlignment="1">
      <alignment horizontal="left"/>
    </xf>
    <xf numFmtId="38" fontId="15" fillId="0" borderId="0" xfId="116" applyNumberFormat="1" applyFont="1" applyFill="1" applyBorder="1" applyAlignment="1">
      <alignment horizontal="right"/>
    </xf>
    <xf numFmtId="4" fontId="7" fillId="0" borderId="0" xfId="117" applyNumberFormat="1" applyFont="1" applyAlignment="1">
      <alignment horizontal="left"/>
    </xf>
    <xf numFmtId="0" fontId="3" fillId="0" borderId="11" xfId="68" applyBorder="1" applyAlignment="1">
      <alignment vertical="center"/>
    </xf>
    <xf numFmtId="10" fontId="4" fillId="0" borderId="11" xfId="68" applyNumberFormat="1" applyFont="1" applyBorder="1" applyAlignment="1">
      <alignment horizontal="left" vertical="center"/>
    </xf>
    <xf numFmtId="49" fontId="7" fillId="0" borderId="6" xfId="41" applyNumberFormat="1" applyFont="1" applyBorder="1" applyAlignment="1">
      <alignment horizontal="left" vertical="center"/>
    </xf>
    <xf numFmtId="49" fontId="7" fillId="0" borderId="7" xfId="41" applyNumberFormat="1" applyFont="1" applyBorder="1" applyAlignment="1">
      <alignment horizontal="left" vertical="center"/>
    </xf>
    <xf numFmtId="0" fontId="7" fillId="0" borderId="7" xfId="41" applyFont="1" applyBorder="1" applyAlignment="1">
      <alignment horizontal="left" vertical="center"/>
    </xf>
    <xf numFmtId="174" fontId="7" fillId="0" borderId="7" xfId="41" applyNumberFormat="1" applyFont="1" applyBorder="1" applyAlignment="1">
      <alignment vertical="center"/>
    </xf>
    <xf numFmtId="0" fontId="7" fillId="0" borderId="7" xfId="41" applyFont="1" applyBorder="1" applyAlignment="1">
      <alignment vertical="center"/>
    </xf>
    <xf numFmtId="0" fontId="6" fillId="0" borderId="10" xfId="41" applyFont="1" applyBorder="1" applyAlignment="1">
      <alignment horizontal="right" vertical="center"/>
    </xf>
    <xf numFmtId="0" fontId="7" fillId="0" borderId="8" xfId="41" applyFont="1" applyBorder="1" applyAlignment="1">
      <alignment horizontal="left" vertical="center"/>
    </xf>
    <xf numFmtId="49" fontId="7" fillId="0" borderId="0" xfId="41" applyNumberFormat="1" applyFont="1" applyAlignment="1">
      <alignment horizontal="left" vertical="center"/>
    </xf>
    <xf numFmtId="0" fontId="7" fillId="0" borderId="0" xfId="41" applyFont="1" applyAlignment="1">
      <alignment horizontal="left" vertical="center"/>
    </xf>
    <xf numFmtId="174" fontId="7" fillId="0" borderId="0" xfId="41" applyNumberFormat="1" applyFont="1" applyAlignment="1">
      <alignment vertical="center"/>
    </xf>
    <xf numFmtId="0" fontId="7" fillId="0" borderId="0" xfId="41" applyFont="1" applyAlignment="1">
      <alignment horizontal="right" vertical="center"/>
    </xf>
    <xf numFmtId="0" fontId="7" fillId="0" borderId="11" xfId="41" applyFont="1" applyBorder="1" applyAlignment="1">
      <alignment horizontal="right" vertical="center"/>
    </xf>
    <xf numFmtId="0" fontId="7" fillId="0" borderId="9" xfId="41" applyFont="1" applyBorder="1" applyAlignment="1">
      <alignment horizontal="left" vertical="center"/>
    </xf>
    <xf numFmtId="49" fontId="7" fillId="0" borderId="4" xfId="41" applyNumberFormat="1" applyFont="1" applyBorder="1" applyAlignment="1">
      <alignment horizontal="left" vertical="center"/>
    </xf>
    <xf numFmtId="0" fontId="7" fillId="0" borderId="4" xfId="41" applyFont="1" applyBorder="1" applyAlignment="1">
      <alignment horizontal="left" vertical="center"/>
    </xf>
    <xf numFmtId="174" fontId="7" fillId="0" borderId="4" xfId="41" applyNumberFormat="1" applyFont="1" applyBorder="1" applyAlignment="1">
      <alignment vertical="center"/>
    </xf>
    <xf numFmtId="0" fontId="7" fillId="0" borderId="4" xfId="41" applyFont="1" applyBorder="1" applyAlignment="1">
      <alignment vertical="center"/>
    </xf>
    <xf numFmtId="0" fontId="7" fillId="0" borderId="12" xfId="41" applyFont="1" applyBorder="1" applyAlignment="1">
      <alignment horizontal="right" vertical="center"/>
    </xf>
    <xf numFmtId="0" fontId="15" fillId="0" borderId="23" xfId="68" applyFont="1" applyBorder="1" applyAlignment="1">
      <alignment horizontal="left" vertical="center"/>
    </xf>
    <xf numFmtId="49" fontId="15" fillId="0" borderId="23" xfId="68" applyNumberFormat="1" applyFont="1" applyBorder="1" applyAlignment="1">
      <alignment horizontal="center" vertical="center"/>
    </xf>
    <xf numFmtId="4" fontId="16" fillId="0" borderId="24" xfId="32" applyNumberFormat="1" applyFont="1" applyBorder="1" applyAlignment="1">
      <alignment horizontal="center" vertical="center"/>
    </xf>
    <xf numFmtId="2" fontId="15" fillId="0" borderId="24" xfId="0" applyNumberFormat="1" applyFont="1" applyBorder="1" applyAlignment="1">
      <alignment vertical="center"/>
    </xf>
    <xf numFmtId="4" fontId="16" fillId="0" borderId="0" xfId="42" applyNumberFormat="1" applyFont="1" applyAlignment="1">
      <alignment horizontal="center" vertical="center"/>
    </xf>
    <xf numFmtId="0" fontId="7" fillId="0" borderId="52" xfId="68" applyFont="1" applyBorder="1" applyAlignment="1">
      <alignment vertical="center"/>
    </xf>
    <xf numFmtId="0" fontId="7" fillId="0" borderId="7" xfId="68" applyFont="1" applyBorder="1" applyAlignment="1">
      <alignment vertical="center"/>
    </xf>
    <xf numFmtId="0" fontId="7" fillId="0" borderId="0" xfId="68" applyFont="1" applyAlignment="1">
      <alignment vertical="center"/>
    </xf>
    <xf numFmtId="0" fontId="7" fillId="0" borderId="0" xfId="68" applyFont="1" applyAlignment="1">
      <alignment horizontal="right" vertical="center"/>
    </xf>
    <xf numFmtId="0" fontId="7" fillId="0" borderId="33" xfId="68" applyFont="1" applyBorder="1" applyAlignment="1">
      <alignment vertical="center"/>
    </xf>
    <xf numFmtId="10" fontId="6" fillId="0" borderId="3" xfId="68" applyNumberFormat="1" applyFont="1" applyBorder="1" applyAlignment="1">
      <alignment horizontal="left" vertical="center"/>
    </xf>
    <xf numFmtId="0" fontId="7" fillId="0" borderId="3" xfId="68" applyFont="1" applyBorder="1" applyAlignment="1">
      <alignment horizontal="right" vertical="center"/>
    </xf>
    <xf numFmtId="10" fontId="6" fillId="0" borderId="0" xfId="68" applyNumberFormat="1" applyFont="1" applyAlignment="1">
      <alignment horizontal="left" vertical="center"/>
    </xf>
    <xf numFmtId="0" fontId="3" fillId="0" borderId="10" xfId="68" applyBorder="1" applyAlignment="1">
      <alignment vertical="center"/>
    </xf>
    <xf numFmtId="10" fontId="4" fillId="0" borderId="63" xfId="68" applyNumberFormat="1" applyFont="1" applyBorder="1" applyAlignment="1">
      <alignment horizontal="left" vertical="center"/>
    </xf>
    <xf numFmtId="0" fontId="7" fillId="0" borderId="20" xfId="32" applyFont="1" applyBorder="1" applyAlignment="1">
      <alignment vertical="center"/>
    </xf>
    <xf numFmtId="0" fontId="7" fillId="0" borderId="13" xfId="32" applyFont="1" applyBorder="1" applyAlignment="1">
      <alignment vertical="center"/>
    </xf>
    <xf numFmtId="0" fontId="7" fillId="0" borderId="19" xfId="32" applyFont="1" applyBorder="1" applyAlignment="1">
      <alignment horizontal="center" vertical="center"/>
    </xf>
    <xf numFmtId="4" fontId="7" fillId="0" borderId="60" xfId="32" applyNumberFormat="1" applyFont="1" applyBorder="1" applyAlignment="1">
      <alignment vertical="center"/>
    </xf>
    <xf numFmtId="10" fontId="7" fillId="0" borderId="43" xfId="32" applyNumberFormat="1" applyFont="1" applyBorder="1" applyAlignment="1">
      <alignment horizontal="center" vertical="center"/>
    </xf>
    <xf numFmtId="0" fontId="7" fillId="0" borderId="24" xfId="32" applyFont="1" applyBorder="1" applyAlignment="1">
      <alignment horizontal="center" vertical="center"/>
    </xf>
    <xf numFmtId="4" fontId="7" fillId="0" borderId="25" xfId="32" applyNumberFormat="1" applyFont="1" applyBorder="1" applyAlignment="1">
      <alignment vertical="center"/>
    </xf>
    <xf numFmtId="0" fontId="7" fillId="0" borderId="45" xfId="32" applyFont="1" applyBorder="1" applyAlignment="1">
      <alignment vertical="center"/>
    </xf>
    <xf numFmtId="0" fontId="7" fillId="0" borderId="37" xfId="32" applyFont="1" applyBorder="1" applyAlignment="1">
      <alignment vertical="center"/>
    </xf>
    <xf numFmtId="0" fontId="6" fillId="0" borderId="42" xfId="68" applyFont="1" applyBorder="1" applyAlignment="1">
      <alignment horizontal="center" vertical="center" wrapText="1"/>
    </xf>
    <xf numFmtId="0" fontId="7" fillId="0" borderId="25" xfId="32" applyFont="1" applyBorder="1" applyAlignment="1">
      <alignment vertical="center"/>
    </xf>
    <xf numFmtId="0" fontId="6" fillId="0" borderId="45" xfId="32" applyFont="1" applyBorder="1" applyAlignment="1">
      <alignment vertical="center"/>
    </xf>
    <xf numFmtId="0" fontId="6" fillId="0" borderId="37" xfId="32" applyFont="1" applyBorder="1" applyAlignment="1">
      <alignment vertical="center"/>
    </xf>
    <xf numFmtId="0" fontId="7" fillId="0" borderId="44" xfId="32" applyFont="1" applyBorder="1" applyAlignment="1">
      <alignment vertical="center"/>
    </xf>
    <xf numFmtId="0" fontId="6" fillId="5" borderId="45" xfId="32" applyFont="1" applyFill="1" applyBorder="1" applyAlignment="1">
      <alignment vertical="center"/>
    </xf>
    <xf numFmtId="0" fontId="6" fillId="5" borderId="37" xfId="32" applyFont="1" applyFill="1" applyBorder="1" applyAlignment="1">
      <alignment vertical="center"/>
    </xf>
    <xf numFmtId="0" fontId="6" fillId="5" borderId="25" xfId="32" applyFont="1" applyFill="1" applyBorder="1" applyAlignment="1">
      <alignment vertical="center"/>
    </xf>
    <xf numFmtId="0" fontId="6" fillId="5" borderId="37" xfId="32" applyFont="1" applyFill="1" applyBorder="1" applyAlignment="1">
      <alignment horizontal="center" vertical="center"/>
    </xf>
    <xf numFmtId="4" fontId="6" fillId="5" borderId="25" xfId="32" applyNumberFormat="1" applyFont="1" applyFill="1" applyBorder="1" applyAlignment="1">
      <alignment vertical="center"/>
    </xf>
    <xf numFmtId="10" fontId="6" fillId="5" borderId="43" xfId="32" applyNumberFormat="1" applyFont="1" applyFill="1" applyBorder="1" applyAlignment="1">
      <alignment horizontal="center" vertical="center"/>
    </xf>
    <xf numFmtId="0" fontId="6" fillId="5" borderId="46" xfId="32" applyFont="1" applyFill="1" applyBorder="1" applyAlignment="1">
      <alignment vertical="center"/>
    </xf>
    <xf numFmtId="0" fontId="6" fillId="5" borderId="47" xfId="32" applyFont="1" applyFill="1" applyBorder="1" applyAlignment="1">
      <alignment vertical="center"/>
    </xf>
    <xf numFmtId="0" fontId="6" fillId="5" borderId="64" xfId="32" applyFont="1" applyFill="1" applyBorder="1" applyAlignment="1">
      <alignment horizontal="center" vertical="center"/>
    </xf>
    <xf numFmtId="0" fontId="7" fillId="5" borderId="48" xfId="32" applyFont="1" applyFill="1" applyBorder="1" applyAlignment="1">
      <alignment vertical="center"/>
    </xf>
    <xf numFmtId="0" fontId="6" fillId="0" borderId="61" xfId="68" applyFont="1" applyBorder="1" applyAlignment="1">
      <alignment vertical="center"/>
    </xf>
    <xf numFmtId="0" fontId="6" fillId="0" borderId="41" xfId="68" applyFont="1" applyBorder="1" applyAlignment="1">
      <alignment vertical="center"/>
    </xf>
    <xf numFmtId="0" fontId="6" fillId="0" borderId="40" xfId="68" applyFont="1" applyBorder="1" applyAlignment="1">
      <alignment horizontal="left" vertical="center"/>
    </xf>
    <xf numFmtId="17" fontId="6" fillId="0" borderId="61" xfId="68" applyNumberFormat="1" applyFont="1" applyBorder="1" applyAlignment="1">
      <alignment horizontal="center" vertical="center"/>
    </xf>
    <xf numFmtId="4" fontId="15" fillId="0" borderId="23" xfId="46" applyNumberFormat="1" applyFont="1" applyBorder="1" applyAlignment="1">
      <alignment horizontal="center" vertical="center"/>
    </xf>
    <xf numFmtId="186" fontId="7" fillId="0" borderId="0" xfId="117" applyNumberFormat="1" applyFont="1" applyAlignment="1">
      <alignment horizontal="left"/>
    </xf>
    <xf numFmtId="0" fontId="6" fillId="0" borderId="6" xfId="68" applyFont="1" applyBorder="1" applyAlignment="1">
      <alignment vertical="center"/>
    </xf>
    <xf numFmtId="0" fontId="4" fillId="0" borderId="0" xfId="46" applyFont="1"/>
    <xf numFmtId="0" fontId="4" fillId="0" borderId="11" xfId="46" applyFont="1" applyBorder="1" applyAlignment="1">
      <alignment horizontal="right"/>
    </xf>
    <xf numFmtId="38" fontId="7" fillId="0" borderId="0" xfId="116" applyNumberFormat="1" applyFont="1" applyBorder="1" applyAlignment="1">
      <alignment horizontal="right"/>
    </xf>
    <xf numFmtId="0" fontId="7" fillId="0" borderId="0" xfId="117" applyFont="1" applyAlignment="1">
      <alignment horizontal="center"/>
    </xf>
    <xf numFmtId="38" fontId="7" fillId="0" borderId="0" xfId="116" applyNumberFormat="1" applyFont="1" applyFill="1" applyBorder="1" applyAlignment="1">
      <alignment horizontal="right"/>
    </xf>
    <xf numFmtId="0" fontId="15" fillId="0" borderId="26" xfId="0" applyFont="1" applyBorder="1" applyAlignment="1">
      <alignment horizontal="center" vertical="center"/>
    </xf>
    <xf numFmtId="0" fontId="15" fillId="0" borderId="26" xfId="79" applyFont="1" applyBorder="1" applyAlignment="1">
      <alignment horizontal="left" vertical="center"/>
    </xf>
    <xf numFmtId="167" fontId="15" fillId="0" borderId="26" xfId="0" quotePrefix="1" applyNumberFormat="1" applyFont="1" applyBorder="1" applyAlignment="1">
      <alignment horizontal="center" vertical="center"/>
    </xf>
    <xf numFmtId="0" fontId="15" fillId="0" borderId="0" xfId="117" applyFont="1" applyAlignment="1">
      <alignment horizontal="center" vertical="center"/>
    </xf>
    <xf numFmtId="0" fontId="16" fillId="0" borderId="0" xfId="117" applyFont="1" applyAlignment="1">
      <alignment horizontal="right" vertical="center"/>
    </xf>
    <xf numFmtId="0" fontId="7" fillId="0" borderId="0" xfId="117" applyFont="1" applyAlignment="1">
      <alignment horizontal="left" vertical="top"/>
    </xf>
    <xf numFmtId="0" fontId="16" fillId="0" borderId="0" xfId="117" applyFont="1" applyAlignment="1">
      <alignment vertical="center"/>
    </xf>
    <xf numFmtId="40" fontId="16" fillId="0" borderId="0" xfId="116" applyFont="1" applyFill="1" applyBorder="1" applyAlignment="1">
      <alignment vertical="center"/>
    </xf>
    <xf numFmtId="0" fontId="16" fillId="0" borderId="23" xfId="68" applyFont="1" applyBorder="1" applyAlignment="1">
      <alignment horizontal="center" vertical="center"/>
    </xf>
    <xf numFmtId="193" fontId="15" fillId="0" borderId="0" xfId="117" applyNumberFormat="1" applyFont="1" applyAlignment="1">
      <alignment horizontal="center"/>
    </xf>
    <xf numFmtId="4" fontId="15" fillId="0" borderId="0" xfId="32" applyNumberFormat="1" applyFont="1" applyAlignment="1">
      <alignment horizontal="center" vertical="center"/>
    </xf>
    <xf numFmtId="0" fontId="6" fillId="0" borderId="8" xfId="28" applyFont="1" applyBorder="1" applyAlignment="1">
      <alignment vertical="center"/>
    </xf>
    <xf numFmtId="174" fontId="38" fillId="0" borderId="23" xfId="81" applyNumberFormat="1" applyFont="1" applyBorder="1" applyAlignment="1">
      <alignment vertical="center"/>
    </xf>
    <xf numFmtId="174" fontId="47" fillId="0" borderId="23" xfId="81" applyNumberFormat="1" applyFont="1" applyBorder="1" applyAlignment="1">
      <alignment horizontal="right" vertical="center"/>
    </xf>
    <xf numFmtId="0" fontId="16" fillId="0" borderId="17" xfId="32" applyFont="1" applyBorder="1" applyAlignment="1">
      <alignment horizontal="center" vertical="center" wrapText="1"/>
    </xf>
    <xf numFmtId="0" fontId="16" fillId="0" borderId="21" xfId="32" applyFont="1" applyBorder="1" applyAlignment="1">
      <alignment horizontal="center" vertical="center" wrapText="1"/>
    </xf>
    <xf numFmtId="4" fontId="15" fillId="0" borderId="26" xfId="0" quotePrefix="1" applyNumberFormat="1" applyFont="1" applyBorder="1" applyAlignment="1">
      <alignment horizontal="center" vertical="center"/>
    </xf>
    <xf numFmtId="174" fontId="15" fillId="5" borderId="25" xfId="68" applyNumberFormat="1" applyFont="1" applyFill="1" applyBorder="1" applyAlignment="1">
      <alignment vertical="center"/>
    </xf>
    <xf numFmtId="174" fontId="38" fillId="0" borderId="25" xfId="81" applyNumberFormat="1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174" fontId="38" fillId="0" borderId="23" xfId="0" applyNumberFormat="1" applyFont="1" applyBorder="1" applyAlignment="1">
      <alignment horizontal="right" vertical="center"/>
    </xf>
    <xf numFmtId="0" fontId="15" fillId="5" borderId="23" xfId="68" applyFont="1" applyFill="1" applyBorder="1" applyAlignment="1">
      <alignment horizontal="center" vertical="center"/>
    </xf>
    <xf numFmtId="0" fontId="16" fillId="5" borderId="24" xfId="68" applyFont="1" applyFill="1" applyBorder="1" applyAlignment="1">
      <alignment horizontal="right" vertical="center"/>
    </xf>
    <xf numFmtId="4" fontId="15" fillId="5" borderId="23" xfId="68" applyNumberFormat="1" applyFont="1" applyFill="1" applyBorder="1" applyAlignment="1">
      <alignment horizontal="center" vertical="center"/>
    </xf>
    <xf numFmtId="4" fontId="15" fillId="5" borderId="37" xfId="68" applyNumberFormat="1" applyFont="1" applyFill="1" applyBorder="1" applyAlignment="1">
      <alignment vertical="center"/>
    </xf>
    <xf numFmtId="4" fontId="16" fillId="5" borderId="23" xfId="98" applyNumberFormat="1" applyFont="1" applyFill="1" applyBorder="1" applyAlignment="1">
      <alignment vertical="center" wrapText="1"/>
    </xf>
    <xf numFmtId="0" fontId="38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left" vertical="center"/>
    </xf>
    <xf numFmtId="174" fontId="15" fillId="0" borderId="26" xfId="32" applyNumberFormat="1" applyFont="1" applyBorder="1" applyAlignment="1">
      <alignment horizontal="right" vertical="center"/>
    </xf>
    <xf numFmtId="4" fontId="16" fillId="0" borderId="37" xfId="33" applyNumberFormat="1" applyFont="1" applyFill="1" applyBorder="1" applyAlignment="1">
      <alignment horizontal="center" vertical="center" wrapText="1"/>
    </xf>
    <xf numFmtId="165" fontId="16" fillId="0" borderId="23" xfId="33" applyFont="1" applyFill="1" applyBorder="1" applyAlignment="1">
      <alignment horizontal="center" vertical="center" wrapText="1"/>
    </xf>
    <xf numFmtId="0" fontId="15" fillId="0" borderId="23" xfId="120" applyFont="1" applyBorder="1" applyAlignment="1">
      <alignment horizontal="center" vertical="center"/>
    </xf>
    <xf numFmtId="0" fontId="15" fillId="0" borderId="24" xfId="120" applyFont="1" applyBorder="1" applyAlignment="1">
      <alignment vertical="center"/>
    </xf>
    <xf numFmtId="0" fontId="15" fillId="0" borderId="24" xfId="120" applyFont="1" applyBorder="1" applyAlignment="1">
      <alignment horizontal="left" vertical="center"/>
    </xf>
    <xf numFmtId="0" fontId="15" fillId="0" borderId="37" xfId="68" applyFont="1" applyBorder="1" applyAlignment="1">
      <alignment horizontal="center" vertical="center"/>
    </xf>
    <xf numFmtId="4" fontId="15" fillId="0" borderId="26" xfId="46" applyNumberFormat="1" applyFont="1" applyBorder="1" applyAlignment="1">
      <alignment horizontal="center" vertical="center"/>
    </xf>
    <xf numFmtId="0" fontId="15" fillId="0" borderId="25" xfId="79" applyFont="1" applyBorder="1" applyAlignment="1">
      <alignment horizontal="left" vertical="center"/>
    </xf>
    <xf numFmtId="4" fontId="15" fillId="0" borderId="23" xfId="0" quotePrefix="1" applyNumberFormat="1" applyFont="1" applyBorder="1" applyAlignment="1">
      <alignment horizontal="right" vertical="center"/>
    </xf>
    <xf numFmtId="0" fontId="16" fillId="0" borderId="27" xfId="68" applyFont="1" applyBorder="1" applyAlignment="1">
      <alignment horizontal="right" vertical="center"/>
    </xf>
    <xf numFmtId="4" fontId="15" fillId="0" borderId="28" xfId="68" applyNumberFormat="1" applyFont="1" applyBorder="1" applyAlignment="1">
      <alignment horizontal="center" vertical="center"/>
    </xf>
    <xf numFmtId="174" fontId="15" fillId="0" borderId="28" xfId="68" applyNumberFormat="1" applyFont="1" applyBorder="1" applyAlignment="1">
      <alignment horizontal="right" vertical="center"/>
    </xf>
    <xf numFmtId="4" fontId="15" fillId="0" borderId="26" xfId="68" applyNumberFormat="1" applyFont="1" applyBorder="1" applyAlignment="1">
      <alignment horizontal="right" vertical="center"/>
    </xf>
    <xf numFmtId="4" fontId="15" fillId="0" borderId="38" xfId="68" applyNumberFormat="1" applyFont="1" applyBorder="1" applyAlignment="1">
      <alignment vertical="center"/>
    </xf>
    <xf numFmtId="4" fontId="16" fillId="0" borderId="26" xfId="98" applyNumberFormat="1" applyFont="1" applyFill="1" applyBorder="1" applyAlignment="1">
      <alignment vertical="center" wrapText="1"/>
    </xf>
    <xf numFmtId="0" fontId="6" fillId="0" borderId="4" xfId="32" applyFont="1" applyBorder="1" applyAlignment="1">
      <alignment horizontal="left" vertical="center" wrapText="1"/>
    </xf>
    <xf numFmtId="4" fontId="16" fillId="0" borderId="21" xfId="33" applyNumberFormat="1" applyFont="1" applyFill="1" applyBorder="1" applyAlignment="1">
      <alignment vertical="center" wrapText="1"/>
    </xf>
    <xf numFmtId="0" fontId="7" fillId="0" borderId="21" xfId="32" applyFont="1" applyBorder="1" applyAlignment="1">
      <alignment vertical="center"/>
    </xf>
    <xf numFmtId="0" fontId="7" fillId="0" borderId="12" xfId="32" applyFont="1" applyBorder="1" applyAlignment="1">
      <alignment vertical="center"/>
    </xf>
    <xf numFmtId="0" fontId="45" fillId="0" borderId="26" xfId="32" applyFont="1" applyBorder="1" applyAlignment="1">
      <alignment horizontal="center" vertical="center"/>
    </xf>
    <xf numFmtId="2" fontId="45" fillId="0" borderId="26" xfId="32" applyNumberFormat="1" applyFont="1" applyBorder="1" applyAlignment="1">
      <alignment horizontal="left" vertical="center"/>
    </xf>
    <xf numFmtId="174" fontId="45" fillId="0" borderId="26" xfId="32" applyNumberFormat="1" applyFont="1" applyBorder="1" applyAlignment="1" applyProtection="1">
      <alignment horizontal="right" vertical="center"/>
      <protection locked="0"/>
    </xf>
    <xf numFmtId="4" fontId="45" fillId="0" borderId="26" xfId="32" applyNumberFormat="1" applyFont="1" applyBorder="1" applyAlignment="1">
      <alignment vertical="center"/>
    </xf>
    <xf numFmtId="4" fontId="45" fillId="0" borderId="26" xfId="33" applyNumberFormat="1" applyFont="1" applyBorder="1" applyAlignment="1">
      <alignment vertical="center" wrapText="1"/>
    </xf>
    <xf numFmtId="190" fontId="15" fillId="0" borderId="25" xfId="116" applyNumberFormat="1" applyFont="1" applyFill="1" applyBorder="1" applyAlignment="1">
      <alignment horizontal="center" vertical="center"/>
    </xf>
    <xf numFmtId="0" fontId="15" fillId="0" borderId="57" xfId="120" applyFont="1" applyBorder="1" applyAlignment="1">
      <alignment horizontal="center" vertical="center"/>
    </xf>
    <xf numFmtId="0" fontId="15" fillId="0" borderId="62" xfId="120" applyFont="1" applyBorder="1" applyAlignment="1">
      <alignment vertical="center"/>
    </xf>
    <xf numFmtId="0" fontId="15" fillId="0" borderId="62" xfId="120" applyFont="1" applyBorder="1" applyAlignment="1">
      <alignment horizontal="center" vertical="center"/>
    </xf>
    <xf numFmtId="0" fontId="15" fillId="0" borderId="26" xfId="32" applyFont="1" applyBorder="1" applyAlignment="1">
      <alignment horizontal="center" vertical="center"/>
    </xf>
    <xf numFmtId="0" fontId="39" fillId="0" borderId="8" xfId="115" applyFont="1" applyBorder="1" applyAlignment="1">
      <alignment vertical="center"/>
    </xf>
    <xf numFmtId="10" fontId="45" fillId="0" borderId="26" xfId="32" applyNumberFormat="1" applyFont="1" applyBorder="1" applyAlignment="1">
      <alignment horizontal="center" vertical="center"/>
    </xf>
    <xf numFmtId="0" fontId="48" fillId="0" borderId="23" xfId="0" applyFont="1" applyBorder="1" applyAlignment="1">
      <alignment horizontal="left" vertical="center"/>
    </xf>
    <xf numFmtId="9" fontId="5" fillId="0" borderId="0" xfId="32" applyNumberFormat="1"/>
    <xf numFmtId="0" fontId="15" fillId="0" borderId="0" xfId="32" applyFont="1"/>
    <xf numFmtId="43" fontId="15" fillId="0" borderId="0" xfId="121" applyFont="1"/>
    <xf numFmtId="0" fontId="16" fillId="0" borderId="0" xfId="32" applyFont="1"/>
    <xf numFmtId="43" fontId="16" fillId="0" borderId="0" xfId="32" applyNumberFormat="1" applyFont="1"/>
    <xf numFmtId="0" fontId="15" fillId="8" borderId="23" xfId="32" applyFont="1" applyFill="1" applyBorder="1" applyAlignment="1">
      <alignment horizontal="center" vertical="center"/>
    </xf>
    <xf numFmtId="0" fontId="15" fillId="8" borderId="24" xfId="32" applyFont="1" applyFill="1" applyBorder="1" applyAlignment="1">
      <alignment horizontal="left" vertical="center"/>
    </xf>
    <xf numFmtId="4" fontId="15" fillId="8" borderId="23" xfId="32" applyNumberFormat="1" applyFont="1" applyFill="1" applyBorder="1" applyAlignment="1">
      <alignment horizontal="center" vertical="center"/>
    </xf>
    <xf numFmtId="174" fontId="15" fillId="8" borderId="25" xfId="68" applyNumberFormat="1" applyFont="1" applyFill="1" applyBorder="1" applyAlignment="1">
      <alignment horizontal="right" vertical="center"/>
    </xf>
    <xf numFmtId="4" fontId="15" fillId="8" borderId="37" xfId="32" applyNumberFormat="1" applyFont="1" applyFill="1" applyBorder="1" applyAlignment="1">
      <alignment vertical="center"/>
    </xf>
    <xf numFmtId="0" fontId="15" fillId="8" borderId="23" xfId="68" applyFont="1" applyFill="1" applyBorder="1" applyAlignment="1">
      <alignment horizontal="center" vertical="center"/>
    </xf>
    <xf numFmtId="0" fontId="15" fillId="8" borderId="24" xfId="68" applyFont="1" applyFill="1" applyBorder="1" applyAlignment="1">
      <alignment horizontal="left" vertical="center"/>
    </xf>
    <xf numFmtId="0" fontId="15" fillId="8" borderId="24" xfId="32" applyFont="1" applyFill="1" applyBorder="1" applyAlignment="1">
      <alignment horizontal="center" vertical="center"/>
    </xf>
    <xf numFmtId="4" fontId="15" fillId="8" borderId="23" xfId="32" applyNumberFormat="1" applyFont="1" applyFill="1" applyBorder="1" applyAlignment="1">
      <alignment horizontal="right" vertical="center"/>
    </xf>
    <xf numFmtId="2" fontId="15" fillId="8" borderId="23" xfId="68" applyNumberFormat="1" applyFont="1" applyFill="1" applyBorder="1" applyAlignment="1">
      <alignment vertical="center" wrapText="1"/>
    </xf>
    <xf numFmtId="0" fontId="15" fillId="8" borderId="24" xfId="68" applyFont="1" applyFill="1" applyBorder="1" applyAlignment="1">
      <alignment horizontal="center" vertical="center"/>
    </xf>
    <xf numFmtId="4" fontId="15" fillId="8" borderId="24" xfId="68" applyNumberFormat="1" applyFont="1" applyFill="1" applyBorder="1" applyAlignment="1">
      <alignment horizontal="center" vertical="center"/>
    </xf>
    <xf numFmtId="174" fontId="15" fillId="8" borderId="23" xfId="68" applyNumberFormat="1" applyFont="1" applyFill="1" applyBorder="1" applyAlignment="1">
      <alignment horizontal="right" vertical="center"/>
    </xf>
    <xf numFmtId="0" fontId="15" fillId="8" borderId="23" xfId="120" applyFont="1" applyFill="1" applyBorder="1" applyAlignment="1">
      <alignment horizontal="center" vertical="center"/>
    </xf>
    <xf numFmtId="0" fontId="15" fillId="8" borderId="24" xfId="120" applyFont="1" applyFill="1" applyBorder="1" applyAlignment="1">
      <alignment horizontal="left" vertical="center"/>
    </xf>
    <xf numFmtId="49" fontId="15" fillId="8" borderId="23" xfId="68" applyNumberFormat="1" applyFont="1" applyFill="1" applyBorder="1" applyAlignment="1">
      <alignment horizontal="center" vertical="center"/>
    </xf>
    <xf numFmtId="4" fontId="15" fillId="8" borderId="24" xfId="32" applyNumberFormat="1" applyFont="1" applyFill="1" applyBorder="1" applyAlignment="1">
      <alignment horizontal="center" vertical="center"/>
    </xf>
    <xf numFmtId="174" fontId="15" fillId="8" borderId="23" xfId="68" applyNumberFormat="1" applyFont="1" applyFill="1" applyBorder="1" applyAlignment="1" applyProtection="1">
      <alignment horizontal="right" vertical="center"/>
      <protection locked="0"/>
    </xf>
    <xf numFmtId="0" fontId="15" fillId="8" borderId="24" xfId="120" applyFont="1" applyFill="1" applyBorder="1" applyAlignment="1">
      <alignment vertical="center"/>
    </xf>
    <xf numFmtId="174" fontId="15" fillId="8" borderId="23" xfId="0" applyNumberFormat="1" applyFont="1" applyFill="1" applyBorder="1" applyAlignment="1" applyProtection="1">
      <alignment horizontal="right" vertical="center"/>
      <protection locked="0"/>
    </xf>
    <xf numFmtId="174" fontId="15" fillId="8" borderId="23" xfId="0" applyNumberFormat="1" applyFont="1" applyFill="1" applyBorder="1" applyAlignment="1">
      <alignment horizontal="right" vertical="center"/>
    </xf>
    <xf numFmtId="0" fontId="16" fillId="8" borderId="23" xfId="32" applyFont="1" applyFill="1" applyBorder="1" applyAlignment="1">
      <alignment horizontal="center" vertical="center"/>
    </xf>
    <xf numFmtId="0" fontId="16" fillId="8" borderId="24" xfId="32" applyFont="1" applyFill="1" applyBorder="1" applyAlignment="1">
      <alignment vertical="center"/>
    </xf>
    <xf numFmtId="4" fontId="16" fillId="8" borderId="23" xfId="33" applyNumberFormat="1" applyFont="1" applyFill="1" applyBorder="1" applyAlignment="1">
      <alignment vertical="center" wrapText="1"/>
    </xf>
    <xf numFmtId="174" fontId="15" fillId="8" borderId="25" xfId="0" applyNumberFormat="1" applyFont="1" applyFill="1" applyBorder="1" applyAlignment="1" applyProtection="1">
      <alignment horizontal="right" vertical="center"/>
      <protection locked="0"/>
    </xf>
    <xf numFmtId="0" fontId="15" fillId="8" borderId="23" xfId="0" applyFont="1" applyFill="1" applyBorder="1" applyAlignment="1">
      <alignment horizontal="center" vertical="center"/>
    </xf>
    <xf numFmtId="0" fontId="16" fillId="8" borderId="23" xfId="68" applyFont="1" applyFill="1" applyBorder="1" applyAlignment="1">
      <alignment horizontal="center" vertical="center"/>
    </xf>
    <xf numFmtId="167" fontId="16" fillId="8" borderId="23" xfId="33" applyNumberFormat="1" applyFont="1" applyFill="1" applyBorder="1" applyAlignment="1">
      <alignment vertical="center" wrapText="1"/>
    </xf>
    <xf numFmtId="49" fontId="38" fillId="8" borderId="23" xfId="0" applyNumberFormat="1" applyFont="1" applyFill="1" applyBorder="1" applyAlignment="1">
      <alignment horizontal="center" vertical="center"/>
    </xf>
    <xf numFmtId="0" fontId="15" fillId="8" borderId="23" xfId="68" applyFont="1" applyFill="1" applyBorder="1" applyAlignment="1">
      <alignment horizontal="left" vertical="center"/>
    </xf>
    <xf numFmtId="49" fontId="15" fillId="8" borderId="23" xfId="0" applyNumberFormat="1" applyFont="1" applyFill="1" applyBorder="1" applyAlignment="1">
      <alignment horizontal="center" vertical="center"/>
    </xf>
    <xf numFmtId="0" fontId="16" fillId="6" borderId="15" xfId="68" applyFont="1" applyFill="1" applyBorder="1" applyAlignment="1">
      <alignment horizontal="center" vertical="center" wrapText="1"/>
    </xf>
    <xf numFmtId="0" fontId="16" fillId="6" borderId="16" xfId="68" applyFont="1" applyFill="1" applyBorder="1" applyAlignment="1">
      <alignment horizontal="center" vertical="center" wrapText="1"/>
    </xf>
    <xf numFmtId="0" fontId="16" fillId="0" borderId="17" xfId="68" applyFont="1" applyBorder="1" applyAlignment="1">
      <alignment horizontal="center" vertical="center"/>
    </xf>
    <xf numFmtId="0" fontId="16" fillId="0" borderId="21" xfId="68" applyFont="1" applyBorder="1" applyAlignment="1">
      <alignment horizontal="center" vertical="center"/>
    </xf>
    <xf numFmtId="0" fontId="16" fillId="0" borderId="15" xfId="68" applyFont="1" applyBorder="1" applyAlignment="1">
      <alignment horizontal="center" vertical="center"/>
    </xf>
    <xf numFmtId="0" fontId="16" fillId="0" borderId="16" xfId="68" applyFont="1" applyBorder="1" applyAlignment="1">
      <alignment horizontal="center" vertical="center"/>
    </xf>
    <xf numFmtId="0" fontId="16" fillId="0" borderId="15" xfId="68" applyFont="1" applyBorder="1" applyAlignment="1">
      <alignment horizontal="center" vertical="center" wrapText="1"/>
    </xf>
    <xf numFmtId="0" fontId="16" fillId="0" borderId="5" xfId="68" applyFont="1" applyBorder="1" applyAlignment="1">
      <alignment horizontal="center" vertical="center" wrapText="1"/>
    </xf>
    <xf numFmtId="0" fontId="16" fillId="0" borderId="16" xfId="68" applyFont="1" applyBorder="1" applyAlignment="1">
      <alignment horizontal="center" vertical="center" wrapText="1"/>
    </xf>
    <xf numFmtId="0" fontId="40" fillId="0" borderId="17" xfId="68" applyFont="1" applyBorder="1" applyAlignment="1">
      <alignment horizontal="center" vertical="center" wrapText="1"/>
    </xf>
    <xf numFmtId="0" fontId="40" fillId="0" borderId="21" xfId="68" applyFont="1" applyBorder="1" applyAlignment="1">
      <alignment horizontal="center" vertical="center" wrapText="1"/>
    </xf>
    <xf numFmtId="40" fontId="16" fillId="0" borderId="17" xfId="116" applyFont="1" applyBorder="1" applyAlignment="1">
      <alignment horizontal="center" vertical="center" wrapText="1"/>
    </xf>
    <xf numFmtId="40" fontId="16" fillId="0" borderId="21" xfId="116" applyFont="1" applyBorder="1" applyAlignment="1">
      <alignment horizontal="center" vertical="center" wrapText="1"/>
    </xf>
    <xf numFmtId="40" fontId="16" fillId="0" borderId="10" xfId="116" applyFont="1" applyBorder="1" applyAlignment="1">
      <alignment horizontal="center" vertical="center" wrapText="1"/>
    </xf>
    <xf numFmtId="40" fontId="16" fillId="0" borderId="12" xfId="116" applyFont="1" applyBorder="1" applyAlignment="1">
      <alignment horizontal="center" vertical="center" wrapText="1"/>
    </xf>
    <xf numFmtId="0" fontId="41" fillId="0" borderId="17" xfId="68" applyFont="1" applyBorder="1" applyAlignment="1">
      <alignment horizontal="center" vertical="center" wrapText="1"/>
    </xf>
    <xf numFmtId="0" fontId="41" fillId="0" borderId="21" xfId="68" applyFont="1" applyBorder="1" applyAlignment="1">
      <alignment horizontal="center" vertical="center" wrapText="1"/>
    </xf>
    <xf numFmtId="0" fontId="42" fillId="6" borderId="17" xfId="68" applyFont="1" applyFill="1" applyBorder="1" applyAlignment="1">
      <alignment horizontal="center" vertical="center" wrapText="1"/>
    </xf>
    <xf numFmtId="0" fontId="42" fillId="6" borderId="21" xfId="68" applyFont="1" applyFill="1" applyBorder="1" applyAlignment="1">
      <alignment horizontal="center" vertical="center" wrapText="1"/>
    </xf>
    <xf numFmtId="0" fontId="40" fillId="0" borderId="15" xfId="68" applyFont="1" applyBorder="1" applyAlignment="1">
      <alignment horizontal="center" vertical="center"/>
    </xf>
    <xf numFmtId="0" fontId="40" fillId="0" borderId="16" xfId="68" applyFont="1" applyBorder="1" applyAlignment="1">
      <alignment horizontal="center" vertical="center"/>
    </xf>
    <xf numFmtId="0" fontId="4" fillId="0" borderId="15" xfId="46" applyFont="1" applyBorder="1" applyAlignment="1">
      <alignment horizontal="center" vertical="center"/>
    </xf>
    <xf numFmtId="0" fontId="4" fillId="0" borderId="5" xfId="46" applyFont="1" applyBorder="1" applyAlignment="1">
      <alignment horizontal="center" vertical="center"/>
    </xf>
    <xf numFmtId="0" fontId="4" fillId="0" borderId="16" xfId="46" applyFont="1" applyBorder="1" applyAlignment="1">
      <alignment horizontal="center" vertical="center"/>
    </xf>
    <xf numFmtId="0" fontId="6" fillId="0" borderId="17" xfId="28" applyFont="1" applyBorder="1" applyAlignment="1">
      <alignment horizontal="center" vertical="center"/>
    </xf>
    <xf numFmtId="0" fontId="6" fillId="0" borderId="31" xfId="28" applyFont="1" applyBorder="1" applyAlignment="1">
      <alignment horizontal="center" vertical="center"/>
    </xf>
    <xf numFmtId="0" fontId="6" fillId="0" borderId="17" xfId="28" applyFont="1" applyBorder="1" applyAlignment="1">
      <alignment horizontal="center" vertical="center" wrapText="1"/>
    </xf>
    <xf numFmtId="0" fontId="6" fillId="0" borderId="31" xfId="28" applyFont="1" applyBorder="1" applyAlignment="1">
      <alignment horizontal="center" vertical="center" wrapText="1"/>
    </xf>
    <xf numFmtId="0" fontId="14" fillId="0" borderId="6" xfId="32" applyFont="1" applyBorder="1" applyAlignment="1">
      <alignment horizontal="center" vertical="center"/>
    </xf>
    <xf numFmtId="0" fontId="14" fillId="0" borderId="7" xfId="32" applyFont="1" applyBorder="1" applyAlignment="1">
      <alignment horizontal="center" vertical="center"/>
    </xf>
    <xf numFmtId="0" fontId="14" fillId="0" borderId="53" xfId="32" applyFont="1" applyBorder="1" applyAlignment="1">
      <alignment horizontal="center" vertical="center"/>
    </xf>
    <xf numFmtId="0" fontId="14" fillId="0" borderId="9" xfId="32" applyFont="1" applyBorder="1" applyAlignment="1">
      <alignment horizontal="center" vertical="center"/>
    </xf>
    <xf numFmtId="0" fontId="14" fillId="0" borderId="4" xfId="32" applyFont="1" applyBorder="1" applyAlignment="1">
      <alignment horizontal="center" vertical="center"/>
    </xf>
    <xf numFmtId="0" fontId="14" fillId="0" borderId="51" xfId="32" applyFont="1" applyBorder="1" applyAlignment="1">
      <alignment horizontal="center" vertical="center"/>
    </xf>
    <xf numFmtId="0" fontId="3" fillId="0" borderId="6" xfId="68" applyBorder="1" applyAlignment="1">
      <alignment horizontal="center" vertical="center"/>
    </xf>
    <xf numFmtId="0" fontId="3" fillId="0" borderId="7" xfId="68" applyBorder="1" applyAlignment="1">
      <alignment horizontal="center" vertical="center"/>
    </xf>
    <xf numFmtId="0" fontId="3" fillId="0" borderId="53" xfId="68" applyBorder="1" applyAlignment="1">
      <alignment horizontal="center" vertical="center"/>
    </xf>
    <xf numFmtId="0" fontId="3" fillId="0" borderId="8" xfId="68" applyBorder="1" applyAlignment="1">
      <alignment horizontal="center" vertical="center"/>
    </xf>
    <xf numFmtId="0" fontId="3" fillId="0" borderId="0" xfId="68" applyAlignment="1">
      <alignment horizontal="center" vertical="center"/>
    </xf>
    <xf numFmtId="0" fontId="3" fillId="0" borderId="58" xfId="68" applyBorder="1" applyAlignment="1">
      <alignment horizontal="center" vertical="center"/>
    </xf>
    <xf numFmtId="0" fontId="3" fillId="0" borderId="32" xfId="68" applyBorder="1" applyAlignment="1">
      <alignment horizontal="center" vertical="center"/>
    </xf>
    <xf numFmtId="0" fontId="3" fillId="0" borderId="3" xfId="68" applyBorder="1" applyAlignment="1">
      <alignment horizontal="center" vertical="center"/>
    </xf>
    <xf numFmtId="0" fontId="3" fillId="0" borderId="54" xfId="68" applyBorder="1" applyAlignment="1">
      <alignment horizontal="center" vertical="center"/>
    </xf>
    <xf numFmtId="0" fontId="14" fillId="0" borderId="49" xfId="68" applyFont="1" applyBorder="1" applyAlignment="1">
      <alignment horizontal="center" vertical="center" wrapText="1"/>
    </xf>
    <xf numFmtId="0" fontId="14" fillId="0" borderId="2" xfId="68" applyFont="1" applyBorder="1" applyAlignment="1">
      <alignment horizontal="center" vertical="center" wrapText="1"/>
    </xf>
    <xf numFmtId="0" fontId="14" fillId="0" borderId="34" xfId="68" applyFont="1" applyBorder="1" applyAlignment="1">
      <alignment horizontal="center" vertical="center" wrapText="1"/>
    </xf>
    <xf numFmtId="0" fontId="14" fillId="0" borderId="22" xfId="68" applyFont="1" applyBorder="1" applyAlignment="1">
      <alignment horizontal="center" vertical="center" wrapText="1"/>
    </xf>
    <xf numFmtId="0" fontId="14" fillId="0" borderId="4" xfId="68" applyFont="1" applyBorder="1" applyAlignment="1">
      <alignment horizontal="center" vertical="center" wrapText="1"/>
    </xf>
    <xf numFmtId="0" fontId="14" fillId="0" borderId="12" xfId="68" applyFont="1" applyBorder="1" applyAlignment="1">
      <alignment horizontal="center" vertical="center" wrapText="1"/>
    </xf>
    <xf numFmtId="0" fontId="6" fillId="0" borderId="39" xfId="68" applyFont="1" applyBorder="1" applyAlignment="1">
      <alignment horizontal="center" vertical="center"/>
    </xf>
    <xf numFmtId="0" fontId="6" fillId="0" borderId="61" xfId="68" applyFont="1" applyBorder="1" applyAlignment="1">
      <alignment horizontal="center" vertical="center"/>
    </xf>
    <xf numFmtId="0" fontId="6" fillId="0" borderId="15" xfId="68" applyFont="1" applyBorder="1" applyAlignment="1">
      <alignment horizontal="center" vertical="center" wrapText="1"/>
    </xf>
    <xf numFmtId="0" fontId="6" fillId="0" borderId="16" xfId="68" applyFont="1" applyBorder="1" applyAlignment="1">
      <alignment horizontal="center" vertical="center" wrapText="1"/>
    </xf>
    <xf numFmtId="0" fontId="14" fillId="0" borderId="30" xfId="32" applyFont="1" applyBorder="1" applyAlignment="1">
      <alignment horizontal="center" vertical="center"/>
    </xf>
    <xf numFmtId="0" fontId="14" fillId="0" borderId="2" xfId="32" applyFont="1" applyBorder="1" applyAlignment="1">
      <alignment horizontal="center" vertical="center"/>
    </xf>
    <xf numFmtId="0" fontId="14" fillId="0" borderId="50" xfId="32" applyFont="1" applyBorder="1" applyAlignment="1">
      <alignment horizontal="center" vertical="center"/>
    </xf>
    <xf numFmtId="0" fontId="6" fillId="0" borderId="65" xfId="32" applyFont="1" applyBorder="1" applyAlignment="1">
      <alignment horizontal="center" vertical="center"/>
    </xf>
    <xf numFmtId="0" fontId="6" fillId="0" borderId="7" xfId="32" applyFont="1" applyBorder="1" applyAlignment="1">
      <alignment horizontal="center" vertical="center"/>
    </xf>
    <xf numFmtId="0" fontId="6" fillId="0" borderId="10" xfId="32" applyFont="1" applyBorder="1" applyAlignment="1">
      <alignment horizontal="center" vertical="center"/>
    </xf>
    <xf numFmtId="165" fontId="16" fillId="0" borderId="17" xfId="33" applyFont="1" applyBorder="1" applyAlignment="1">
      <alignment horizontal="center" vertical="center" wrapText="1"/>
    </xf>
    <xf numFmtId="165" fontId="16" fillId="0" borderId="21" xfId="33" applyFont="1" applyBorder="1" applyAlignment="1">
      <alignment horizontal="center" vertical="center" wrapText="1"/>
    </xf>
    <xf numFmtId="175" fontId="16" fillId="0" borderId="17" xfId="33" applyNumberFormat="1" applyFont="1" applyBorder="1" applyAlignment="1">
      <alignment horizontal="center" vertical="center" wrapText="1"/>
    </xf>
    <xf numFmtId="175" fontId="16" fillId="0" borderId="21" xfId="33" applyNumberFormat="1" applyFont="1" applyBorder="1" applyAlignment="1">
      <alignment horizontal="center" vertical="center" wrapText="1"/>
    </xf>
    <xf numFmtId="0" fontId="16" fillId="0" borderId="17" xfId="32" applyFont="1" applyBorder="1" applyAlignment="1">
      <alignment horizontal="center" vertical="center" wrapText="1"/>
    </xf>
    <xf numFmtId="0" fontId="16" fillId="0" borderId="21" xfId="32" applyFont="1" applyBorder="1" applyAlignment="1">
      <alignment horizontal="center" vertical="center" wrapText="1"/>
    </xf>
    <xf numFmtId="4" fontId="15" fillId="8" borderId="24" xfId="120" applyNumberFormat="1" applyFont="1" applyFill="1" applyBorder="1" applyAlignment="1">
      <alignment horizontal="center" vertical="center"/>
    </xf>
    <xf numFmtId="4" fontId="15" fillId="8" borderId="37" xfId="120" applyNumberFormat="1" applyFont="1" applyFill="1" applyBorder="1" applyAlignment="1">
      <alignment horizontal="center" vertical="center"/>
    </xf>
    <xf numFmtId="4" fontId="15" fillId="8" borderId="25" xfId="120" applyNumberFormat="1" applyFont="1" applyFill="1" applyBorder="1" applyAlignment="1">
      <alignment horizontal="center" vertical="center"/>
    </xf>
    <xf numFmtId="0" fontId="6" fillId="0" borderId="6" xfId="68" applyFont="1" applyBorder="1" applyAlignment="1">
      <alignment horizontal="center" vertical="center"/>
    </xf>
    <xf numFmtId="0" fontId="6" fillId="0" borderId="7" xfId="68" applyFont="1" applyBorder="1" applyAlignment="1">
      <alignment horizontal="center" vertical="center"/>
    </xf>
    <xf numFmtId="0" fontId="6" fillId="0" borderId="10" xfId="68" applyFont="1" applyBorder="1" applyAlignment="1">
      <alignment horizontal="center" vertical="center"/>
    </xf>
    <xf numFmtId="0" fontId="6" fillId="0" borderId="8" xfId="68" applyFont="1" applyBorder="1" applyAlignment="1">
      <alignment horizontal="center" vertical="center"/>
    </xf>
    <xf numFmtId="0" fontId="6" fillId="0" borderId="0" xfId="68" applyFont="1" applyAlignment="1">
      <alignment horizontal="center" vertical="center"/>
    </xf>
    <xf numFmtId="0" fontId="6" fillId="0" borderId="11" xfId="68" applyFont="1" applyBorder="1" applyAlignment="1">
      <alignment horizontal="center" vertical="center"/>
    </xf>
    <xf numFmtId="0" fontId="6" fillId="0" borderId="9" xfId="68" applyFont="1" applyBorder="1" applyAlignment="1">
      <alignment horizontal="center" vertical="center"/>
    </xf>
    <xf numFmtId="0" fontId="6" fillId="0" borderId="4" xfId="68" applyFont="1" applyBorder="1" applyAlignment="1">
      <alignment horizontal="center" vertical="center"/>
    </xf>
    <xf numFmtId="0" fontId="6" fillId="0" borderId="12" xfId="68" applyFont="1" applyBorder="1" applyAlignment="1">
      <alignment horizontal="center" vertical="center"/>
    </xf>
    <xf numFmtId="175" fontId="16" fillId="0" borderId="12" xfId="33" applyNumberFormat="1" applyFont="1" applyBorder="1" applyAlignment="1">
      <alignment horizontal="center" vertical="center" wrapText="1"/>
    </xf>
    <xf numFmtId="49" fontId="15" fillId="0" borderId="27" xfId="42" applyNumberFormat="1" applyFont="1" applyBorder="1" applyAlignment="1">
      <alignment horizontal="right" vertical="center"/>
    </xf>
    <xf numFmtId="49" fontId="15" fillId="0" borderId="38" xfId="42" applyNumberFormat="1" applyFont="1" applyBorder="1" applyAlignment="1">
      <alignment horizontal="right" vertical="center"/>
    </xf>
    <xf numFmtId="49" fontId="15" fillId="0" borderId="28" xfId="42" applyNumberFormat="1" applyFont="1" applyBorder="1" applyAlignment="1">
      <alignment horizontal="right" vertical="center"/>
    </xf>
    <xf numFmtId="0" fontId="46" fillId="0" borderId="6" xfId="41" applyFont="1" applyBorder="1" applyAlignment="1">
      <alignment horizontal="center" vertical="center" wrapText="1"/>
    </xf>
    <xf numFmtId="0" fontId="46" fillId="0" borderId="7" xfId="41" applyFont="1" applyBorder="1" applyAlignment="1">
      <alignment horizontal="center" vertical="center" wrapText="1"/>
    </xf>
    <xf numFmtId="0" fontId="46" fillId="0" borderId="10" xfId="41" applyFont="1" applyBorder="1" applyAlignment="1">
      <alignment horizontal="center" vertical="center" wrapText="1"/>
    </xf>
    <xf numFmtId="0" fontId="46" fillId="0" borderId="9" xfId="41" applyFont="1" applyBorder="1" applyAlignment="1">
      <alignment horizontal="center" vertical="center" wrapText="1"/>
    </xf>
    <xf numFmtId="0" fontId="46" fillId="0" borderId="4" xfId="41" applyFont="1" applyBorder="1" applyAlignment="1">
      <alignment horizontal="center" vertical="center" wrapText="1"/>
    </xf>
    <xf numFmtId="0" fontId="46" fillId="0" borderId="12" xfId="41" applyFont="1" applyBorder="1" applyAlignment="1">
      <alignment horizontal="center" vertical="center" wrapText="1"/>
    </xf>
    <xf numFmtId="4" fontId="46" fillId="0" borderId="6" xfId="42" applyNumberFormat="1" applyFont="1" applyBorder="1" applyAlignment="1">
      <alignment horizontal="center" vertical="center" wrapText="1"/>
    </xf>
    <xf numFmtId="4" fontId="46" fillId="0" borderId="7" xfId="42" applyNumberFormat="1" applyFont="1" applyBorder="1" applyAlignment="1">
      <alignment horizontal="center" vertical="center" wrapText="1"/>
    </xf>
    <xf numFmtId="4" fontId="46" fillId="0" borderId="10" xfId="42" applyNumberFormat="1" applyFont="1" applyBorder="1" applyAlignment="1">
      <alignment horizontal="center" vertical="center" wrapText="1"/>
    </xf>
    <xf numFmtId="4" fontId="46" fillId="0" borderId="9" xfId="42" applyNumberFormat="1" applyFont="1" applyBorder="1" applyAlignment="1">
      <alignment horizontal="center" vertical="center" wrapText="1"/>
    </xf>
    <xf numFmtId="4" fontId="46" fillId="0" borderId="4" xfId="42" applyNumberFormat="1" applyFont="1" applyBorder="1" applyAlignment="1">
      <alignment horizontal="center" vertical="center" wrapText="1"/>
    </xf>
    <xf numFmtId="4" fontId="46" fillId="0" borderId="12" xfId="42" applyNumberFormat="1" applyFont="1" applyBorder="1" applyAlignment="1">
      <alignment horizontal="center" vertical="center" wrapText="1"/>
    </xf>
    <xf numFmtId="0" fontId="23" fillId="0" borderId="6" xfId="41" applyFont="1" applyBorder="1" applyAlignment="1">
      <alignment horizontal="center" vertical="center"/>
    </xf>
    <xf numFmtId="0" fontId="23" fillId="0" borderId="7" xfId="4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/>
    </xf>
    <xf numFmtId="0" fontId="23" fillId="0" borderId="8" xfId="41" applyFont="1" applyBorder="1" applyAlignment="1">
      <alignment horizontal="center" vertical="center"/>
    </xf>
    <xf numFmtId="0" fontId="23" fillId="0" borderId="0" xfId="41" applyFont="1" applyAlignment="1">
      <alignment horizontal="center" vertical="center"/>
    </xf>
    <xf numFmtId="0" fontId="23" fillId="0" borderId="11" xfId="41" applyFont="1" applyBorder="1" applyAlignment="1">
      <alignment horizontal="center" vertical="center"/>
    </xf>
    <xf numFmtId="0" fontId="23" fillId="0" borderId="9" xfId="41" applyFont="1" applyBorder="1" applyAlignment="1">
      <alignment horizontal="center" vertical="center"/>
    </xf>
    <xf numFmtId="0" fontId="23" fillId="0" borderId="4" xfId="41" applyFont="1" applyBorder="1" applyAlignment="1">
      <alignment horizontal="center" vertical="center"/>
    </xf>
    <xf numFmtId="0" fontId="23" fillId="0" borderId="12" xfId="41" applyFont="1" applyBorder="1" applyAlignment="1">
      <alignment horizontal="center" vertical="center"/>
    </xf>
    <xf numFmtId="49" fontId="6" fillId="0" borderId="17" xfId="42" applyNumberFormat="1" applyFont="1" applyBorder="1" applyAlignment="1">
      <alignment horizontal="center" vertical="center"/>
    </xf>
    <xf numFmtId="49" fontId="6" fillId="0" borderId="18" xfId="42" applyNumberFormat="1" applyFont="1" applyBorder="1" applyAlignment="1">
      <alignment horizontal="center" vertical="center"/>
    </xf>
    <xf numFmtId="49" fontId="6" fillId="0" borderId="21" xfId="42" applyNumberFormat="1" applyFont="1" applyBorder="1" applyAlignment="1">
      <alignment horizontal="center" vertical="center"/>
    </xf>
    <xf numFmtId="0" fontId="6" fillId="0" borderId="6" xfId="42" applyFont="1" applyBorder="1" applyAlignment="1">
      <alignment horizontal="center" vertical="center" wrapText="1"/>
    </xf>
    <xf numFmtId="0" fontId="6" fillId="0" borderId="7" xfId="42" applyFont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9" xfId="42" applyFont="1" applyBorder="1" applyAlignment="1">
      <alignment horizontal="center" vertical="center" wrapText="1"/>
    </xf>
    <xf numFmtId="0" fontId="6" fillId="0" borderId="4" xfId="42" applyFont="1" applyBorder="1" applyAlignment="1">
      <alignment horizontal="center" vertical="center" wrapText="1"/>
    </xf>
    <xf numFmtId="0" fontId="6" fillId="0" borderId="12" xfId="42" applyFont="1" applyBorder="1" applyAlignment="1">
      <alignment horizontal="center" vertical="center" wrapText="1"/>
    </xf>
    <xf numFmtId="4" fontId="6" fillId="2" borderId="15" xfId="42" applyNumberFormat="1" applyFont="1" applyFill="1" applyBorder="1" applyAlignment="1">
      <alignment horizontal="center" vertical="center"/>
    </xf>
    <xf numFmtId="4" fontId="6" fillId="2" borderId="5" xfId="42" applyNumberFormat="1" applyFont="1" applyFill="1" applyBorder="1" applyAlignment="1">
      <alignment horizontal="center" vertical="center"/>
    </xf>
    <xf numFmtId="4" fontId="6" fillId="2" borderId="16" xfId="42" applyNumberFormat="1" applyFont="1" applyFill="1" applyBorder="1" applyAlignment="1">
      <alignment horizontal="center" vertical="center"/>
    </xf>
    <xf numFmtId="4" fontId="6" fillId="0" borderId="8" xfId="42" applyNumberFormat="1" applyFont="1" applyBorder="1" applyAlignment="1">
      <alignment horizontal="center" vertical="center"/>
    </xf>
    <xf numFmtId="4" fontId="6" fillId="0" borderId="0" xfId="42" applyNumberFormat="1" applyFont="1" applyAlignment="1">
      <alignment horizontal="center" vertical="center"/>
    </xf>
    <xf numFmtId="4" fontId="6" fillId="0" borderId="4" xfId="42" applyNumberFormat="1" applyFont="1" applyBorder="1" applyAlignment="1">
      <alignment horizontal="center" vertical="center"/>
    </xf>
    <xf numFmtId="4" fontId="6" fillId="0" borderId="12" xfId="42" applyNumberFormat="1" applyFont="1" applyBorder="1" applyAlignment="1">
      <alignment horizontal="center" vertical="center"/>
    </xf>
    <xf numFmtId="49" fontId="6" fillId="0" borderId="15" xfId="42" applyNumberFormat="1" applyFont="1" applyBorder="1" applyAlignment="1">
      <alignment horizontal="center" vertical="center"/>
    </xf>
    <xf numFmtId="49" fontId="6" fillId="0" borderId="16" xfId="42" applyNumberFormat="1" applyFont="1" applyBorder="1" applyAlignment="1">
      <alignment horizontal="center" vertical="center"/>
    </xf>
    <xf numFmtId="3" fontId="6" fillId="0" borderId="15" xfId="42" applyNumberFormat="1" applyFont="1" applyBorder="1" applyAlignment="1">
      <alignment horizontal="center" vertical="center"/>
    </xf>
    <xf numFmtId="3" fontId="6" fillId="0" borderId="16" xfId="42" applyNumberFormat="1" applyFont="1" applyBorder="1" applyAlignment="1">
      <alignment horizontal="center" vertical="center"/>
    </xf>
    <xf numFmtId="49" fontId="15" fillId="0" borderId="35" xfId="42" applyNumberFormat="1" applyFont="1" applyBorder="1" applyAlignment="1">
      <alignment horizontal="right" vertical="center"/>
    </xf>
    <xf numFmtId="49" fontId="15" fillId="0" borderId="14" xfId="42" applyNumberFormat="1" applyFont="1" applyBorder="1" applyAlignment="1">
      <alignment horizontal="right" vertical="center"/>
    </xf>
    <xf numFmtId="49" fontId="15" fillId="0" borderId="55" xfId="42" applyNumberFormat="1" applyFont="1" applyBorder="1" applyAlignment="1">
      <alignment horizontal="right" vertical="center"/>
    </xf>
    <xf numFmtId="165" fontId="6" fillId="0" borderId="17" xfId="33" applyFont="1" applyBorder="1" applyAlignment="1">
      <alignment horizontal="center" vertical="center" wrapText="1"/>
    </xf>
    <xf numFmtId="165" fontId="6" fillId="0" borderId="18" xfId="33" applyFont="1" applyBorder="1" applyAlignment="1">
      <alignment horizontal="center" vertical="center" wrapText="1"/>
    </xf>
    <xf numFmtId="165" fontId="6" fillId="0" borderId="21" xfId="33" applyFont="1" applyBorder="1" applyAlignment="1">
      <alignment horizontal="center" vertical="center" wrapText="1"/>
    </xf>
    <xf numFmtId="0" fontId="16" fillId="0" borderId="9" xfId="32" applyFont="1" applyBorder="1" applyAlignment="1">
      <alignment horizontal="right" vertical="center" wrapText="1"/>
    </xf>
    <xf numFmtId="0" fontId="16" fillId="0" borderId="12" xfId="32" applyFont="1" applyBorder="1" applyAlignment="1">
      <alignment horizontal="right" vertical="center" wrapText="1"/>
    </xf>
    <xf numFmtId="175" fontId="6" fillId="0" borderId="17" xfId="33" applyNumberFormat="1" applyFont="1" applyBorder="1" applyAlignment="1">
      <alignment horizontal="center" vertical="center" wrapText="1"/>
    </xf>
    <xf numFmtId="175" fontId="6" fillId="0" borderId="18" xfId="33" applyNumberFormat="1" applyFont="1" applyBorder="1" applyAlignment="1">
      <alignment horizontal="center" vertical="center" wrapText="1"/>
    </xf>
    <xf numFmtId="0" fontId="6" fillId="0" borderId="17" xfId="32" applyFont="1" applyBorder="1" applyAlignment="1">
      <alignment horizontal="center" vertical="center" wrapText="1"/>
    </xf>
    <xf numFmtId="0" fontId="6" fillId="0" borderId="18" xfId="32" applyFont="1" applyBorder="1" applyAlignment="1">
      <alignment horizontal="center" vertical="center" wrapText="1"/>
    </xf>
    <xf numFmtId="4" fontId="3" fillId="0" borderId="0" xfId="42" applyNumberFormat="1"/>
  </cellXfs>
  <cellStyles count="122">
    <cellStyle name="12" xfId="35" xr:uid="{00000000-0005-0000-0000-000000000000}"/>
    <cellStyle name="CABEÇALHO" xfId="48" xr:uid="{00000000-0005-0000-0000-000001000000}"/>
    <cellStyle name="Cabeçalho 1" xfId="49" xr:uid="{00000000-0005-0000-0000-000002000000}"/>
    <cellStyle name="Cabeçalho 2" xfId="50" xr:uid="{00000000-0005-0000-0000-000003000000}"/>
    <cellStyle name="Comma" xfId="51" xr:uid="{00000000-0005-0000-0000-000004000000}"/>
    <cellStyle name="Comma0" xfId="52" xr:uid="{00000000-0005-0000-0000-000005000000}"/>
    <cellStyle name="Comma0 - Modelo1" xfId="1" xr:uid="{00000000-0005-0000-0000-000006000000}"/>
    <cellStyle name="Comma0 - Style1" xfId="2" xr:uid="{00000000-0005-0000-0000-000007000000}"/>
    <cellStyle name="Comma1 - Modelo2" xfId="3" xr:uid="{00000000-0005-0000-0000-000008000000}"/>
    <cellStyle name="Comma1 - Style2" xfId="4" xr:uid="{00000000-0005-0000-0000-000009000000}"/>
    <cellStyle name="Currency" xfId="53" xr:uid="{00000000-0005-0000-0000-00000A000000}"/>
    <cellStyle name="Currency [0]_1995" xfId="5" xr:uid="{00000000-0005-0000-0000-00000B000000}"/>
    <cellStyle name="Currency_1995" xfId="6" xr:uid="{00000000-0005-0000-0000-00000C000000}"/>
    <cellStyle name="Currency0" xfId="54" xr:uid="{00000000-0005-0000-0000-00000D000000}"/>
    <cellStyle name="Data" xfId="55" xr:uid="{00000000-0005-0000-0000-00000E000000}"/>
    <cellStyle name="Date" xfId="56" xr:uid="{00000000-0005-0000-0000-00000F000000}"/>
    <cellStyle name="Dia" xfId="7" xr:uid="{00000000-0005-0000-0000-000010000000}"/>
    <cellStyle name="Encabez1" xfId="8" xr:uid="{00000000-0005-0000-0000-000011000000}"/>
    <cellStyle name="Encabez2" xfId="9" xr:uid="{00000000-0005-0000-0000-000012000000}"/>
    <cellStyle name="Estilo 1" xfId="57" xr:uid="{00000000-0005-0000-0000-000013000000}"/>
    <cellStyle name="Euro" xfId="36" xr:uid="{00000000-0005-0000-0000-000014000000}"/>
    <cellStyle name="F2" xfId="10" xr:uid="{00000000-0005-0000-0000-000015000000}"/>
    <cellStyle name="F3" xfId="11" xr:uid="{00000000-0005-0000-0000-000016000000}"/>
    <cellStyle name="F4" xfId="12" xr:uid="{00000000-0005-0000-0000-000017000000}"/>
    <cellStyle name="F5" xfId="13" xr:uid="{00000000-0005-0000-0000-000018000000}"/>
    <cellStyle name="F6" xfId="14" xr:uid="{00000000-0005-0000-0000-000019000000}"/>
    <cellStyle name="F7" xfId="15" xr:uid="{00000000-0005-0000-0000-00001A000000}"/>
    <cellStyle name="F8" xfId="16" xr:uid="{00000000-0005-0000-0000-00001B000000}"/>
    <cellStyle name="Fijo" xfId="17" xr:uid="{00000000-0005-0000-0000-00001C000000}"/>
    <cellStyle name="Financiero" xfId="18" xr:uid="{00000000-0005-0000-0000-00001D000000}"/>
    <cellStyle name="Fixed" xfId="58" xr:uid="{00000000-0005-0000-0000-00001E000000}"/>
    <cellStyle name="Fixo" xfId="59" xr:uid="{00000000-0005-0000-0000-00001F000000}"/>
    <cellStyle name="Heading 1" xfId="60" xr:uid="{00000000-0005-0000-0000-000020000000}"/>
    <cellStyle name="Heading 2" xfId="61" xr:uid="{00000000-0005-0000-0000-000021000000}"/>
    <cellStyle name="Hyperlink 2" xfId="62" xr:uid="{00000000-0005-0000-0000-000022000000}"/>
    <cellStyle name="Indefinido" xfId="37" xr:uid="{00000000-0005-0000-0000-000023000000}"/>
    <cellStyle name="Millares [0]_10 AVERIAS MASIVAS + ANT" xfId="19" xr:uid="{00000000-0005-0000-0000-000024000000}"/>
    <cellStyle name="Millares_10 AVERIAS MASIVAS + ANT" xfId="20" xr:uid="{00000000-0005-0000-0000-000025000000}"/>
    <cellStyle name="Moeda 2" xfId="63" xr:uid="{00000000-0005-0000-0000-000026000000}"/>
    <cellStyle name="Moeda 3" xfId="64" xr:uid="{00000000-0005-0000-0000-000027000000}"/>
    <cellStyle name="Moeda0" xfId="65" xr:uid="{00000000-0005-0000-0000-000028000000}"/>
    <cellStyle name="Moneda [0]_10 AVERIAS MASIVAS + ANT" xfId="21" xr:uid="{00000000-0005-0000-0000-000029000000}"/>
    <cellStyle name="Moneda_10 AVERIAS MASIVAS + ANT" xfId="22" xr:uid="{00000000-0005-0000-0000-00002A000000}"/>
    <cellStyle name="Monetario" xfId="23" xr:uid="{00000000-0005-0000-0000-00002B000000}"/>
    <cellStyle name="no dec" xfId="24" xr:uid="{00000000-0005-0000-0000-00002C000000}"/>
    <cellStyle name="Normal" xfId="0" builtinId="0"/>
    <cellStyle name="Normal 10" xfId="66" xr:uid="{00000000-0005-0000-0000-00002E000000}"/>
    <cellStyle name="Normal 11" xfId="67" xr:uid="{00000000-0005-0000-0000-00002F000000}"/>
    <cellStyle name="Normal 12" xfId="112" xr:uid="{00000000-0005-0000-0000-000030000000}"/>
    <cellStyle name="Normal 13" xfId="119" xr:uid="{00000000-0005-0000-0000-000031000000}"/>
    <cellStyle name="Normal 2" xfId="30" xr:uid="{00000000-0005-0000-0000-000032000000}"/>
    <cellStyle name="Normal 2 2" xfId="32" xr:uid="{00000000-0005-0000-0000-000033000000}"/>
    <cellStyle name="Normal 2 2 10" xfId="120" xr:uid="{00000000-0005-0000-0000-000034000000}"/>
    <cellStyle name="Normal 2 2 2" xfId="68" xr:uid="{00000000-0005-0000-0000-000035000000}"/>
    <cellStyle name="Normal 2 3" xfId="69" xr:uid="{00000000-0005-0000-0000-000036000000}"/>
    <cellStyle name="Normal 2 4" xfId="70" xr:uid="{00000000-0005-0000-0000-000037000000}"/>
    <cellStyle name="Normal 2 5" xfId="71" xr:uid="{00000000-0005-0000-0000-000038000000}"/>
    <cellStyle name="Normal 3" xfId="34" xr:uid="{00000000-0005-0000-0000-000039000000}"/>
    <cellStyle name="Normal 3 2" xfId="72" xr:uid="{00000000-0005-0000-0000-00003A000000}"/>
    <cellStyle name="Normal 3 2 2" xfId="73" xr:uid="{00000000-0005-0000-0000-00003B000000}"/>
    <cellStyle name="Normal 3 3" xfId="74" xr:uid="{00000000-0005-0000-0000-00003C000000}"/>
    <cellStyle name="Normal 3 4" xfId="75" xr:uid="{00000000-0005-0000-0000-00003D000000}"/>
    <cellStyle name="Normal 3 4 2" xfId="76" xr:uid="{00000000-0005-0000-0000-00003E000000}"/>
    <cellStyle name="Normal 3 5" xfId="118" xr:uid="{00000000-0005-0000-0000-00003F000000}"/>
    <cellStyle name="Normal 4" xfId="38" xr:uid="{00000000-0005-0000-0000-000040000000}"/>
    <cellStyle name="Normal 4 2" xfId="77" xr:uid="{00000000-0005-0000-0000-000041000000}"/>
    <cellStyle name="Normal 5" xfId="47" xr:uid="{00000000-0005-0000-0000-000042000000}"/>
    <cellStyle name="Normal 6" xfId="78" xr:uid="{00000000-0005-0000-0000-000043000000}"/>
    <cellStyle name="Normal 7" xfId="79" xr:uid="{00000000-0005-0000-0000-000044000000}"/>
    <cellStyle name="Normal 7 2" xfId="80" xr:uid="{00000000-0005-0000-0000-000045000000}"/>
    <cellStyle name="Normal 8" xfId="81" xr:uid="{00000000-0005-0000-0000-000046000000}"/>
    <cellStyle name="Normal 9" xfId="82" xr:uid="{00000000-0005-0000-0000-000047000000}"/>
    <cellStyle name="Normal_4.000 Custo Canteiro e 5.000 Mobilização" xfId="114" xr:uid="{00000000-0005-0000-0000-000048000000}"/>
    <cellStyle name="Normal_4.000 Custo Canteiro e 5.000 Mobilização 2" xfId="117" xr:uid="{00000000-0005-0000-0000-000049000000}"/>
    <cellStyle name="Normal_Composição de custos 2" xfId="28" xr:uid="{00000000-0005-0000-0000-00004A000000}"/>
    <cellStyle name="Normal_Composição de custos 2 2" xfId="46" xr:uid="{00000000-0005-0000-0000-00004B000000}"/>
    <cellStyle name="Normal_Custos Unitários-CBUQ Nov07_CRAS_CGde" xfId="115" xr:uid="{00000000-0005-0000-0000-00004C000000}"/>
    <cellStyle name="Normal_Lagoa  - 12-09-2007_Comparativo" xfId="113" xr:uid="{00000000-0005-0000-0000-00004D000000}"/>
    <cellStyle name="Normal_Mirassol 2" xfId="41" xr:uid="{00000000-0005-0000-0000-00004E000000}"/>
    <cellStyle name="Normal_PL. TRABALHO NOVA SAPEZAL-BR 364-2004 - (PREF.) 2" xfId="42" xr:uid="{00000000-0005-0000-0000-00004F000000}"/>
    <cellStyle name="Percent" xfId="83" xr:uid="{00000000-0005-0000-0000-000050000000}"/>
    <cellStyle name="Percentual" xfId="84" xr:uid="{00000000-0005-0000-0000-000051000000}"/>
    <cellStyle name="Ponto" xfId="85" xr:uid="{00000000-0005-0000-0000-000052000000}"/>
    <cellStyle name="Porcentagem 2" xfId="31" xr:uid="{00000000-0005-0000-0000-000053000000}"/>
    <cellStyle name="Porcentagem 2 2" xfId="86" xr:uid="{00000000-0005-0000-0000-000054000000}"/>
    <cellStyle name="Porcentagem 2 3" xfId="87" xr:uid="{00000000-0005-0000-0000-000055000000}"/>
    <cellStyle name="Porcentagem 3" xfId="39" xr:uid="{00000000-0005-0000-0000-000056000000}"/>
    <cellStyle name="Porcentagem 3 2" xfId="88" xr:uid="{00000000-0005-0000-0000-000057000000}"/>
    <cellStyle name="Porcentagem 3 3" xfId="89" xr:uid="{00000000-0005-0000-0000-000058000000}"/>
    <cellStyle name="Porcentagem 4" xfId="44" xr:uid="{00000000-0005-0000-0000-000059000000}"/>
    <cellStyle name="Porcentagem 5" xfId="90" xr:uid="{00000000-0005-0000-0000-00005A000000}"/>
    <cellStyle name="Porcentaje" xfId="25" xr:uid="{00000000-0005-0000-0000-00005B000000}"/>
    <cellStyle name="RM" xfId="26" xr:uid="{00000000-0005-0000-0000-00005C000000}"/>
    <cellStyle name="Sep. milhar [0]" xfId="91" xr:uid="{00000000-0005-0000-0000-00005D000000}"/>
    <cellStyle name="Separador de m" xfId="92" xr:uid="{00000000-0005-0000-0000-00005E000000}"/>
    <cellStyle name="Separador de milhares 2" xfId="29" xr:uid="{00000000-0005-0000-0000-00005F000000}"/>
    <cellStyle name="Separador de milhares 2 2" xfId="93" xr:uid="{00000000-0005-0000-0000-000060000000}"/>
    <cellStyle name="Separador de milhares 2 2 2" xfId="94" xr:uid="{00000000-0005-0000-0000-000061000000}"/>
    <cellStyle name="Separador de milhares 2 2 2 2" xfId="95" xr:uid="{00000000-0005-0000-0000-000062000000}"/>
    <cellStyle name="Separador de milhares 2 3" xfId="96" xr:uid="{00000000-0005-0000-0000-000063000000}"/>
    <cellStyle name="Separador de milhares 2 4" xfId="97" xr:uid="{00000000-0005-0000-0000-000064000000}"/>
    <cellStyle name="Separador de milhares 3" xfId="33" xr:uid="{00000000-0005-0000-0000-000065000000}"/>
    <cellStyle name="Separador de milhares 3 2" xfId="98" xr:uid="{00000000-0005-0000-0000-000066000000}"/>
    <cellStyle name="Separador de milhares 4" xfId="40" xr:uid="{00000000-0005-0000-0000-000067000000}"/>
    <cellStyle name="Separador de milhares 4 2" xfId="99" xr:uid="{00000000-0005-0000-0000-000068000000}"/>
    <cellStyle name="Separador de milhares 4 2 2" xfId="100" xr:uid="{00000000-0005-0000-0000-000069000000}"/>
    <cellStyle name="Separador de milhares 5" xfId="101" xr:uid="{00000000-0005-0000-0000-00006A000000}"/>
    <cellStyle name="Separador de milhares 6" xfId="102" xr:uid="{00000000-0005-0000-0000-00006B000000}"/>
    <cellStyle name="Separador de milhares 7" xfId="103" xr:uid="{00000000-0005-0000-0000-00006C000000}"/>
    <cellStyle name="Separador de milhares 8" xfId="104" xr:uid="{00000000-0005-0000-0000-00006D000000}"/>
    <cellStyle name="Separador de milhares_4.000 Custo Canteiro e 5.000 Mobilização 2" xfId="116" xr:uid="{00000000-0005-0000-0000-00006E000000}"/>
    <cellStyle name="Separador de milhares_PL. TRABALHO NOVA SAPEZAL-BR 364-2004 - (PREF.) 2" xfId="43" xr:uid="{00000000-0005-0000-0000-00006F000000}"/>
    <cellStyle name="Separador de milhares_Proposta-Prodeagro 2" xfId="45" xr:uid="{00000000-0005-0000-0000-000070000000}"/>
    <cellStyle name="SUMA PARCIAL" xfId="105" xr:uid="{00000000-0005-0000-0000-000071000000}"/>
    <cellStyle name="Titulo1" xfId="106" xr:uid="{00000000-0005-0000-0000-000072000000}"/>
    <cellStyle name="Titulo2" xfId="107" xr:uid="{00000000-0005-0000-0000-000073000000}"/>
    <cellStyle name="Total" xfId="27" builtinId="25" customBuiltin="1"/>
    <cellStyle name="un" xfId="108" xr:uid="{00000000-0005-0000-0000-000075000000}"/>
    <cellStyle name="Vírgula" xfId="121" builtinId="3"/>
    <cellStyle name="Vírgula 2" xfId="109" xr:uid="{00000000-0005-0000-0000-000076000000}"/>
    <cellStyle name="Vírgula0" xfId="110" xr:uid="{00000000-0005-0000-0000-000077000000}"/>
    <cellStyle name="Währung" xfId="111" xr:uid="{00000000-0005-0000-0000-000078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85724</xdr:colOff>
      <xdr:row>29</xdr:row>
      <xdr:rowOff>238125</xdr:rowOff>
    </xdr:from>
    <xdr:to>
      <xdr:col>9</xdr:col>
      <xdr:colOff>400690</xdr:colOff>
      <xdr:row>32</xdr:row>
      <xdr:rowOff>57150</xdr:rowOff>
    </xdr:to>
    <xdr:pic>
      <xdr:nvPicPr>
        <xdr:cNvPr id="3" name="Imagem 2" descr="logo conectiva A4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00474" y="8715375"/>
          <a:ext cx="1924691" cy="676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3933825</xdr:colOff>
      <xdr:row>1</xdr:row>
      <xdr:rowOff>85725</xdr:rowOff>
    </xdr:from>
    <xdr:to>
      <xdr:col>3</xdr:col>
      <xdr:colOff>657225</xdr:colOff>
      <xdr:row>3</xdr:row>
      <xdr:rowOff>153752</xdr:rowOff>
    </xdr:to>
    <xdr:pic>
      <xdr:nvPicPr>
        <xdr:cNvPr id="2" name="Imagem 1" descr="logo conectiva A4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95925" y="285750"/>
          <a:ext cx="1333500" cy="468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2609850</xdr:colOff>
      <xdr:row>0</xdr:row>
      <xdr:rowOff>28575</xdr:rowOff>
    </xdr:from>
    <xdr:to>
      <xdr:col>2</xdr:col>
      <xdr:colOff>3943350</xdr:colOff>
      <xdr:row>2</xdr:row>
      <xdr:rowOff>77552</xdr:rowOff>
    </xdr:to>
    <xdr:pic>
      <xdr:nvPicPr>
        <xdr:cNvPr id="4" name="Imagem 3" descr="logo conectiva A4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0" y="28575"/>
          <a:ext cx="1333500" cy="4680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3</xdr:row>
      <xdr:rowOff>38100</xdr:rowOff>
    </xdr:from>
    <xdr:to>
      <xdr:col>7</xdr:col>
      <xdr:colOff>718271</xdr:colOff>
      <xdr:row>4</xdr:row>
      <xdr:rowOff>195359</xdr:rowOff>
    </xdr:to>
    <xdr:pic>
      <xdr:nvPicPr>
        <xdr:cNvPr id="4" name="Imagem 3" descr="logo conectiva A4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0" y="571500"/>
          <a:ext cx="1099271" cy="3858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161925</xdr:rowOff>
    </xdr:from>
    <xdr:to>
      <xdr:col>3</xdr:col>
      <xdr:colOff>838200</xdr:colOff>
      <xdr:row>3</xdr:row>
      <xdr:rowOff>172802</xdr:rowOff>
    </xdr:to>
    <xdr:pic>
      <xdr:nvPicPr>
        <xdr:cNvPr id="2" name="Imagem 1" descr="logo conectiva A4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29300" y="390525"/>
          <a:ext cx="1333500" cy="4680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2</xdr:row>
      <xdr:rowOff>142875</xdr:rowOff>
    </xdr:from>
    <xdr:to>
      <xdr:col>5</xdr:col>
      <xdr:colOff>409575</xdr:colOff>
      <xdr:row>4</xdr:row>
      <xdr:rowOff>172802</xdr:rowOff>
    </xdr:to>
    <xdr:pic>
      <xdr:nvPicPr>
        <xdr:cNvPr id="3" name="Imagem 2" descr="logo conectiva A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9100" y="581025"/>
          <a:ext cx="1333500" cy="4680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2</xdr:row>
      <xdr:rowOff>142875</xdr:rowOff>
    </xdr:from>
    <xdr:to>
      <xdr:col>5</xdr:col>
      <xdr:colOff>409575</xdr:colOff>
      <xdr:row>4</xdr:row>
      <xdr:rowOff>172802</xdr:rowOff>
    </xdr:to>
    <xdr:pic>
      <xdr:nvPicPr>
        <xdr:cNvPr id="4" name="Imagem 3" descr="logo conectiva A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9100" y="581025"/>
          <a:ext cx="1333500" cy="4680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2</xdr:row>
      <xdr:rowOff>142875</xdr:rowOff>
    </xdr:from>
    <xdr:to>
      <xdr:col>5</xdr:col>
      <xdr:colOff>409575</xdr:colOff>
      <xdr:row>4</xdr:row>
      <xdr:rowOff>172802</xdr:rowOff>
    </xdr:to>
    <xdr:pic>
      <xdr:nvPicPr>
        <xdr:cNvPr id="4" name="Imagem 3" descr="logo conectiva A4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29100" y="581025"/>
          <a:ext cx="1333500" cy="4680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rrowheads="1"/>
        </xdr:cNvSpPr>
      </xdr:nvSpPr>
      <xdr:spPr bwMode="auto">
        <a:xfrm>
          <a:off x="4303395" y="0"/>
          <a:ext cx="46482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rrowheads="1"/>
        </xdr:cNvSpPr>
      </xdr:nvSpPr>
      <xdr:spPr bwMode="auto">
        <a:xfrm>
          <a:off x="4770120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rrowheads="1"/>
        </xdr:cNvSpPr>
      </xdr:nvSpPr>
      <xdr:spPr bwMode="auto">
        <a:xfrm>
          <a:off x="4288155" y="0"/>
          <a:ext cx="48387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rrowheads="1"/>
        </xdr:cNvSpPr>
      </xdr:nvSpPr>
      <xdr:spPr bwMode="auto">
        <a:xfrm>
          <a:off x="477202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6" name="Rectangle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 bwMode="auto">
        <a:xfrm>
          <a:off x="4768215" y="0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4276725</xdr:colOff>
      <xdr:row>1</xdr:row>
      <xdr:rowOff>161925</xdr:rowOff>
    </xdr:from>
    <xdr:to>
      <xdr:col>2</xdr:col>
      <xdr:colOff>742950</xdr:colOff>
      <xdr:row>3</xdr:row>
      <xdr:rowOff>172802</xdr:rowOff>
    </xdr:to>
    <xdr:pic>
      <xdr:nvPicPr>
        <xdr:cNvPr id="29" name="Imagem 28" descr="logo conectiva A4.pn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0" y="390525"/>
          <a:ext cx="1333500" cy="46807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d.%20Equip.%20Mec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mars/Documents/Agesul%20-%20Ger&#234;ncia%20de%20Projetos%20e%20Or&#231;amentos/MS-165%20-%206,0%20km/MOBILIZA&#199;&#195;O%20E%20DESMOBILIZA&#199;&#195;O%20DE%20PESSOAL%20E%20EQUIPAMENTOS%20%20SEM%20DESONERA&#199;&#195;O_MS-165-lote-04%20%20%20Francis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1.5"/>
      <sheetName val="1.6"/>
      <sheetName val="1.7"/>
      <sheetName val="1.8"/>
      <sheetName val="1.9"/>
      <sheetName val="1.10"/>
      <sheetName val="1.11"/>
      <sheetName val="1.12"/>
      <sheetName val="1,13"/>
      <sheetName val="1,14"/>
      <sheetName val="1.15"/>
      <sheetName val="1,16"/>
      <sheetName val="1,17"/>
      <sheetName val="aux1"/>
      <sheetName val="1,19"/>
      <sheetName val="1,20"/>
      <sheetName val="1,21"/>
      <sheetName val="1,22"/>
      <sheetName val="1,23"/>
      <sheetName val="1.24"/>
      <sheetName val="1.25"/>
      <sheetName val="1.26"/>
      <sheetName val="1.28"/>
      <sheetName val="1.29"/>
      <sheetName val="3.4"/>
      <sheetName val="D"/>
      <sheetName val="2.1"/>
      <sheetName val="H"/>
      <sheetName val="I"/>
      <sheetName val="J"/>
      <sheetName val="K"/>
      <sheetName val="L"/>
      <sheetName val="M"/>
      <sheetName val="N"/>
      <sheetName val="O"/>
      <sheetName val="aux. 2"/>
      <sheetName val="Q"/>
      <sheetName val="R"/>
      <sheetName val="S"/>
      <sheetName val="T"/>
      <sheetName val="U"/>
      <sheetName val="B"/>
      <sheetName val="G"/>
      <sheetName val="P"/>
      <sheetName val="RESUMO"/>
      <sheetName val="REAJU"/>
      <sheetName val="TSD-FOG"/>
      <sheetName val="Sub e base"/>
      <sheetName val="AGREGADOS"/>
      <sheetName val="DMT modelo"/>
      <sheetName val="Quadro Resumo"/>
      <sheetName val="RELATÓRIO"/>
      <sheetName val="aux"/>
      <sheetName val="Página 16"/>
      <sheetName val="Recuperação da Pista"/>
      <sheetName val="Anual"/>
      <sheetName val="estgg"/>
      <sheetName val="compos1"/>
      <sheetName val="orcID nº1"/>
      <sheetName val="orc ID nº 15"/>
      <sheetName val="orc ID nº17"/>
      <sheetName val="orc ID nº 18"/>
      <sheetName val="orc ID nº19"/>
      <sheetName val="orc ID nº2 "/>
      <sheetName val="orc ID nº3"/>
      <sheetName val="orcID nº4"/>
      <sheetName val="orcID nº5"/>
      <sheetName val="orcID nº6"/>
      <sheetName val="orcID nº7"/>
      <sheetName val="orc ID nº8"/>
      <sheetName val="orc ID nº9"/>
      <sheetName val="orc ID nº12"/>
      <sheetName val="orc ID nº13"/>
      <sheetName val="orc ID nº 14"/>
      <sheetName val="orc ID nº16"/>
      <sheetName val="Rel-15ª med."/>
      <sheetName val="PMF"/>
      <sheetName val="Regula"/>
      <sheetName val="serviços"/>
      <sheetName val="tlmb"/>
      <sheetName val="Orçamento"/>
      <sheetName val="Dados"/>
      <sheetName val="eq"/>
      <sheetName val="mo"/>
      <sheetName val="1. Cadastro da LM"/>
      <sheetName val="4. Orçamento FD"/>
      <sheetName val="aterro"/>
      <sheetName val="tsd"/>
      <sheetName val="E"/>
      <sheetName val="F"/>
      <sheetName val="planilha"/>
      <sheetName val="Produto 09"/>
      <sheetName val="Produto 10"/>
      <sheetName val="Produto 01"/>
      <sheetName val="Prod. 03A CREMA-CIB"/>
      <sheetName val="ISSQN"/>
      <sheetName val="Prod. Equip. Mec.1"/>
      <sheetName val="relatório-1ª med."/>
      <sheetName val="DIPRVS12"/>
      <sheetName val="insumos básicos"/>
      <sheetName val="quadro 04 - planilhas preços"/>
      <sheetName val="reg_mec_fx_dm_"/>
      <sheetName val="Custo horário de Equip"/>
      <sheetName val="Custo Mão-de-Obra"/>
      <sheetName val="Res. dos Materias - Atividade"/>
    </sheetNames>
    <sheetDataSet>
      <sheetData sheetId="0"/>
      <sheetData sheetId="1"/>
      <sheetData sheetId="2"/>
      <sheetData sheetId="3"/>
      <sheetData sheetId="4"/>
      <sheetData sheetId="5" refreshError="1">
        <row r="11">
          <cell r="A11" t="str">
            <v>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/>
      <sheetData sheetId="93"/>
      <sheetData sheetId="94" refreshError="1"/>
      <sheetData sheetId="95" refreshError="1"/>
      <sheetData sheetId="96" refreshError="1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4.0Acamp"/>
      <sheetName val=". Pes. veíc. equip. Onerado"/>
      <sheetName val="Mobil. Veíc. Equipam. desoner."/>
      <sheetName val="Mobil. pessoal  onerado"/>
      <sheetName val="Mobil. pessoal  desonerado "/>
      <sheetName val="Quantidades pessoal administ."/>
      <sheetName val="Equip"/>
      <sheetName val="Mater"/>
      <sheetName val="M Obra"/>
      <sheetName val="REAJUSTE DE PREÇO"/>
      <sheetName val="COMPARATIVO_MAT_BET"/>
      <sheetName val="MOBILIZAÇÃO E DESMOBILIZAÇÃO 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O34"/>
  <sheetViews>
    <sheetView showGridLines="0" view="pageBreakPreview" zoomScaleNormal="100" zoomScaleSheetLayoutView="100" workbookViewId="0">
      <selection activeCell="K27" sqref="K27"/>
    </sheetView>
  </sheetViews>
  <sheetFormatPr defaultColWidth="8.85546875" defaultRowHeight="12.75"/>
  <cols>
    <col min="1" max="3" width="9.42578125" style="11" customWidth="1"/>
    <col min="4" max="4" width="7" style="11" customWidth="1"/>
    <col min="5" max="5" width="6.7109375" style="11" customWidth="1"/>
    <col min="6" max="6" width="13.7109375" style="11" customWidth="1"/>
    <col min="7" max="7" width="3.7109375" style="11" customWidth="1"/>
    <col min="8" max="8" width="6.7109375" style="11" customWidth="1"/>
    <col min="9" max="9" width="13.7109375" style="11" customWidth="1"/>
    <col min="10" max="10" width="7.7109375" style="11" customWidth="1"/>
    <col min="11" max="11" width="8.85546875" style="11"/>
    <col min="12" max="12" width="13.5703125" style="11" bestFit="1" customWidth="1"/>
    <col min="13" max="16384" width="8.85546875" style="11"/>
  </cols>
  <sheetData>
    <row r="1" spans="1:10" ht="30" customHeight="1" thickTop="1">
      <c r="A1" s="511" t="s">
        <v>13</v>
      </c>
      <c r="B1" s="512"/>
      <c r="C1" s="512"/>
      <c r="D1" s="512"/>
      <c r="E1" s="355"/>
      <c r="F1" s="356" t="s">
        <v>331</v>
      </c>
      <c r="G1" s="353"/>
      <c r="H1" s="353"/>
      <c r="I1" s="356" t="s">
        <v>426</v>
      </c>
      <c r="J1" s="354"/>
    </row>
    <row r="2" spans="1:10" ht="30" customHeight="1">
      <c r="A2" s="518" t="s">
        <v>15</v>
      </c>
      <c r="B2" s="519"/>
      <c r="C2" s="519"/>
      <c r="D2" s="519"/>
      <c r="E2" s="519"/>
      <c r="F2" s="519"/>
      <c r="G2" s="520"/>
      <c r="H2" s="513" t="s">
        <v>330</v>
      </c>
      <c r="I2" s="514"/>
      <c r="J2" s="338" t="s">
        <v>329</v>
      </c>
    </row>
    <row r="3" spans="1:10" ht="22.5" customHeight="1">
      <c r="A3" s="329" t="s">
        <v>16</v>
      </c>
      <c r="B3" s="330"/>
      <c r="C3" s="330"/>
      <c r="D3" s="330"/>
      <c r="E3" s="330"/>
      <c r="F3" s="330"/>
      <c r="G3" s="330"/>
      <c r="H3" s="331" t="s">
        <v>14</v>
      </c>
      <c r="I3" s="332">
        <f>'Planilha Orçamentária'!J17</f>
        <v>0</v>
      </c>
      <c r="J3" s="333" t="e">
        <f t="shared" ref="J3:J13" si="0">I3/I$24</f>
        <v>#DIV/0!</v>
      </c>
    </row>
    <row r="4" spans="1:10" ht="22.5" customHeight="1">
      <c r="A4" s="329" t="s">
        <v>17</v>
      </c>
      <c r="B4" s="330"/>
      <c r="C4" s="330"/>
      <c r="D4" s="330"/>
      <c r="E4" s="330"/>
      <c r="F4" s="330"/>
      <c r="G4" s="330"/>
      <c r="H4" s="334" t="s">
        <v>14</v>
      </c>
      <c r="I4" s="335">
        <f>'Planilha Orçamentária'!J30</f>
        <v>0</v>
      </c>
      <c r="J4" s="333" t="e">
        <f t="shared" si="0"/>
        <v>#DIV/0!</v>
      </c>
    </row>
    <row r="5" spans="1:10" ht="22.5" customHeight="1">
      <c r="A5" s="336" t="s">
        <v>18</v>
      </c>
      <c r="B5" s="337"/>
      <c r="C5" s="337"/>
      <c r="D5" s="337"/>
      <c r="E5" s="330"/>
      <c r="F5" s="330"/>
      <c r="G5" s="330"/>
      <c r="H5" s="334" t="s">
        <v>14</v>
      </c>
      <c r="I5" s="335">
        <f>'Planilha Orçamentária'!J40</f>
        <v>0</v>
      </c>
      <c r="J5" s="333" t="e">
        <f t="shared" si="0"/>
        <v>#DIV/0!</v>
      </c>
    </row>
    <row r="6" spans="1:10" ht="22.5" customHeight="1">
      <c r="A6" s="336" t="s">
        <v>323</v>
      </c>
      <c r="B6" s="337"/>
      <c r="C6" s="337"/>
      <c r="D6" s="337"/>
      <c r="E6" s="330"/>
      <c r="F6" s="330"/>
      <c r="G6" s="330"/>
      <c r="H6" s="334" t="s">
        <v>14</v>
      </c>
      <c r="I6" s="335">
        <f>'Planilha Orçamentária'!J48</f>
        <v>0</v>
      </c>
      <c r="J6" s="333" t="e">
        <f t="shared" si="0"/>
        <v>#DIV/0!</v>
      </c>
    </row>
    <row r="7" spans="1:10" ht="22.5" customHeight="1">
      <c r="A7" s="336" t="s">
        <v>192</v>
      </c>
      <c r="B7" s="337"/>
      <c r="C7" s="337"/>
      <c r="D7" s="337"/>
      <c r="E7" s="330"/>
      <c r="F7" s="330"/>
      <c r="G7" s="330"/>
      <c r="H7" s="334" t="s">
        <v>14</v>
      </c>
      <c r="I7" s="335">
        <f>'Planilha Orçamentária'!J53</f>
        <v>0</v>
      </c>
      <c r="J7" s="333" t="e">
        <f t="shared" si="0"/>
        <v>#DIV/0!</v>
      </c>
    </row>
    <row r="8" spans="1:10" ht="22.5" customHeight="1">
      <c r="A8" s="336" t="s">
        <v>267</v>
      </c>
      <c r="B8" s="337"/>
      <c r="C8" s="337"/>
      <c r="D8" s="337"/>
      <c r="E8" s="330"/>
      <c r="F8" s="330"/>
      <c r="G8" s="330"/>
      <c r="H8" s="334" t="s">
        <v>14</v>
      </c>
      <c r="I8" s="335">
        <f>'Planilha Orçamentária'!J66</f>
        <v>0</v>
      </c>
      <c r="J8" s="333" t="e">
        <f t="shared" si="0"/>
        <v>#DIV/0!</v>
      </c>
    </row>
    <row r="9" spans="1:10" ht="22.5" customHeight="1">
      <c r="A9" s="336" t="s">
        <v>325</v>
      </c>
      <c r="B9" s="337"/>
      <c r="C9" s="337"/>
      <c r="D9" s="337"/>
      <c r="E9" s="330"/>
      <c r="F9" s="330"/>
      <c r="G9" s="330"/>
      <c r="H9" s="334" t="s">
        <v>14</v>
      </c>
      <c r="I9" s="335">
        <f>'Planilha Orçamentária'!J71</f>
        <v>0</v>
      </c>
      <c r="J9" s="333" t="e">
        <f t="shared" si="0"/>
        <v>#DIV/0!</v>
      </c>
    </row>
    <row r="10" spans="1:10" ht="22.5" customHeight="1">
      <c r="A10" s="336" t="s">
        <v>19</v>
      </c>
      <c r="B10" s="337"/>
      <c r="C10" s="337"/>
      <c r="D10" s="337"/>
      <c r="E10" s="330"/>
      <c r="F10" s="330"/>
      <c r="G10" s="330"/>
      <c r="H10" s="334" t="s">
        <v>14</v>
      </c>
      <c r="I10" s="335">
        <f>'Planilha Orçamentária'!J79</f>
        <v>0</v>
      </c>
      <c r="J10" s="333" t="e">
        <f t="shared" si="0"/>
        <v>#DIV/0!</v>
      </c>
    </row>
    <row r="11" spans="1:10" ht="22.5" customHeight="1">
      <c r="A11" s="336" t="s">
        <v>20</v>
      </c>
      <c r="B11" s="337"/>
      <c r="C11" s="337"/>
      <c r="D11" s="337"/>
      <c r="E11" s="330"/>
      <c r="F11" s="330"/>
      <c r="G11" s="330"/>
      <c r="H11" s="334" t="s">
        <v>14</v>
      </c>
      <c r="I11" s="335">
        <f>'Planilha Orçamentária'!J86</f>
        <v>0</v>
      </c>
      <c r="J11" s="333" t="e">
        <f t="shared" si="0"/>
        <v>#DIV/0!</v>
      </c>
    </row>
    <row r="12" spans="1:10" ht="22.5" customHeight="1">
      <c r="A12" s="336" t="s">
        <v>277</v>
      </c>
      <c r="B12" s="337"/>
      <c r="C12" s="337"/>
      <c r="D12" s="337"/>
      <c r="E12" s="330"/>
      <c r="F12" s="330"/>
      <c r="G12" s="330"/>
      <c r="H12" s="334" t="s">
        <v>14</v>
      </c>
      <c r="I12" s="335">
        <f>'Planilha Orçamentária'!J91</f>
        <v>0</v>
      </c>
      <c r="J12" s="333" t="e">
        <f t="shared" si="0"/>
        <v>#DIV/0!</v>
      </c>
    </row>
    <row r="13" spans="1:10" ht="22.5" customHeight="1">
      <c r="A13" s="336" t="s">
        <v>109</v>
      </c>
      <c r="B13" s="337"/>
      <c r="C13" s="337"/>
      <c r="D13" s="337"/>
      <c r="E13" s="330"/>
      <c r="F13" s="330"/>
      <c r="G13" s="330"/>
      <c r="H13" s="334" t="s">
        <v>14</v>
      </c>
      <c r="I13" s="335">
        <f>'Planilha Orçamentária'!J95</f>
        <v>0</v>
      </c>
      <c r="J13" s="333" t="e">
        <f t="shared" si="0"/>
        <v>#DIV/0!</v>
      </c>
    </row>
    <row r="14" spans="1:10" ht="22.5" hidden="1" customHeight="1">
      <c r="A14" s="336"/>
      <c r="B14" s="337"/>
      <c r="C14" s="337"/>
      <c r="D14" s="337"/>
      <c r="E14" s="330"/>
      <c r="F14" s="330"/>
      <c r="G14" s="330"/>
      <c r="H14" s="334"/>
      <c r="I14" s="339"/>
      <c r="J14" s="333"/>
    </row>
    <row r="15" spans="1:10" ht="22.5" hidden="1" customHeight="1">
      <c r="A15" s="336"/>
      <c r="B15" s="337"/>
      <c r="C15" s="337"/>
      <c r="D15" s="337"/>
      <c r="E15" s="330"/>
      <c r="F15" s="330"/>
      <c r="G15" s="330"/>
      <c r="H15" s="334"/>
      <c r="I15" s="339"/>
      <c r="J15" s="333"/>
    </row>
    <row r="16" spans="1:10" ht="22.5" hidden="1" customHeight="1">
      <c r="A16" s="336"/>
      <c r="B16" s="337"/>
      <c r="C16" s="337"/>
      <c r="D16" s="337"/>
      <c r="E16" s="330"/>
      <c r="F16" s="330"/>
      <c r="G16" s="330"/>
      <c r="H16" s="334"/>
      <c r="I16" s="339"/>
      <c r="J16" s="333"/>
    </row>
    <row r="17" spans="1:15" ht="22.5" hidden="1" customHeight="1">
      <c r="A17" s="336"/>
      <c r="B17" s="337"/>
      <c r="C17" s="337"/>
      <c r="D17" s="337"/>
      <c r="E17" s="330"/>
      <c r="F17" s="330"/>
      <c r="G17" s="330"/>
      <c r="H17" s="334"/>
      <c r="I17" s="339"/>
      <c r="J17" s="333"/>
    </row>
    <row r="18" spans="1:15" ht="22.5" hidden="1" customHeight="1">
      <c r="A18" s="336"/>
      <c r="B18" s="337"/>
      <c r="C18" s="337"/>
      <c r="D18" s="337"/>
      <c r="E18" s="330"/>
      <c r="F18" s="330"/>
      <c r="G18" s="330"/>
      <c r="H18" s="334"/>
      <c r="I18" s="339"/>
      <c r="J18" s="333"/>
    </row>
    <row r="19" spans="1:15" ht="22.5" hidden="1" customHeight="1">
      <c r="A19" s="336"/>
      <c r="B19" s="337"/>
      <c r="C19" s="337"/>
      <c r="D19" s="337"/>
      <c r="E19" s="330"/>
      <c r="F19" s="330"/>
      <c r="G19" s="330"/>
      <c r="H19" s="334"/>
      <c r="I19" s="339"/>
      <c r="J19" s="333"/>
    </row>
    <row r="20" spans="1:15" ht="22.5" hidden="1" customHeight="1">
      <c r="A20" s="336"/>
      <c r="B20" s="337"/>
      <c r="C20" s="337"/>
      <c r="D20" s="337"/>
      <c r="E20" s="330"/>
      <c r="F20" s="330"/>
      <c r="G20" s="330"/>
      <c r="H20" s="334"/>
      <c r="I20" s="339"/>
      <c r="J20" s="333"/>
    </row>
    <row r="21" spans="1:15" ht="22.5" hidden="1" customHeight="1">
      <c r="A21" s="336"/>
      <c r="B21" s="337"/>
      <c r="C21" s="337"/>
      <c r="D21" s="337"/>
      <c r="E21" s="330"/>
      <c r="F21" s="330"/>
      <c r="G21" s="330"/>
      <c r="H21" s="334"/>
      <c r="I21" s="339"/>
      <c r="J21" s="333"/>
    </row>
    <row r="22" spans="1:15" ht="22.5" hidden="1" customHeight="1">
      <c r="A22" s="336"/>
      <c r="B22" s="337"/>
      <c r="C22" s="337"/>
      <c r="D22" s="337"/>
      <c r="E22" s="330"/>
      <c r="F22" s="330"/>
      <c r="G22" s="330"/>
      <c r="H22" s="334"/>
      <c r="I22" s="339"/>
      <c r="J22" s="333"/>
      <c r="L22" s="27"/>
    </row>
    <row r="23" spans="1:15" ht="22.5" hidden="1" customHeight="1">
      <c r="A23" s="340"/>
      <c r="B23" s="341"/>
      <c r="C23" s="341"/>
      <c r="D23" s="341"/>
      <c r="E23" s="330"/>
      <c r="F23" s="330"/>
      <c r="G23" s="330"/>
      <c r="H23" s="334"/>
      <c r="I23" s="339"/>
      <c r="J23" s="342"/>
    </row>
    <row r="24" spans="1:15" ht="22.5" customHeight="1">
      <c r="A24" s="343" t="s">
        <v>21</v>
      </c>
      <c r="B24" s="344"/>
      <c r="C24" s="344"/>
      <c r="D24" s="344"/>
      <c r="E24" s="344"/>
      <c r="F24" s="344"/>
      <c r="G24" s="345"/>
      <c r="H24" s="346" t="s">
        <v>14</v>
      </c>
      <c r="I24" s="347">
        <f>SUM(I3:I23)</f>
        <v>0</v>
      </c>
      <c r="J24" s="348" t="e">
        <f>I24/I$24</f>
        <v>#DIV/0!</v>
      </c>
      <c r="L24" s="289"/>
      <c r="M24" s="290"/>
      <c r="N24" s="290"/>
      <c r="O24" s="290"/>
    </row>
    <row r="25" spans="1:15" ht="22.5" customHeight="1" thickBot="1">
      <c r="A25" s="349" t="s">
        <v>77</v>
      </c>
      <c r="B25" s="350"/>
      <c r="C25" s="350"/>
      <c r="D25" s="344"/>
      <c r="E25" s="344"/>
      <c r="F25" s="344"/>
      <c r="G25" s="345"/>
      <c r="H25" s="351" t="s">
        <v>14</v>
      </c>
      <c r="I25" s="347">
        <f>I24/5.1</f>
        <v>0</v>
      </c>
      <c r="J25" s="352"/>
      <c r="L25" s="289"/>
      <c r="M25" s="290"/>
      <c r="N25" s="290"/>
      <c r="O25" s="290"/>
    </row>
    <row r="26" spans="1:15" ht="22.5" customHeight="1" thickTop="1">
      <c r="A26" s="505" t="s">
        <v>453</v>
      </c>
      <c r="B26" s="506"/>
      <c r="C26" s="506"/>
      <c r="D26" s="506"/>
      <c r="E26" s="506"/>
      <c r="F26" s="507"/>
      <c r="G26" s="515" t="s">
        <v>22</v>
      </c>
      <c r="H26" s="516"/>
      <c r="I26" s="516"/>
      <c r="J26" s="517"/>
    </row>
    <row r="27" spans="1:15" ht="22.5" customHeight="1">
      <c r="A27" s="508"/>
      <c r="B27" s="509"/>
      <c r="C27" s="509"/>
      <c r="D27" s="509"/>
      <c r="E27" s="509"/>
      <c r="F27" s="510"/>
      <c r="G27" s="493"/>
      <c r="H27" s="494"/>
      <c r="I27" s="494"/>
      <c r="J27" s="495"/>
      <c r="L27" s="289"/>
    </row>
    <row r="28" spans="1:15" ht="22.5" customHeight="1">
      <c r="A28" s="319" t="s">
        <v>4</v>
      </c>
      <c r="B28" s="320" t="s">
        <v>23</v>
      </c>
      <c r="C28" s="321"/>
      <c r="D28" s="321"/>
      <c r="E28" s="321"/>
      <c r="F28" s="327"/>
      <c r="G28" s="490" t="s">
        <v>24</v>
      </c>
      <c r="H28" s="491"/>
      <c r="I28" s="491"/>
      <c r="J28" s="492"/>
    </row>
    <row r="29" spans="1:15" ht="22.5" customHeight="1">
      <c r="A29" s="319" t="s">
        <v>25</v>
      </c>
      <c r="B29" s="321" t="s">
        <v>454</v>
      </c>
      <c r="C29" s="321"/>
      <c r="D29" s="321"/>
      <c r="E29" s="321"/>
      <c r="F29" s="294"/>
      <c r="G29" s="493"/>
      <c r="H29" s="494"/>
      <c r="I29" s="494"/>
      <c r="J29" s="495"/>
    </row>
    <row r="30" spans="1:15" ht="22.5" customHeight="1">
      <c r="A30" s="319" t="s">
        <v>26</v>
      </c>
      <c r="B30" s="321" t="s">
        <v>455</v>
      </c>
      <c r="C30" s="321"/>
      <c r="D30" s="321"/>
      <c r="E30" s="321"/>
      <c r="F30" s="294"/>
      <c r="G30" s="496"/>
      <c r="H30" s="497"/>
      <c r="I30" s="497"/>
      <c r="J30" s="498"/>
    </row>
    <row r="31" spans="1:15" ht="22.5" customHeight="1">
      <c r="A31" s="319" t="s">
        <v>311</v>
      </c>
      <c r="B31" s="321" t="s">
        <v>456</v>
      </c>
      <c r="C31" s="321"/>
      <c r="D31" s="321"/>
      <c r="E31" s="321"/>
      <c r="F31" s="294"/>
      <c r="G31" s="499"/>
      <c r="H31" s="500"/>
      <c r="I31" s="500"/>
      <c r="J31" s="501"/>
    </row>
    <row r="32" spans="1:15" ht="22.5" customHeight="1">
      <c r="A32" s="319" t="s">
        <v>78</v>
      </c>
      <c r="B32" s="321" t="s">
        <v>457</v>
      </c>
      <c r="C32" s="321"/>
      <c r="D32" s="322" t="s">
        <v>312</v>
      </c>
      <c r="E32" s="326">
        <v>0.15</v>
      </c>
      <c r="F32" s="295"/>
      <c r="G32" s="499"/>
      <c r="H32" s="500"/>
      <c r="I32" s="500"/>
      <c r="J32" s="501"/>
    </row>
    <row r="33" spans="1:10" ht="22.5" customHeight="1" thickBot="1">
      <c r="A33" s="323" t="s">
        <v>96</v>
      </c>
      <c r="B33" s="324">
        <v>0.25169999999999998</v>
      </c>
      <c r="C33" s="325"/>
      <c r="D33" s="325" t="s">
        <v>101</v>
      </c>
      <c r="E33" s="324">
        <v>0.15</v>
      </c>
      <c r="F33" s="328"/>
      <c r="G33" s="502"/>
      <c r="H33" s="503"/>
      <c r="I33" s="503"/>
      <c r="J33" s="504"/>
    </row>
    <row r="34" spans="1:10" ht="13.5" thickTop="1"/>
  </sheetData>
  <mergeCells count="7">
    <mergeCell ref="G28:J29"/>
    <mergeCell ref="G30:J33"/>
    <mergeCell ref="A26:F27"/>
    <mergeCell ref="A1:D1"/>
    <mergeCell ref="H2:I2"/>
    <mergeCell ref="G26:J27"/>
    <mergeCell ref="A2:G2"/>
  </mergeCells>
  <pageMargins left="0" right="0" top="0" bottom="0" header="0" footer="0"/>
  <pageSetup paperSize="9" scale="11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/>
  </sheetPr>
  <dimension ref="A1:H94"/>
  <sheetViews>
    <sheetView showGridLines="0" view="pageBreakPreview" zoomScale="115" zoomScaleNormal="100" zoomScaleSheetLayoutView="115" workbookViewId="0">
      <selection activeCell="I30" sqref="I30"/>
    </sheetView>
  </sheetViews>
  <sheetFormatPr defaultColWidth="8.85546875" defaultRowHeight="12.75"/>
  <cols>
    <col min="1" max="1" width="7.7109375" style="11" customWidth="1"/>
    <col min="2" max="2" width="9.7109375" style="11" customWidth="1"/>
    <col min="3" max="3" width="69.140625" style="11" customWidth="1"/>
    <col min="4" max="4" width="14.7109375" style="11" customWidth="1"/>
    <col min="5" max="6" width="9.7109375" style="11" customWidth="1"/>
    <col min="7" max="7" width="16.7109375" style="11" customWidth="1"/>
    <col min="8" max="8" width="6.28515625" style="11" customWidth="1"/>
    <col min="9" max="16384" width="8.85546875" style="11"/>
  </cols>
  <sheetData>
    <row r="1" spans="1:7" ht="15.75" customHeight="1">
      <c r="A1" s="359" t="s">
        <v>11</v>
      </c>
      <c r="B1" s="33"/>
      <c r="C1" s="33"/>
      <c r="D1" s="248"/>
      <c r="E1" s="248"/>
      <c r="F1" s="248"/>
      <c r="G1" s="249" t="s">
        <v>448</v>
      </c>
    </row>
    <row r="2" spans="1:7" ht="15.75" customHeight="1">
      <c r="A2" s="38" t="s">
        <v>445</v>
      </c>
      <c r="B2" s="34"/>
      <c r="C2" s="34"/>
      <c r="D2" s="48"/>
      <c r="E2" s="48"/>
      <c r="F2" s="48"/>
      <c r="G2" s="250" t="s">
        <v>27</v>
      </c>
    </row>
    <row r="3" spans="1:7" ht="15.75" customHeight="1">
      <c r="A3" s="38" t="s">
        <v>446</v>
      </c>
      <c r="B3" s="34"/>
      <c r="C3" s="321"/>
      <c r="D3" s="251"/>
      <c r="E3" s="251"/>
      <c r="F3" s="36"/>
      <c r="G3" s="250" t="s">
        <v>191</v>
      </c>
    </row>
    <row r="4" spans="1:7" ht="15.75" customHeight="1">
      <c r="A4" s="39" t="s">
        <v>447</v>
      </c>
      <c r="B4" s="40"/>
      <c r="C4" s="40"/>
      <c r="D4" s="252"/>
      <c r="E4" s="252"/>
      <c r="F4" s="42"/>
      <c r="G4" s="253" t="s">
        <v>425</v>
      </c>
    </row>
    <row r="5" spans="1:7" ht="12" customHeight="1">
      <c r="A5" s="523" t="s">
        <v>31</v>
      </c>
      <c r="B5" s="523" t="s">
        <v>84</v>
      </c>
      <c r="C5" s="525" t="s">
        <v>28</v>
      </c>
      <c r="D5" s="525" t="s">
        <v>46</v>
      </c>
      <c r="E5" s="379"/>
      <c r="F5" s="525" t="s">
        <v>29</v>
      </c>
      <c r="G5" s="521" t="s">
        <v>418</v>
      </c>
    </row>
    <row r="6" spans="1:7" ht="12" customHeight="1">
      <c r="A6" s="524"/>
      <c r="B6" s="524"/>
      <c r="C6" s="526"/>
      <c r="D6" s="526"/>
      <c r="E6" s="380"/>
      <c r="F6" s="526"/>
      <c r="G6" s="522"/>
    </row>
    <row r="7" spans="1:7" ht="15.75" customHeight="1">
      <c r="A7" s="112" t="s">
        <v>37</v>
      </c>
      <c r="B7" s="112"/>
      <c r="C7" s="113" t="s">
        <v>276</v>
      </c>
      <c r="D7" s="58"/>
      <c r="E7" s="114"/>
      <c r="F7" s="115"/>
      <c r="G7" s="116"/>
    </row>
    <row r="8" spans="1:7" ht="15.75" customHeight="1">
      <c r="A8" s="59" t="s">
        <v>85</v>
      </c>
      <c r="B8" s="59" t="s">
        <v>83</v>
      </c>
      <c r="C8" s="120" t="s">
        <v>141</v>
      </c>
      <c r="D8" s="59"/>
      <c r="E8" s="95"/>
      <c r="F8" s="59" t="s">
        <v>8</v>
      </c>
      <c r="G8" s="121">
        <f>'Planilha Orçamentária'!G8</f>
        <v>1</v>
      </c>
    </row>
    <row r="9" spans="1:7" ht="15.75" customHeight="1">
      <c r="A9" s="59" t="s">
        <v>86</v>
      </c>
      <c r="B9" s="59" t="s">
        <v>83</v>
      </c>
      <c r="C9" s="120" t="s">
        <v>97</v>
      </c>
      <c r="D9" s="59"/>
      <c r="E9" s="95"/>
      <c r="F9" s="59" t="s">
        <v>8</v>
      </c>
      <c r="G9" s="121">
        <f>'Planilha Orçamentária'!G9</f>
        <v>1</v>
      </c>
    </row>
    <row r="10" spans="1:7" ht="15.75" customHeight="1">
      <c r="A10" s="59" t="s">
        <v>87</v>
      </c>
      <c r="B10" s="59" t="s">
        <v>83</v>
      </c>
      <c r="C10" s="120" t="s">
        <v>341</v>
      </c>
      <c r="D10" s="59"/>
      <c r="E10" s="95"/>
      <c r="F10" s="59" t="s">
        <v>8</v>
      </c>
      <c r="G10" s="121">
        <f>'Planilha Orçamentária'!G10</f>
        <v>1</v>
      </c>
    </row>
    <row r="11" spans="1:7" ht="15.75" customHeight="1">
      <c r="A11" s="59" t="s">
        <v>88</v>
      </c>
      <c r="B11" s="59" t="s">
        <v>83</v>
      </c>
      <c r="C11" s="120" t="s">
        <v>98</v>
      </c>
      <c r="D11" s="59"/>
      <c r="E11" s="95"/>
      <c r="F11" s="59" t="s">
        <v>8</v>
      </c>
      <c r="G11" s="121">
        <f>'Planilha Orçamentária'!G11</f>
        <v>1</v>
      </c>
    </row>
    <row r="12" spans="1:7" ht="15.75" customHeight="1">
      <c r="A12" s="59" t="s">
        <v>89</v>
      </c>
      <c r="B12" s="59" t="s">
        <v>83</v>
      </c>
      <c r="C12" s="120" t="s">
        <v>125</v>
      </c>
      <c r="D12" s="59"/>
      <c r="E12" s="95"/>
      <c r="F12" s="59" t="s">
        <v>8</v>
      </c>
      <c r="G12" s="121">
        <f>'Planilha Orçamentária'!G12</f>
        <v>1</v>
      </c>
    </row>
    <row r="13" spans="1:7" ht="15.75" customHeight="1">
      <c r="A13" s="59" t="s">
        <v>108</v>
      </c>
      <c r="B13" s="59" t="s">
        <v>83</v>
      </c>
      <c r="C13" s="120" t="s">
        <v>99</v>
      </c>
      <c r="D13" s="59"/>
      <c r="E13" s="95"/>
      <c r="F13" s="59" t="s">
        <v>8</v>
      </c>
      <c r="G13" s="121">
        <f>'Planilha Orçamentária'!G13</f>
        <v>1</v>
      </c>
    </row>
    <row r="14" spans="1:7" ht="15.75" customHeight="1">
      <c r="A14" s="59" t="s">
        <v>90</v>
      </c>
      <c r="B14" s="59" t="s">
        <v>83</v>
      </c>
      <c r="C14" s="120" t="s">
        <v>100</v>
      </c>
      <c r="D14" s="59"/>
      <c r="E14" s="95"/>
      <c r="F14" s="59" t="s">
        <v>8</v>
      </c>
      <c r="G14" s="121">
        <f>'Planilha Orçamentária'!G14</f>
        <v>1</v>
      </c>
    </row>
    <row r="15" spans="1:7" ht="15.75" customHeight="1">
      <c r="A15" s="59" t="s">
        <v>124</v>
      </c>
      <c r="B15" s="64">
        <v>5213570</v>
      </c>
      <c r="C15" s="122" t="s">
        <v>393</v>
      </c>
      <c r="D15" s="61" t="s">
        <v>70</v>
      </c>
      <c r="E15" s="95"/>
      <c r="F15" s="59" t="s">
        <v>9</v>
      </c>
      <c r="G15" s="121">
        <f>'Planilha Orçamentária'!G15</f>
        <v>15.625</v>
      </c>
    </row>
    <row r="16" spans="1:7" ht="15.75" customHeight="1">
      <c r="A16" s="59" t="s">
        <v>280</v>
      </c>
      <c r="B16" s="59">
        <v>5216111</v>
      </c>
      <c r="C16" s="120" t="s">
        <v>404</v>
      </c>
      <c r="D16" s="61" t="s">
        <v>70</v>
      </c>
      <c r="E16" s="95"/>
      <c r="F16" s="59" t="s">
        <v>8</v>
      </c>
      <c r="G16" s="121">
        <f>'Planilha Orçamentária'!G16</f>
        <v>6</v>
      </c>
    </row>
    <row r="17" spans="1:8" ht="15.75" customHeight="1">
      <c r="A17" s="59"/>
      <c r="B17" s="59"/>
      <c r="C17" s="94"/>
      <c r="D17" s="59"/>
      <c r="E17" s="95"/>
      <c r="F17" s="59"/>
      <c r="G17" s="121"/>
    </row>
    <row r="18" spans="1:8" ht="15.75" customHeight="1">
      <c r="A18" s="93" t="s">
        <v>65</v>
      </c>
      <c r="B18" s="93"/>
      <c r="C18" s="94" t="s">
        <v>62</v>
      </c>
      <c r="D18" s="59"/>
      <c r="E18" s="95"/>
      <c r="F18" s="59"/>
      <c r="G18" s="121"/>
    </row>
    <row r="19" spans="1:8" ht="22.5" customHeight="1">
      <c r="A19" s="59" t="s">
        <v>74</v>
      </c>
      <c r="B19" s="64">
        <v>5501700</v>
      </c>
      <c r="C19" s="92" t="s">
        <v>126</v>
      </c>
      <c r="D19" s="60" t="s">
        <v>55</v>
      </c>
      <c r="E19" s="99"/>
      <c r="F19" s="64" t="s">
        <v>9</v>
      </c>
      <c r="G19" s="121">
        <f>'Planilha Orçamentária'!G20</f>
        <v>52200</v>
      </c>
      <c r="H19" s="32"/>
    </row>
    <row r="20" spans="1:8" ht="15.75" customHeight="1">
      <c r="A20" s="59" t="s">
        <v>373</v>
      </c>
      <c r="B20" s="64">
        <v>5501701</v>
      </c>
      <c r="C20" s="92" t="s">
        <v>294</v>
      </c>
      <c r="D20" s="60" t="s">
        <v>55</v>
      </c>
      <c r="E20" s="99"/>
      <c r="F20" s="64" t="s">
        <v>8</v>
      </c>
      <c r="G20" s="121">
        <f>'Planilha Orçamentária'!G21</f>
        <v>755</v>
      </c>
    </row>
    <row r="21" spans="1:8" ht="15.75" customHeight="1">
      <c r="A21" s="59" t="s">
        <v>374</v>
      </c>
      <c r="B21" s="64">
        <v>5501702</v>
      </c>
      <c r="C21" s="92" t="s">
        <v>316</v>
      </c>
      <c r="D21" s="60" t="s">
        <v>55</v>
      </c>
      <c r="E21" s="99"/>
      <c r="F21" s="64" t="s">
        <v>8</v>
      </c>
      <c r="G21" s="121">
        <f>'Planilha Orçamentária'!G22</f>
        <v>213</v>
      </c>
    </row>
    <row r="22" spans="1:8" ht="15.75" customHeight="1">
      <c r="A22" s="59" t="s">
        <v>375</v>
      </c>
      <c r="B22" s="64">
        <v>5501710</v>
      </c>
      <c r="C22" s="92" t="s">
        <v>127</v>
      </c>
      <c r="D22" s="60" t="s">
        <v>56</v>
      </c>
      <c r="E22" s="99" t="s">
        <v>128</v>
      </c>
      <c r="F22" s="64" t="s">
        <v>0</v>
      </c>
      <c r="G22" s="121">
        <f>'Planilha Orçamentária'!G23</f>
        <v>18933.210999999999</v>
      </c>
    </row>
    <row r="23" spans="1:8" ht="22.5" customHeight="1">
      <c r="A23" s="59" t="s">
        <v>376</v>
      </c>
      <c r="B23" s="64">
        <v>5502109</v>
      </c>
      <c r="C23" s="92" t="s">
        <v>410</v>
      </c>
      <c r="D23" s="61" t="s">
        <v>56</v>
      </c>
      <c r="E23" s="99" t="s">
        <v>128</v>
      </c>
      <c r="F23" s="64" t="s">
        <v>0</v>
      </c>
      <c r="G23" s="121">
        <f>'Planilha Orçamentária'!G24</f>
        <v>248.67500000000001</v>
      </c>
    </row>
    <row r="24" spans="1:8" ht="22.5" customHeight="1">
      <c r="A24" s="59" t="s">
        <v>377</v>
      </c>
      <c r="B24" s="64">
        <v>5502110</v>
      </c>
      <c r="C24" s="92" t="s">
        <v>382</v>
      </c>
      <c r="D24" s="61" t="s">
        <v>56</v>
      </c>
      <c r="E24" s="99" t="s">
        <v>128</v>
      </c>
      <c r="F24" s="64" t="s">
        <v>0</v>
      </c>
      <c r="G24" s="121">
        <f>'Planilha Orçamentária'!G25</f>
        <v>10656.093000000001</v>
      </c>
    </row>
    <row r="25" spans="1:8" ht="22.5" customHeight="1">
      <c r="A25" s="59" t="s">
        <v>378</v>
      </c>
      <c r="B25" s="64">
        <v>5502111</v>
      </c>
      <c r="C25" s="92" t="s">
        <v>383</v>
      </c>
      <c r="D25" s="61" t="s">
        <v>56</v>
      </c>
      <c r="E25" s="99" t="s">
        <v>128</v>
      </c>
      <c r="F25" s="64" t="s">
        <v>0</v>
      </c>
      <c r="G25" s="121">
        <f>'Planilha Orçamentária'!G26</f>
        <v>556.20000000000005</v>
      </c>
      <c r="H25" s="31"/>
    </row>
    <row r="26" spans="1:8" ht="22.5" customHeight="1">
      <c r="A26" s="59" t="s">
        <v>379</v>
      </c>
      <c r="B26" s="64">
        <v>5502112</v>
      </c>
      <c r="C26" s="92" t="s">
        <v>384</v>
      </c>
      <c r="D26" s="61" t="s">
        <v>56</v>
      </c>
      <c r="E26" s="99" t="s">
        <v>128</v>
      </c>
      <c r="F26" s="64" t="s">
        <v>0</v>
      </c>
      <c r="G26" s="121">
        <f>'Planilha Orçamentária'!G27</f>
        <v>40.268000000000001</v>
      </c>
      <c r="H26" s="31"/>
    </row>
    <row r="27" spans="1:8" ht="15.75" customHeight="1">
      <c r="A27" s="59" t="s">
        <v>380</v>
      </c>
      <c r="B27" s="105">
        <v>5502978</v>
      </c>
      <c r="C27" s="106" t="s">
        <v>273</v>
      </c>
      <c r="D27" s="61" t="s">
        <v>50</v>
      </c>
      <c r="E27" s="99"/>
      <c r="F27" s="64" t="s">
        <v>0</v>
      </c>
      <c r="G27" s="121">
        <f>'Planilha Orçamentária'!G28</f>
        <v>3695.5920000000001</v>
      </c>
      <c r="H27" s="31"/>
    </row>
    <row r="28" spans="1:8" ht="15.75" customHeight="1">
      <c r="A28" s="59" t="s">
        <v>381</v>
      </c>
      <c r="B28" s="105" t="s">
        <v>83</v>
      </c>
      <c r="C28" s="106" t="s">
        <v>274</v>
      </c>
      <c r="D28" s="61" t="s">
        <v>50</v>
      </c>
      <c r="E28" s="99" t="s">
        <v>128</v>
      </c>
      <c r="F28" s="64" t="s">
        <v>0</v>
      </c>
      <c r="G28" s="121">
        <f>'Planilha Orçamentária'!G29</f>
        <v>20680.763999999999</v>
      </c>
    </row>
    <row r="29" spans="1:8" ht="15.75" customHeight="1">
      <c r="A29" s="59"/>
      <c r="B29" s="59"/>
      <c r="C29" s="94"/>
      <c r="D29" s="59"/>
      <c r="E29" s="95"/>
      <c r="F29" s="59"/>
      <c r="G29" s="121"/>
    </row>
    <row r="30" spans="1:8" ht="15.75" customHeight="1">
      <c r="A30" s="93" t="s">
        <v>39</v>
      </c>
      <c r="B30" s="93"/>
      <c r="C30" s="126" t="s">
        <v>60</v>
      </c>
      <c r="D30" s="59"/>
      <c r="E30" s="95"/>
      <c r="F30" s="59"/>
      <c r="G30" s="121"/>
    </row>
    <row r="31" spans="1:8" ht="15.75" customHeight="1">
      <c r="A31" s="59" t="s">
        <v>61</v>
      </c>
      <c r="B31" s="59">
        <v>4011209</v>
      </c>
      <c r="C31" s="128" t="s">
        <v>76</v>
      </c>
      <c r="D31" s="61" t="s">
        <v>52</v>
      </c>
      <c r="E31" s="104"/>
      <c r="F31" s="59" t="s">
        <v>9</v>
      </c>
      <c r="G31" s="121">
        <f>'Planilha Orçamentária'!G33</f>
        <v>47893.2</v>
      </c>
    </row>
    <row r="32" spans="1:8" ht="15.75" customHeight="1">
      <c r="A32" s="59" t="s">
        <v>63</v>
      </c>
      <c r="B32" s="64">
        <v>4011227</v>
      </c>
      <c r="C32" s="129" t="s">
        <v>129</v>
      </c>
      <c r="D32" s="60" t="s">
        <v>67</v>
      </c>
      <c r="E32" s="99"/>
      <c r="F32" s="64" t="s">
        <v>0</v>
      </c>
      <c r="G32" s="121">
        <f>'Planilha Orçamentária'!G34</f>
        <v>17240.963</v>
      </c>
    </row>
    <row r="33" spans="1:7" ht="15.75" customHeight="1">
      <c r="A33" s="59" t="s">
        <v>75</v>
      </c>
      <c r="B33" s="64">
        <v>4011219</v>
      </c>
      <c r="C33" s="129" t="s">
        <v>417</v>
      </c>
      <c r="D33" s="60" t="s">
        <v>68</v>
      </c>
      <c r="E33" s="99"/>
      <c r="F33" s="64" t="s">
        <v>0</v>
      </c>
      <c r="G33" s="121">
        <f>'Planilha Orçamentária'!G35</f>
        <v>10768.65</v>
      </c>
    </row>
    <row r="34" spans="1:7" ht="15.75" customHeight="1">
      <c r="A34" s="59" t="s">
        <v>353</v>
      </c>
      <c r="B34" s="64">
        <v>5502986</v>
      </c>
      <c r="C34" s="129" t="s">
        <v>392</v>
      </c>
      <c r="D34" s="60"/>
      <c r="E34" s="99"/>
      <c r="F34" s="64" t="s">
        <v>0</v>
      </c>
      <c r="G34" s="121">
        <f>'Planilha Orçamentária'!G36</f>
        <v>21600</v>
      </c>
    </row>
    <row r="35" spans="1:7" ht="15.75" customHeight="1">
      <c r="A35" s="59" t="s">
        <v>355</v>
      </c>
      <c r="B35" s="64">
        <v>4011212</v>
      </c>
      <c r="C35" s="129" t="s">
        <v>354</v>
      </c>
      <c r="D35" s="60"/>
      <c r="E35" s="99"/>
      <c r="F35" s="59" t="s">
        <v>9</v>
      </c>
      <c r="G35" s="121">
        <f>'Planilha Orçamentária'!G37</f>
        <v>48524.2</v>
      </c>
    </row>
    <row r="36" spans="1:7" ht="15.75" customHeight="1">
      <c r="A36" s="59" t="s">
        <v>356</v>
      </c>
      <c r="B36" s="64">
        <v>4011352</v>
      </c>
      <c r="C36" s="129" t="s">
        <v>419</v>
      </c>
      <c r="D36" s="61" t="s">
        <v>263</v>
      </c>
      <c r="E36" s="104"/>
      <c r="F36" s="59" t="s">
        <v>9</v>
      </c>
      <c r="G36" s="121">
        <f>'Planilha Orçamentária'!G38</f>
        <v>48524.2</v>
      </c>
    </row>
    <row r="37" spans="1:7" ht="15.75" customHeight="1">
      <c r="A37" s="396" t="s">
        <v>391</v>
      </c>
      <c r="B37" s="419">
        <v>4011372</v>
      </c>
      <c r="C37" s="420" t="s">
        <v>357</v>
      </c>
      <c r="D37" s="421" t="s">
        <v>467</v>
      </c>
      <c r="E37" s="104"/>
      <c r="F37" s="396" t="s">
        <v>9</v>
      </c>
      <c r="G37" s="121">
        <f>'Planilha Orçamentária'!G39</f>
        <v>48524.2</v>
      </c>
    </row>
    <row r="38" spans="1:7" ht="15.75" customHeight="1">
      <c r="A38" s="59"/>
      <c r="B38" s="59"/>
      <c r="C38" s="120"/>
      <c r="D38" s="61"/>
      <c r="E38" s="104"/>
      <c r="F38" s="59"/>
      <c r="G38" s="121"/>
    </row>
    <row r="39" spans="1:7" ht="15.75" customHeight="1">
      <c r="A39" s="93" t="s">
        <v>40</v>
      </c>
      <c r="B39" s="93"/>
      <c r="C39" s="126" t="s">
        <v>367</v>
      </c>
      <c r="D39" s="104"/>
      <c r="E39" s="104"/>
      <c r="F39" s="59"/>
      <c r="G39" s="121"/>
    </row>
    <row r="40" spans="1:7" ht="15.75" customHeight="1">
      <c r="A40" s="64" t="s">
        <v>57</v>
      </c>
      <c r="B40" s="64">
        <v>5914374</v>
      </c>
      <c r="C40" s="129" t="s">
        <v>412</v>
      </c>
      <c r="D40" s="64" t="s">
        <v>317</v>
      </c>
      <c r="E40" s="316"/>
      <c r="F40" s="64" t="s">
        <v>130</v>
      </c>
      <c r="G40" s="121">
        <f>'Planilha Orçamentária'!G43</f>
        <v>142486.13800000001</v>
      </c>
    </row>
    <row r="41" spans="1:7" ht="15.75" customHeight="1">
      <c r="A41" s="64" t="s">
        <v>58</v>
      </c>
      <c r="B41" s="64">
        <v>5914374</v>
      </c>
      <c r="C41" s="129" t="s">
        <v>413</v>
      </c>
      <c r="D41" s="64" t="s">
        <v>317</v>
      </c>
      <c r="E41" s="316"/>
      <c r="F41" s="64" t="s">
        <v>130</v>
      </c>
      <c r="G41" s="121">
        <f>'Planilha Orçamentária'!G44</f>
        <v>88987.256999999998</v>
      </c>
    </row>
    <row r="42" spans="1:7" ht="15.75" customHeight="1">
      <c r="A42" s="64" t="s">
        <v>59</v>
      </c>
      <c r="B42" s="64">
        <v>5914374</v>
      </c>
      <c r="C42" s="129" t="s">
        <v>466</v>
      </c>
      <c r="D42" s="64" t="s">
        <v>465</v>
      </c>
      <c r="E42" s="316"/>
      <c r="F42" s="64" t="s">
        <v>130</v>
      </c>
      <c r="G42" s="121">
        <f>'Planilha Orçamentária'!G45</f>
        <v>4332.34</v>
      </c>
    </row>
    <row r="43" spans="1:7" ht="15.75" customHeight="1">
      <c r="A43" s="396" t="s">
        <v>435</v>
      </c>
      <c r="B43" s="396" t="s">
        <v>83</v>
      </c>
      <c r="C43" s="398" t="s">
        <v>420</v>
      </c>
      <c r="D43" s="315" t="s">
        <v>437</v>
      </c>
      <c r="E43" s="104"/>
      <c r="F43" s="396" t="s">
        <v>2</v>
      </c>
      <c r="G43" s="121">
        <f>'Planilha Orçamentária'!G46</f>
        <v>63.081000000000003</v>
      </c>
    </row>
    <row r="44" spans="1:7" ht="15.75" customHeight="1">
      <c r="A44" s="396" t="s">
        <v>436</v>
      </c>
      <c r="B44" s="396" t="s">
        <v>83</v>
      </c>
      <c r="C44" s="397" t="s">
        <v>464</v>
      </c>
      <c r="D44" s="64" t="s">
        <v>437</v>
      </c>
      <c r="E44" s="104"/>
      <c r="F44" s="396" t="s">
        <v>2</v>
      </c>
      <c r="G44" s="121">
        <f>'Planilha Orçamentária'!G47</f>
        <v>169.83500000000001</v>
      </c>
    </row>
    <row r="45" spans="1:7" ht="15.75" customHeight="1">
      <c r="A45" s="59"/>
      <c r="B45" s="59"/>
      <c r="C45" s="126"/>
      <c r="D45" s="61"/>
      <c r="E45" s="104"/>
      <c r="F45" s="59"/>
      <c r="G45" s="121"/>
    </row>
    <row r="46" spans="1:7" ht="15.75" customHeight="1">
      <c r="A46" s="373" t="s">
        <v>41</v>
      </c>
      <c r="B46" s="373"/>
      <c r="C46" s="279" t="s">
        <v>368</v>
      </c>
      <c r="D46" s="61"/>
      <c r="E46" s="104"/>
      <c r="F46" s="59"/>
      <c r="G46" s="121"/>
    </row>
    <row r="47" spans="1:7" ht="15.75" customHeight="1">
      <c r="A47" s="396" t="s">
        <v>91</v>
      </c>
      <c r="B47" s="396" t="s">
        <v>83</v>
      </c>
      <c r="C47" s="398" t="s">
        <v>421</v>
      </c>
      <c r="D47" s="62"/>
      <c r="E47" s="104"/>
      <c r="F47" s="396" t="s">
        <v>2</v>
      </c>
      <c r="G47" s="121">
        <f>'Planilha Orçamentária'!G51</f>
        <v>63.081000000000003</v>
      </c>
    </row>
    <row r="48" spans="1:7" ht="15.75" customHeight="1">
      <c r="A48" s="396" t="s">
        <v>92</v>
      </c>
      <c r="B48" s="396" t="s">
        <v>83</v>
      </c>
      <c r="C48" s="397" t="s">
        <v>463</v>
      </c>
      <c r="D48" s="61"/>
      <c r="E48" s="104"/>
      <c r="F48" s="396" t="s">
        <v>2</v>
      </c>
      <c r="G48" s="121">
        <f>'Planilha Orçamentária'!G52</f>
        <v>169.83500000000001</v>
      </c>
    </row>
    <row r="49" spans="1:7" ht="15.75" customHeight="1">
      <c r="A49" s="59"/>
      <c r="B49" s="59"/>
      <c r="C49" s="123"/>
      <c r="D49" s="59"/>
      <c r="E49" s="95"/>
      <c r="F49" s="59"/>
      <c r="G49" s="121"/>
    </row>
    <row r="50" spans="1:7" ht="15.75" customHeight="1">
      <c r="A50" s="373" t="s">
        <v>42</v>
      </c>
      <c r="B50" s="93"/>
      <c r="C50" s="94" t="s">
        <v>295</v>
      </c>
      <c r="D50" s="61"/>
      <c r="E50" s="104"/>
      <c r="F50" s="134"/>
      <c r="G50" s="121"/>
    </row>
    <row r="51" spans="1:7" ht="15.75" customHeight="1">
      <c r="A51" s="396" t="s">
        <v>93</v>
      </c>
      <c r="B51" s="134" t="s">
        <v>301</v>
      </c>
      <c r="C51" s="317" t="s">
        <v>439</v>
      </c>
      <c r="D51" s="61" t="s">
        <v>81</v>
      </c>
      <c r="E51" s="104"/>
      <c r="F51" s="105" t="s">
        <v>3</v>
      </c>
      <c r="G51" s="121">
        <f>'Planilha Orçamentária'!G56</f>
        <v>338.36</v>
      </c>
    </row>
    <row r="52" spans="1:7" ht="15.75" customHeight="1">
      <c r="A52" s="396" t="s">
        <v>105</v>
      </c>
      <c r="B52" s="134" t="s">
        <v>300</v>
      </c>
      <c r="C52" s="384" t="s">
        <v>440</v>
      </c>
      <c r="D52" s="61" t="s">
        <v>81</v>
      </c>
      <c r="E52" s="104"/>
      <c r="F52" s="105" t="s">
        <v>3</v>
      </c>
      <c r="G52" s="121">
        <f>'Planilha Orçamentária'!G57</f>
        <v>1112.3</v>
      </c>
    </row>
    <row r="53" spans="1:7" ht="15.75" customHeight="1">
      <c r="A53" s="396" t="s">
        <v>106</v>
      </c>
      <c r="B53" s="134" t="s">
        <v>302</v>
      </c>
      <c r="C53" s="384" t="s">
        <v>441</v>
      </c>
      <c r="D53" s="61" t="s">
        <v>81</v>
      </c>
      <c r="E53" s="104"/>
      <c r="F53" s="105" t="s">
        <v>3</v>
      </c>
      <c r="G53" s="121">
        <f>'Planilha Orçamentária'!G58</f>
        <v>432.38</v>
      </c>
    </row>
    <row r="54" spans="1:7" ht="15.75" customHeight="1">
      <c r="A54" s="396" t="s">
        <v>438</v>
      </c>
      <c r="B54" s="134" t="s">
        <v>303</v>
      </c>
      <c r="C54" s="138" t="s">
        <v>304</v>
      </c>
      <c r="D54" s="61" t="s">
        <v>66</v>
      </c>
      <c r="E54" s="104"/>
      <c r="F54" s="105" t="s">
        <v>3</v>
      </c>
      <c r="G54" s="121">
        <f>'Planilha Orçamentária'!G59</f>
        <v>340.9</v>
      </c>
    </row>
    <row r="55" spans="1:7" ht="15.75" customHeight="1">
      <c r="A55" s="396" t="s">
        <v>358</v>
      </c>
      <c r="B55" s="134" t="s">
        <v>346</v>
      </c>
      <c r="C55" s="138" t="s">
        <v>344</v>
      </c>
      <c r="D55" s="61" t="s">
        <v>262</v>
      </c>
      <c r="E55" s="104"/>
      <c r="F55" s="105" t="s">
        <v>3</v>
      </c>
      <c r="G55" s="121">
        <f>'Planilha Orçamentária'!G60</f>
        <v>46</v>
      </c>
    </row>
    <row r="56" spans="1:7" ht="15.75" customHeight="1">
      <c r="A56" s="396" t="s">
        <v>359</v>
      </c>
      <c r="B56" s="134" t="s">
        <v>131</v>
      </c>
      <c r="C56" s="138" t="s">
        <v>134</v>
      </c>
      <c r="D56" s="61" t="s">
        <v>262</v>
      </c>
      <c r="E56" s="104"/>
      <c r="F56" s="105" t="s">
        <v>8</v>
      </c>
      <c r="G56" s="121">
        <f>'Planilha Orçamentária'!G61</f>
        <v>8</v>
      </c>
    </row>
    <row r="57" spans="1:7" ht="15.75" customHeight="1">
      <c r="A57" s="396" t="s">
        <v>360</v>
      </c>
      <c r="B57" s="134" t="s">
        <v>132</v>
      </c>
      <c r="C57" s="138" t="s">
        <v>135</v>
      </c>
      <c r="D57" s="61" t="s">
        <v>262</v>
      </c>
      <c r="E57" s="104"/>
      <c r="F57" s="105" t="s">
        <v>8</v>
      </c>
      <c r="G57" s="121">
        <f>'Planilha Orçamentária'!G62</f>
        <v>3</v>
      </c>
    </row>
    <row r="58" spans="1:7" ht="15.75" customHeight="1">
      <c r="A58" s="396" t="s">
        <v>361</v>
      </c>
      <c r="B58" s="134" t="s">
        <v>320</v>
      </c>
      <c r="C58" s="138" t="s">
        <v>319</v>
      </c>
      <c r="D58" s="61" t="s">
        <v>82</v>
      </c>
      <c r="E58" s="104"/>
      <c r="F58" s="105" t="s">
        <v>8</v>
      </c>
      <c r="G58" s="121">
        <f>'Planilha Orçamentária'!G63</f>
        <v>5</v>
      </c>
    </row>
    <row r="59" spans="1:7" ht="15.75" customHeight="1">
      <c r="A59" s="396" t="s">
        <v>362</v>
      </c>
      <c r="B59" s="134" t="s">
        <v>133</v>
      </c>
      <c r="C59" s="138" t="s">
        <v>136</v>
      </c>
      <c r="D59" s="61" t="s">
        <v>82</v>
      </c>
      <c r="E59" s="104"/>
      <c r="F59" s="105" t="s">
        <v>8</v>
      </c>
      <c r="G59" s="121">
        <f>'Planilha Orçamentária'!G64</f>
        <v>7</v>
      </c>
    </row>
    <row r="60" spans="1:7" ht="15.75" customHeight="1">
      <c r="A60" s="396" t="s">
        <v>363</v>
      </c>
      <c r="B60" s="134" t="s">
        <v>347</v>
      </c>
      <c r="C60" s="138" t="s">
        <v>345</v>
      </c>
      <c r="D60" s="61" t="s">
        <v>82</v>
      </c>
      <c r="E60" s="104"/>
      <c r="F60" s="105" t="s">
        <v>8</v>
      </c>
      <c r="G60" s="121">
        <f>'Planilha Orçamentária'!G65</f>
        <v>3</v>
      </c>
    </row>
    <row r="61" spans="1:7" ht="15.75" customHeight="1">
      <c r="A61" s="59"/>
      <c r="B61" s="150"/>
      <c r="C61" s="135"/>
      <c r="D61" s="61"/>
      <c r="E61" s="104"/>
      <c r="F61" s="134"/>
      <c r="G61" s="121"/>
    </row>
    <row r="62" spans="1:7" ht="15.75" customHeight="1">
      <c r="A62" s="93" t="s">
        <v>43</v>
      </c>
      <c r="B62" s="93"/>
      <c r="C62" s="278" t="s">
        <v>324</v>
      </c>
      <c r="D62" s="61"/>
      <c r="E62" s="104"/>
      <c r="F62" s="134"/>
      <c r="G62" s="121"/>
    </row>
    <row r="63" spans="1:7" ht="15.75" customHeight="1">
      <c r="A63" s="64" t="s">
        <v>94</v>
      </c>
      <c r="B63" s="134" t="s">
        <v>308</v>
      </c>
      <c r="C63" s="138" t="s">
        <v>407</v>
      </c>
      <c r="D63" s="60" t="s">
        <v>305</v>
      </c>
      <c r="E63" s="99"/>
      <c r="F63" s="134" t="s">
        <v>3</v>
      </c>
      <c r="G63" s="121">
        <f>'Planilha Orçamentária'!G69</f>
        <v>226</v>
      </c>
    </row>
    <row r="64" spans="1:7" ht="15.75" customHeight="1">
      <c r="A64" s="64" t="s">
        <v>95</v>
      </c>
      <c r="B64" s="105">
        <v>2003919</v>
      </c>
      <c r="C64" s="138" t="s">
        <v>321</v>
      </c>
      <c r="D64" s="60" t="s">
        <v>305</v>
      </c>
      <c r="E64" s="99"/>
      <c r="F64" s="134" t="s">
        <v>8</v>
      </c>
      <c r="G64" s="121">
        <f>'Planilha Orçamentária'!G70</f>
        <v>1</v>
      </c>
    </row>
    <row r="65" spans="1:7" ht="15.75" customHeight="1">
      <c r="A65" s="59"/>
      <c r="B65" s="150"/>
      <c r="C65" s="317"/>
      <c r="D65" s="61"/>
      <c r="E65" s="104"/>
      <c r="F65" s="134"/>
      <c r="G65" s="121"/>
    </row>
    <row r="66" spans="1:7" ht="15.75" customHeight="1">
      <c r="A66" s="93" t="s">
        <v>117</v>
      </c>
      <c r="B66" s="93"/>
      <c r="C66" s="126" t="s">
        <v>307</v>
      </c>
      <c r="D66" s="59"/>
      <c r="E66" s="95"/>
      <c r="F66" s="59"/>
      <c r="G66" s="121"/>
    </row>
    <row r="67" spans="1:7" ht="15.75" customHeight="1">
      <c r="A67" s="59" t="s">
        <v>118</v>
      </c>
      <c r="B67" s="64">
        <v>5213403</v>
      </c>
      <c r="C67" s="122" t="s">
        <v>416</v>
      </c>
      <c r="D67" s="60" t="s">
        <v>69</v>
      </c>
      <c r="E67" s="104"/>
      <c r="F67" s="59" t="s">
        <v>9</v>
      </c>
      <c r="G67" s="121">
        <f>'Planilha Orçamentária'!G74</f>
        <v>1984.463</v>
      </c>
    </row>
    <row r="68" spans="1:7" ht="15.75" customHeight="1">
      <c r="A68" s="59" t="s">
        <v>119</v>
      </c>
      <c r="B68" s="64">
        <v>5214003</v>
      </c>
      <c r="C68" s="122" t="s">
        <v>415</v>
      </c>
      <c r="D68" s="60" t="s">
        <v>69</v>
      </c>
      <c r="E68" s="104"/>
      <c r="F68" s="59" t="s">
        <v>9</v>
      </c>
      <c r="G68" s="121">
        <f>'Planilha Orçamentária'!G75</f>
        <v>9.4499999999999993</v>
      </c>
    </row>
    <row r="69" spans="1:7" ht="15.75" customHeight="1">
      <c r="A69" s="64" t="s">
        <v>460</v>
      </c>
      <c r="B69" s="64">
        <v>5213360</v>
      </c>
      <c r="C69" s="122" t="s">
        <v>414</v>
      </c>
      <c r="D69" s="61" t="s">
        <v>69</v>
      </c>
      <c r="E69" s="104"/>
      <c r="F69" s="59" t="s">
        <v>8</v>
      </c>
      <c r="G69" s="121">
        <f>'Planilha Orçamentária'!G76</f>
        <v>1035</v>
      </c>
    </row>
    <row r="70" spans="1:7" ht="15.75" customHeight="1">
      <c r="A70" s="64" t="s">
        <v>461</v>
      </c>
      <c r="B70" s="64">
        <v>5213572</v>
      </c>
      <c r="C70" s="122" t="s">
        <v>409</v>
      </c>
      <c r="D70" s="61" t="s">
        <v>70</v>
      </c>
      <c r="E70" s="104"/>
      <c r="F70" s="59" t="s">
        <v>9</v>
      </c>
      <c r="G70" s="121">
        <f>'Planilha Orçamentária'!G77</f>
        <v>55.768000000000001</v>
      </c>
    </row>
    <row r="71" spans="1:7" ht="15.75" customHeight="1">
      <c r="A71" s="64" t="s">
        <v>462</v>
      </c>
      <c r="B71" s="64">
        <v>5216111</v>
      </c>
      <c r="C71" s="122" t="s">
        <v>411</v>
      </c>
      <c r="D71" s="61" t="s">
        <v>70</v>
      </c>
      <c r="E71" s="104"/>
      <c r="F71" s="59" t="s">
        <v>8</v>
      </c>
      <c r="G71" s="121">
        <f>'Planilha Orçamentária'!G78</f>
        <v>75</v>
      </c>
    </row>
    <row r="72" spans="1:7" ht="15.75" customHeight="1">
      <c r="A72" s="59"/>
      <c r="B72" s="59"/>
      <c r="C72" s="123"/>
      <c r="D72" s="59"/>
      <c r="E72" s="95"/>
      <c r="F72" s="59"/>
      <c r="G72" s="121"/>
    </row>
    <row r="73" spans="1:7" ht="15.75" customHeight="1">
      <c r="A73" s="93" t="s">
        <v>350</v>
      </c>
      <c r="B73" s="93"/>
      <c r="C73" s="126" t="s">
        <v>111</v>
      </c>
      <c r="D73" s="59"/>
      <c r="E73" s="95"/>
      <c r="F73" s="59"/>
      <c r="G73" s="121"/>
    </row>
    <row r="74" spans="1:7" ht="15.75" customHeight="1">
      <c r="A74" s="64" t="s">
        <v>351</v>
      </c>
      <c r="B74" s="64">
        <v>3713604</v>
      </c>
      <c r="C74" s="122" t="s">
        <v>269</v>
      </c>
      <c r="D74" s="60" t="s">
        <v>107</v>
      </c>
      <c r="E74" s="64"/>
      <c r="F74" s="64" t="s">
        <v>3</v>
      </c>
      <c r="G74" s="121">
        <f>'Planilha Orçamentária'!G82</f>
        <v>87.4</v>
      </c>
    </row>
    <row r="75" spans="1:7" ht="15.75" customHeight="1">
      <c r="A75" s="64" t="s">
        <v>369</v>
      </c>
      <c r="B75" s="64">
        <v>3713605</v>
      </c>
      <c r="C75" s="122" t="s">
        <v>270</v>
      </c>
      <c r="D75" s="64" t="s">
        <v>107</v>
      </c>
      <c r="E75" s="64"/>
      <c r="F75" s="64" t="s">
        <v>3</v>
      </c>
      <c r="G75" s="121">
        <f>'Planilha Orçamentária'!G83</f>
        <v>128</v>
      </c>
    </row>
    <row r="76" spans="1:7" ht="15.75" customHeight="1">
      <c r="A76" s="64" t="s">
        <v>370</v>
      </c>
      <c r="B76" s="64" t="s">
        <v>83</v>
      </c>
      <c r="C76" s="122" t="s">
        <v>343</v>
      </c>
      <c r="D76" s="61"/>
      <c r="E76" s="105"/>
      <c r="F76" s="105" t="s">
        <v>8</v>
      </c>
      <c r="G76" s="121">
        <f>'Planilha Orçamentária'!G84</f>
        <v>13</v>
      </c>
    </row>
    <row r="77" spans="1:7" ht="15.75" customHeight="1">
      <c r="A77" s="64" t="s">
        <v>459</v>
      </c>
      <c r="B77" s="64" t="s">
        <v>83</v>
      </c>
      <c r="C77" s="122" t="s">
        <v>458</v>
      </c>
      <c r="D77" s="61"/>
      <c r="E77" s="105"/>
      <c r="F77" s="105" t="s">
        <v>3</v>
      </c>
      <c r="G77" s="121">
        <f>'Planilha Orçamentária'!G85</f>
        <v>1</v>
      </c>
    </row>
    <row r="78" spans="1:7" ht="15.75" customHeight="1">
      <c r="A78" s="59"/>
      <c r="B78" s="59"/>
      <c r="C78" s="120"/>
      <c r="D78" s="59"/>
      <c r="E78" s="95"/>
      <c r="F78" s="59"/>
      <c r="G78" s="121"/>
    </row>
    <row r="79" spans="1:7" ht="15.75" customHeight="1">
      <c r="A79" s="373" t="s">
        <v>364</v>
      </c>
      <c r="B79" s="93"/>
      <c r="C79" s="126" t="s">
        <v>137</v>
      </c>
      <c r="D79" s="59"/>
      <c r="E79" s="95"/>
      <c r="F79" s="59"/>
      <c r="G79" s="121"/>
    </row>
    <row r="80" spans="1:7" ht="15.75" customHeight="1">
      <c r="A80" s="64" t="s">
        <v>365</v>
      </c>
      <c r="B80" s="150" t="s">
        <v>278</v>
      </c>
      <c r="C80" s="314" t="s">
        <v>322</v>
      </c>
      <c r="D80" s="61" t="s">
        <v>71</v>
      </c>
      <c r="E80" s="104"/>
      <c r="F80" s="134" t="s">
        <v>9</v>
      </c>
      <c r="G80" s="121">
        <f>'Planilha Orçamentária'!G89</f>
        <v>58738.258999999998</v>
      </c>
    </row>
    <row r="81" spans="1:7" ht="15.75" customHeight="1">
      <c r="A81" s="64" t="s">
        <v>366</v>
      </c>
      <c r="B81" s="150" t="s">
        <v>326</v>
      </c>
      <c r="C81" s="314" t="s">
        <v>408</v>
      </c>
      <c r="D81" s="61" t="s">
        <v>71</v>
      </c>
      <c r="E81" s="104"/>
      <c r="F81" s="134" t="s">
        <v>8</v>
      </c>
      <c r="G81" s="121">
        <f>'Planilha Orçamentária'!G90</f>
        <v>580</v>
      </c>
    </row>
    <row r="82" spans="1:7" ht="15.75" customHeight="1">
      <c r="A82" s="59"/>
      <c r="B82" s="59"/>
      <c r="C82" s="123"/>
      <c r="D82" s="59"/>
      <c r="E82" s="144"/>
      <c r="F82" s="145"/>
      <c r="G82" s="121"/>
    </row>
    <row r="83" spans="1:7" ht="15.75" customHeight="1">
      <c r="A83" s="93" t="s">
        <v>371</v>
      </c>
      <c r="B83" s="64"/>
      <c r="C83" s="279" t="s">
        <v>112</v>
      </c>
      <c r="D83" s="64"/>
      <c r="E83" s="280"/>
      <c r="F83" s="281"/>
      <c r="G83" s="121"/>
    </row>
    <row r="84" spans="1:7" ht="15.75" customHeight="1">
      <c r="A84" s="422" t="s">
        <v>372</v>
      </c>
      <c r="B84" s="365" t="s">
        <v>83</v>
      </c>
      <c r="C84" s="366" t="s">
        <v>120</v>
      </c>
      <c r="D84" s="367"/>
      <c r="E84" s="381"/>
      <c r="F84" s="288" t="s">
        <v>8</v>
      </c>
      <c r="G84" s="393">
        <f>'Planilha Orçamentária'!G94</f>
        <v>1</v>
      </c>
    </row>
    <row r="85" spans="1:7" ht="15" customHeight="1">
      <c r="B85" s="12"/>
    </row>
    <row r="86" spans="1:7" ht="15" customHeight="1">
      <c r="B86" s="12"/>
    </row>
    <row r="87" spans="1:7" ht="15" customHeight="1">
      <c r="B87" s="12"/>
    </row>
    <row r="88" spans="1:7" ht="15" customHeight="1">
      <c r="B88" s="12"/>
    </row>
    <row r="89" spans="1:7" ht="15" customHeight="1">
      <c r="B89" s="12"/>
    </row>
    <row r="90" spans="1:7" ht="15" customHeight="1">
      <c r="B90" s="12"/>
    </row>
    <row r="91" spans="1:7" ht="15" customHeight="1">
      <c r="B91" s="12"/>
    </row>
    <row r="92" spans="1:7" ht="15" customHeight="1">
      <c r="B92" s="12"/>
    </row>
    <row r="93" spans="1:7" ht="15" customHeight="1">
      <c r="B93" s="12"/>
    </row>
    <row r="94" spans="1:7" ht="15" customHeight="1">
      <c r="B94" s="12"/>
    </row>
  </sheetData>
  <mergeCells count="6">
    <mergeCell ref="G5:G6"/>
    <mergeCell ref="A5:A6"/>
    <mergeCell ref="B5:B6"/>
    <mergeCell ref="C5:C6"/>
    <mergeCell ref="D5:D6"/>
    <mergeCell ref="F5:F6"/>
  </mergeCells>
  <conditionalFormatting sqref="F32:F57 E45:F48 E54:F69 F66:F79 E76:F77">
    <cfRule type="cellIs" priority="18" stopIfTrue="1" operator="equal">
      <formula>"04.999.02"</formula>
    </cfRule>
  </conditionalFormatting>
  <printOptions horizontalCentered="1"/>
  <pageMargins left="0.39370078740157483" right="0.39370078740157483" top="0.78740157480314965" bottom="0.39370078740157483" header="0.27559055118110237" footer="0.27559055118110237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T422"/>
  <sheetViews>
    <sheetView showGridLines="0" tabSelected="1" view="pageBreakPreview" topLeftCell="A72" zoomScaleNormal="100" zoomScaleSheetLayoutView="100" workbookViewId="0">
      <selection activeCell="N99" sqref="N99"/>
    </sheetView>
  </sheetViews>
  <sheetFormatPr defaultColWidth="8.85546875" defaultRowHeight="12.75"/>
  <cols>
    <col min="1" max="1" width="5.7109375" style="11" customWidth="1"/>
    <col min="2" max="2" width="7.7109375" style="11" customWidth="1"/>
    <col min="3" max="3" width="59.7109375" style="11" customWidth="1"/>
    <col min="4" max="4" width="11.7109375" style="11" customWidth="1"/>
    <col min="5" max="5" width="7.7109375" style="11" customWidth="1"/>
    <col min="6" max="6" width="6.7109375" style="11" customWidth="1"/>
    <col min="7" max="7" width="11.7109375" style="11" customWidth="1"/>
    <col min="8" max="9" width="10.7109375" style="11" customWidth="1"/>
    <col min="10" max="10" width="11.7109375" style="11" customWidth="1"/>
    <col min="11" max="11" width="11" style="11" customWidth="1"/>
    <col min="12" max="12" width="11.140625" style="11" customWidth="1"/>
    <col min="13" max="17" width="9.7109375" style="11" customWidth="1"/>
    <col min="18" max="20" width="12.7109375" style="11" customWidth="1"/>
    <col min="21" max="23" width="11.7109375" style="11" customWidth="1"/>
    <col min="24" max="16384" width="8.85546875" style="11"/>
  </cols>
  <sheetData>
    <row r="1" spans="1:10" ht="16.5" customHeight="1">
      <c r="A1" s="359" t="s">
        <v>11</v>
      </c>
      <c r="B1" s="33"/>
      <c r="C1" s="33"/>
      <c r="D1" s="530" t="s">
        <v>313</v>
      </c>
      <c r="E1" s="531"/>
      <c r="F1" s="532"/>
      <c r="G1" s="530" t="s">
        <v>448</v>
      </c>
      <c r="H1" s="531"/>
      <c r="I1" s="531"/>
      <c r="J1" s="532"/>
    </row>
    <row r="2" spans="1:10" ht="16.5" customHeight="1">
      <c r="A2" s="38" t="s">
        <v>445</v>
      </c>
      <c r="B2" s="34"/>
      <c r="C2" s="321"/>
      <c r="D2" s="35" t="s">
        <v>102</v>
      </c>
      <c r="E2" s="36"/>
      <c r="F2" s="37">
        <f>'Resumo do Orçamento'!B33</f>
        <v>0.25169999999999998</v>
      </c>
      <c r="G2" s="533" t="s">
        <v>103</v>
      </c>
      <c r="H2" s="534"/>
      <c r="I2" s="534"/>
      <c r="J2" s="535"/>
    </row>
    <row r="3" spans="1:10" ht="16.5" customHeight="1">
      <c r="A3" s="38" t="s">
        <v>446</v>
      </c>
      <c r="B3" s="34"/>
      <c r="C3" s="34"/>
      <c r="D3" s="35" t="s">
        <v>314</v>
      </c>
      <c r="E3" s="36"/>
      <c r="F3" s="37">
        <f>'Resumo do Orçamento'!E32</f>
        <v>0.15</v>
      </c>
      <c r="G3" s="533" t="s">
        <v>279</v>
      </c>
      <c r="H3" s="534"/>
      <c r="I3" s="534"/>
      <c r="J3" s="535"/>
    </row>
    <row r="4" spans="1:10" ht="16.5" customHeight="1">
      <c r="A4" s="39" t="s">
        <v>447</v>
      </c>
      <c r="B4" s="40"/>
      <c r="C4" s="40"/>
      <c r="D4" s="41" t="s">
        <v>104</v>
      </c>
      <c r="E4" s="42"/>
      <c r="F4" s="43">
        <f>'Resumo do Orçamento'!E33</f>
        <v>0.15</v>
      </c>
      <c r="G4" s="536" t="s">
        <v>424</v>
      </c>
      <c r="H4" s="537"/>
      <c r="I4" s="537"/>
      <c r="J4" s="538"/>
    </row>
    <row r="5" spans="1:10" ht="12" customHeight="1">
      <c r="A5" s="523" t="s">
        <v>31</v>
      </c>
      <c r="B5" s="523" t="s">
        <v>84</v>
      </c>
      <c r="C5" s="525" t="s">
        <v>28</v>
      </c>
      <c r="D5" s="525" t="s">
        <v>46</v>
      </c>
      <c r="E5" s="525" t="s">
        <v>1</v>
      </c>
      <c r="F5" s="525" t="s">
        <v>29</v>
      </c>
      <c r="G5" s="521" t="s">
        <v>47</v>
      </c>
      <c r="H5" s="523" t="s">
        <v>265</v>
      </c>
      <c r="I5" s="523" t="s">
        <v>264</v>
      </c>
      <c r="J5" s="521" t="s">
        <v>48</v>
      </c>
    </row>
    <row r="6" spans="1:10" ht="12" customHeight="1">
      <c r="A6" s="524"/>
      <c r="B6" s="524"/>
      <c r="C6" s="526"/>
      <c r="D6" s="526"/>
      <c r="E6" s="526"/>
      <c r="F6" s="526"/>
      <c r="G6" s="522"/>
      <c r="H6" s="539"/>
      <c r="I6" s="539"/>
      <c r="J6" s="522"/>
    </row>
    <row r="7" spans="1:10" ht="15.75" customHeight="1">
      <c r="A7" s="112" t="s">
        <v>37</v>
      </c>
      <c r="B7" s="112"/>
      <c r="C7" s="113" t="s">
        <v>276</v>
      </c>
      <c r="D7" s="58"/>
      <c r="E7" s="114"/>
      <c r="F7" s="115"/>
      <c r="G7" s="116"/>
      <c r="H7" s="117"/>
      <c r="I7" s="118"/>
      <c r="J7" s="119"/>
    </row>
    <row r="8" spans="1:10" ht="15.75" customHeight="1">
      <c r="A8" s="431" t="s">
        <v>85</v>
      </c>
      <c r="B8" s="431" t="s">
        <v>83</v>
      </c>
      <c r="C8" s="432" t="s">
        <v>141</v>
      </c>
      <c r="D8" s="431"/>
      <c r="E8" s="433"/>
      <c r="F8" s="431" t="s">
        <v>8</v>
      </c>
      <c r="G8" s="434">
        <v>1</v>
      </c>
      <c r="H8" s="527" t="s">
        <v>485</v>
      </c>
      <c r="I8" s="528"/>
      <c r="J8" s="529"/>
    </row>
    <row r="9" spans="1:10" ht="15.75" customHeight="1">
      <c r="A9" s="59" t="s">
        <v>86</v>
      </c>
      <c r="B9" s="59" t="s">
        <v>83</v>
      </c>
      <c r="C9" s="120" t="s">
        <v>97</v>
      </c>
      <c r="D9" s="59"/>
      <c r="E9" s="95"/>
      <c r="F9" s="59" t="s">
        <v>8</v>
      </c>
      <c r="G9" s="139">
        <v>1</v>
      </c>
      <c r="H9" s="96"/>
      <c r="I9" s="102">
        <f>TRUNC(H9*(1+'Resumo do Orçamento'!$B$33),2)</f>
        <v>0</v>
      </c>
      <c r="J9" s="103">
        <f t="shared" ref="J9:J14" si="0">TRUNC(G9*I9,2)</f>
        <v>0</v>
      </c>
    </row>
    <row r="10" spans="1:10" ht="15.75" customHeight="1">
      <c r="A10" s="59" t="s">
        <v>87</v>
      </c>
      <c r="B10" s="59" t="s">
        <v>83</v>
      </c>
      <c r="C10" s="120" t="s">
        <v>341</v>
      </c>
      <c r="D10" s="59"/>
      <c r="E10" s="95"/>
      <c r="F10" s="59" t="s">
        <v>8</v>
      </c>
      <c r="G10" s="139">
        <v>1</v>
      </c>
      <c r="H10" s="96"/>
      <c r="I10" s="102">
        <f>TRUNC(H10*(1+'Resumo do Orçamento'!$B$33),2)</f>
        <v>0</v>
      </c>
      <c r="J10" s="103">
        <f t="shared" si="0"/>
        <v>0</v>
      </c>
    </row>
    <row r="11" spans="1:10" ht="15.75" customHeight="1">
      <c r="A11" s="59" t="s">
        <v>88</v>
      </c>
      <c r="B11" s="59" t="s">
        <v>83</v>
      </c>
      <c r="C11" s="120" t="s">
        <v>98</v>
      </c>
      <c r="D11" s="59"/>
      <c r="E11" s="95"/>
      <c r="F11" s="59" t="s">
        <v>8</v>
      </c>
      <c r="G11" s="139">
        <v>1</v>
      </c>
      <c r="H11" s="96"/>
      <c r="I11" s="102">
        <f>TRUNC(H11*(1+'Resumo do Orçamento'!$B$33),2)</f>
        <v>0</v>
      </c>
      <c r="J11" s="103">
        <f t="shared" si="0"/>
        <v>0</v>
      </c>
    </row>
    <row r="12" spans="1:10" ht="15.75" customHeight="1">
      <c r="A12" s="59" t="s">
        <v>89</v>
      </c>
      <c r="B12" s="59" t="s">
        <v>83</v>
      </c>
      <c r="C12" s="120" t="s">
        <v>125</v>
      </c>
      <c r="D12" s="59"/>
      <c r="E12" s="95"/>
      <c r="F12" s="59" t="s">
        <v>8</v>
      </c>
      <c r="G12" s="139">
        <v>1</v>
      </c>
      <c r="H12" s="96"/>
      <c r="I12" s="102">
        <f>TRUNC(H12*(1+'Resumo do Orçamento'!$B$33),2)</f>
        <v>0</v>
      </c>
      <c r="J12" s="103">
        <f t="shared" si="0"/>
        <v>0</v>
      </c>
    </row>
    <row r="13" spans="1:10" ht="15.75" customHeight="1">
      <c r="A13" s="59" t="s">
        <v>108</v>
      </c>
      <c r="B13" s="59" t="s">
        <v>83</v>
      </c>
      <c r="C13" s="120" t="s">
        <v>99</v>
      </c>
      <c r="D13" s="59"/>
      <c r="E13" s="95"/>
      <c r="F13" s="59" t="s">
        <v>8</v>
      </c>
      <c r="G13" s="139">
        <v>1</v>
      </c>
      <c r="H13" s="96"/>
      <c r="I13" s="102">
        <f>TRUNC(H13*(1+'Resumo do Orçamento'!$B$33),2)</f>
        <v>0</v>
      </c>
      <c r="J13" s="103">
        <f t="shared" si="0"/>
        <v>0</v>
      </c>
    </row>
    <row r="14" spans="1:10" ht="15.75" customHeight="1">
      <c r="A14" s="59" t="s">
        <v>90</v>
      </c>
      <c r="B14" s="59" t="s">
        <v>83</v>
      </c>
      <c r="C14" s="120" t="s">
        <v>100</v>
      </c>
      <c r="D14" s="59"/>
      <c r="E14" s="95"/>
      <c r="F14" s="59" t="s">
        <v>8</v>
      </c>
      <c r="G14" s="139">
        <v>1</v>
      </c>
      <c r="H14" s="96"/>
      <c r="I14" s="102">
        <f>TRUNC(H14*(1+'Resumo do Orçamento'!$B$33),2)</f>
        <v>0</v>
      </c>
      <c r="J14" s="103">
        <f t="shared" si="0"/>
        <v>0</v>
      </c>
    </row>
    <row r="15" spans="1:10" ht="15.75" customHeight="1">
      <c r="A15" s="431" t="s">
        <v>124</v>
      </c>
      <c r="B15" s="436">
        <v>5213570</v>
      </c>
      <c r="C15" s="437" t="s">
        <v>393</v>
      </c>
      <c r="D15" s="438" t="s">
        <v>70</v>
      </c>
      <c r="E15" s="433"/>
      <c r="F15" s="431" t="s">
        <v>9</v>
      </c>
      <c r="G15" s="434">
        <v>15.625</v>
      </c>
      <c r="H15" s="527" t="s">
        <v>485</v>
      </c>
      <c r="I15" s="528"/>
      <c r="J15" s="529"/>
    </row>
    <row r="16" spans="1:10" ht="15.75" customHeight="1">
      <c r="A16" s="431" t="s">
        <v>280</v>
      </c>
      <c r="B16" s="431">
        <v>5216111</v>
      </c>
      <c r="C16" s="432" t="s">
        <v>404</v>
      </c>
      <c r="D16" s="438" t="s">
        <v>70</v>
      </c>
      <c r="E16" s="433"/>
      <c r="F16" s="431" t="s">
        <v>8</v>
      </c>
      <c r="G16" s="434">
        <v>6</v>
      </c>
      <c r="H16" s="527" t="s">
        <v>485</v>
      </c>
      <c r="I16" s="528"/>
      <c r="J16" s="529"/>
    </row>
    <row r="17" spans="1:11" ht="15.75" customHeight="1">
      <c r="A17" s="65"/>
      <c r="B17" s="65"/>
      <c r="C17" s="107" t="s">
        <v>49</v>
      </c>
      <c r="D17" s="65"/>
      <c r="E17" s="108"/>
      <c r="F17" s="65"/>
      <c r="G17" s="142"/>
      <c r="H17" s="109"/>
      <c r="I17" s="110"/>
      <c r="J17" s="111">
        <f>SUM(J8:J16)</f>
        <v>0</v>
      </c>
      <c r="K17" s="426"/>
    </row>
    <row r="18" spans="1:11" ht="15.75" customHeight="1">
      <c r="A18" s="59"/>
      <c r="B18" s="59"/>
      <c r="C18" s="94"/>
      <c r="D18" s="59"/>
      <c r="E18" s="95"/>
      <c r="F18" s="59"/>
      <c r="G18" s="139"/>
      <c r="H18" s="96"/>
      <c r="I18" s="394"/>
      <c r="J18" s="395"/>
    </row>
    <row r="19" spans="1:11" ht="15.75" customHeight="1">
      <c r="A19" s="93" t="s">
        <v>65</v>
      </c>
      <c r="B19" s="93"/>
      <c r="C19" s="94" t="s">
        <v>62</v>
      </c>
      <c r="D19" s="59"/>
      <c r="E19" s="95"/>
      <c r="F19" s="59"/>
      <c r="G19" s="139"/>
      <c r="H19" s="96"/>
      <c r="I19" s="97"/>
      <c r="J19" s="98"/>
    </row>
    <row r="20" spans="1:11" ht="22.5" customHeight="1">
      <c r="A20" s="431" t="s">
        <v>74</v>
      </c>
      <c r="B20" s="436">
        <v>5501700</v>
      </c>
      <c r="C20" s="440" t="s">
        <v>126</v>
      </c>
      <c r="D20" s="441" t="s">
        <v>55</v>
      </c>
      <c r="E20" s="442"/>
      <c r="F20" s="436" t="s">
        <v>9</v>
      </c>
      <c r="G20" s="434">
        <v>52200</v>
      </c>
      <c r="H20" s="527" t="s">
        <v>485</v>
      </c>
      <c r="I20" s="528"/>
      <c r="J20" s="529"/>
    </row>
    <row r="21" spans="1:11" ht="15.75" customHeight="1">
      <c r="A21" s="431" t="s">
        <v>373</v>
      </c>
      <c r="B21" s="436">
        <v>5501701</v>
      </c>
      <c r="C21" s="440" t="s">
        <v>294</v>
      </c>
      <c r="D21" s="441" t="s">
        <v>55</v>
      </c>
      <c r="E21" s="442"/>
      <c r="F21" s="436" t="s">
        <v>8</v>
      </c>
      <c r="G21" s="443">
        <v>755</v>
      </c>
      <c r="H21" s="527" t="s">
        <v>485</v>
      </c>
      <c r="I21" s="528"/>
      <c r="J21" s="529"/>
    </row>
    <row r="22" spans="1:11" ht="15.75" customHeight="1">
      <c r="A22" s="431" t="s">
        <v>374</v>
      </c>
      <c r="B22" s="436">
        <v>5501702</v>
      </c>
      <c r="C22" s="440" t="s">
        <v>316</v>
      </c>
      <c r="D22" s="441" t="s">
        <v>55</v>
      </c>
      <c r="E22" s="442"/>
      <c r="F22" s="436" t="s">
        <v>8</v>
      </c>
      <c r="G22" s="443">
        <v>213</v>
      </c>
      <c r="H22" s="527" t="s">
        <v>485</v>
      </c>
      <c r="I22" s="528"/>
      <c r="J22" s="529"/>
    </row>
    <row r="23" spans="1:11" ht="15.75" customHeight="1">
      <c r="A23" s="59" t="s">
        <v>375</v>
      </c>
      <c r="B23" s="64">
        <v>5501710</v>
      </c>
      <c r="C23" s="106" t="s">
        <v>127</v>
      </c>
      <c r="D23" s="60" t="s">
        <v>56</v>
      </c>
      <c r="E23" s="99" t="s">
        <v>128</v>
      </c>
      <c r="F23" s="64" t="s">
        <v>0</v>
      </c>
      <c r="G23" s="377">
        <v>18933.210999999999</v>
      </c>
      <c r="H23" s="101"/>
      <c r="I23" s="102">
        <f>TRUNC(H23*(1+'Resumo do Orçamento'!$B$33),2)</f>
        <v>0</v>
      </c>
      <c r="J23" s="103">
        <f t="shared" ref="J23:J28" si="1">TRUNC(G23*I23,2)</f>
        <v>0</v>
      </c>
    </row>
    <row r="24" spans="1:11" ht="22.5" customHeight="1">
      <c r="A24" s="59" t="s">
        <v>376</v>
      </c>
      <c r="B24" s="64">
        <v>5502109</v>
      </c>
      <c r="C24" s="106" t="s">
        <v>410</v>
      </c>
      <c r="D24" s="61" t="s">
        <v>56</v>
      </c>
      <c r="E24" s="99" t="s">
        <v>128</v>
      </c>
      <c r="F24" s="64" t="s">
        <v>0</v>
      </c>
      <c r="G24" s="383">
        <v>248.67500000000001</v>
      </c>
      <c r="H24" s="101"/>
      <c r="I24" s="102">
        <f>TRUNC(H24*(1+'Resumo do Orçamento'!$B$33),2)</f>
        <v>0</v>
      </c>
      <c r="J24" s="103">
        <f t="shared" si="1"/>
        <v>0</v>
      </c>
    </row>
    <row r="25" spans="1:11" ht="22.5" customHeight="1">
      <c r="A25" s="59" t="s">
        <v>377</v>
      </c>
      <c r="B25" s="64">
        <v>5502110</v>
      </c>
      <c r="C25" s="106" t="s">
        <v>382</v>
      </c>
      <c r="D25" s="61" t="s">
        <v>56</v>
      </c>
      <c r="E25" s="99" t="s">
        <v>128</v>
      </c>
      <c r="F25" s="64" t="s">
        <v>0</v>
      </c>
      <c r="G25" s="139">
        <v>10656.093000000001</v>
      </c>
      <c r="H25" s="101"/>
      <c r="I25" s="102">
        <f>TRUNC(H25*(1+'Resumo do Orçamento'!$B$33),2)</f>
        <v>0</v>
      </c>
      <c r="J25" s="103">
        <f t="shared" si="1"/>
        <v>0</v>
      </c>
    </row>
    <row r="26" spans="1:11" ht="22.5" customHeight="1">
      <c r="A26" s="59" t="s">
        <v>378</v>
      </c>
      <c r="B26" s="64">
        <v>5502111</v>
      </c>
      <c r="C26" s="106" t="s">
        <v>383</v>
      </c>
      <c r="D26" s="61" t="s">
        <v>56</v>
      </c>
      <c r="E26" s="99" t="s">
        <v>128</v>
      </c>
      <c r="F26" s="64" t="s">
        <v>0</v>
      </c>
      <c r="G26" s="139">
        <v>556.20000000000005</v>
      </c>
      <c r="H26" s="101"/>
      <c r="I26" s="102">
        <f>TRUNC(H26*(1+'Resumo do Orçamento'!$B$33),2)</f>
        <v>0</v>
      </c>
      <c r="J26" s="103">
        <f t="shared" si="1"/>
        <v>0</v>
      </c>
    </row>
    <row r="27" spans="1:11" ht="22.5" customHeight="1">
      <c r="A27" s="59" t="s">
        <v>379</v>
      </c>
      <c r="B27" s="64">
        <v>5502112</v>
      </c>
      <c r="C27" s="106" t="s">
        <v>384</v>
      </c>
      <c r="D27" s="61" t="s">
        <v>56</v>
      </c>
      <c r="E27" s="99" t="s">
        <v>128</v>
      </c>
      <c r="F27" s="64" t="s">
        <v>0</v>
      </c>
      <c r="G27" s="139">
        <v>40.268000000000001</v>
      </c>
      <c r="H27" s="101"/>
      <c r="I27" s="102">
        <f>TRUNC(H27*(1+'Resumo do Orçamento'!$B$33),2)</f>
        <v>0</v>
      </c>
      <c r="J27" s="103">
        <f t="shared" si="1"/>
        <v>0</v>
      </c>
    </row>
    <row r="28" spans="1:11" ht="15.75" customHeight="1">
      <c r="A28" s="59" t="s">
        <v>380</v>
      </c>
      <c r="B28" s="105">
        <v>5502978</v>
      </c>
      <c r="C28" s="106" t="s">
        <v>273</v>
      </c>
      <c r="D28" s="61" t="s">
        <v>50</v>
      </c>
      <c r="E28" s="99"/>
      <c r="F28" s="64" t="s">
        <v>0</v>
      </c>
      <c r="G28" s="378">
        <v>3695.5920000000001</v>
      </c>
      <c r="H28" s="101"/>
      <c r="I28" s="102">
        <f>TRUNC(H28*(1+'Resumo do Orçamento'!$B$33),2)</f>
        <v>0</v>
      </c>
      <c r="J28" s="103">
        <f t="shared" si="1"/>
        <v>0</v>
      </c>
    </row>
    <row r="29" spans="1:11" ht="15.75" customHeight="1">
      <c r="A29" s="59" t="s">
        <v>381</v>
      </c>
      <c r="B29" s="105" t="s">
        <v>83</v>
      </c>
      <c r="C29" s="106" t="s">
        <v>274</v>
      </c>
      <c r="D29" s="61" t="s">
        <v>50</v>
      </c>
      <c r="E29" s="99" t="s">
        <v>128</v>
      </c>
      <c r="F29" s="64" t="s">
        <v>0</v>
      </c>
      <c r="G29" s="378">
        <v>20680.763999999999</v>
      </c>
      <c r="H29" s="101"/>
      <c r="I29" s="102">
        <f>TRUNC(H29*(1+'Resumo do Orçamento'!$B$33),2)</f>
        <v>0</v>
      </c>
      <c r="J29" s="103">
        <f t="shared" ref="J29" si="2">TRUNC(G29*I29,2)</f>
        <v>0</v>
      </c>
    </row>
    <row r="30" spans="1:11" ht="15.75" customHeight="1">
      <c r="A30" s="65"/>
      <c r="B30" s="65"/>
      <c r="C30" s="107" t="s">
        <v>51</v>
      </c>
      <c r="D30" s="65"/>
      <c r="E30" s="108"/>
      <c r="F30" s="65"/>
      <c r="G30" s="142"/>
      <c r="H30" s="109"/>
      <c r="I30" s="110"/>
      <c r="J30" s="111">
        <f>SUM(J20:J29)</f>
        <v>0</v>
      </c>
    </row>
    <row r="31" spans="1:11" ht="15.75" customHeight="1">
      <c r="A31" s="59"/>
      <c r="B31" s="59"/>
      <c r="C31" s="94"/>
      <c r="D31" s="59"/>
      <c r="E31" s="95"/>
      <c r="F31" s="59"/>
      <c r="G31" s="139"/>
      <c r="H31" s="96"/>
      <c r="I31" s="394"/>
      <c r="J31" s="395"/>
    </row>
    <row r="32" spans="1:11" ht="15.75" customHeight="1">
      <c r="A32" s="93" t="s">
        <v>39</v>
      </c>
      <c r="B32" s="93"/>
      <c r="C32" s="126" t="s">
        <v>60</v>
      </c>
      <c r="D32" s="59"/>
      <c r="E32" s="95"/>
      <c r="F32" s="59"/>
      <c r="G32" s="139"/>
      <c r="H32" s="96"/>
      <c r="I32" s="124"/>
      <c r="J32" s="125"/>
    </row>
    <row r="33" spans="1:12" ht="15.75" customHeight="1">
      <c r="A33" s="59" t="s">
        <v>61</v>
      </c>
      <c r="B33" s="59">
        <v>4011209</v>
      </c>
      <c r="C33" s="128" t="s">
        <v>76</v>
      </c>
      <c r="D33" s="61" t="s">
        <v>52</v>
      </c>
      <c r="E33" s="104"/>
      <c r="F33" s="59" t="s">
        <v>9</v>
      </c>
      <c r="G33" s="100">
        <v>47893.2</v>
      </c>
      <c r="H33" s="101"/>
      <c r="I33" s="102">
        <f>TRUNC(H33*(1+'Resumo do Orçamento'!$B$33),2)</f>
        <v>0</v>
      </c>
      <c r="J33" s="103">
        <f t="shared" ref="J33:J39" si="3">TRUNC(G33*I33,2)</f>
        <v>0</v>
      </c>
    </row>
    <row r="34" spans="1:12" ht="15.75" customHeight="1">
      <c r="A34" s="59" t="s">
        <v>63</v>
      </c>
      <c r="B34" s="64">
        <v>4011227</v>
      </c>
      <c r="C34" s="129" t="s">
        <v>129</v>
      </c>
      <c r="D34" s="60" t="s">
        <v>67</v>
      </c>
      <c r="E34" s="99"/>
      <c r="F34" s="64" t="s">
        <v>0</v>
      </c>
      <c r="G34" s="100">
        <v>17240.963</v>
      </c>
      <c r="H34" s="101"/>
      <c r="I34" s="102">
        <f>TRUNC(H34*(1+'Resumo do Orçamento'!$B$33),2)</f>
        <v>0</v>
      </c>
      <c r="J34" s="103">
        <f t="shared" si="3"/>
        <v>0</v>
      </c>
    </row>
    <row r="35" spans="1:12" ht="15.75" customHeight="1">
      <c r="A35" s="59" t="s">
        <v>75</v>
      </c>
      <c r="B35" s="64">
        <v>4011219</v>
      </c>
      <c r="C35" s="129" t="s">
        <v>417</v>
      </c>
      <c r="D35" s="60" t="s">
        <v>68</v>
      </c>
      <c r="E35" s="99"/>
      <c r="F35" s="64" t="s">
        <v>0</v>
      </c>
      <c r="G35" s="100">
        <v>10768.65</v>
      </c>
      <c r="H35" s="101"/>
      <c r="I35" s="102">
        <f>TRUNC(H35*(1+'Resumo do Orçamento'!$B$33),2)</f>
        <v>0</v>
      </c>
      <c r="J35" s="103">
        <f t="shared" si="3"/>
        <v>0</v>
      </c>
    </row>
    <row r="36" spans="1:12" ht="15.75" customHeight="1">
      <c r="A36" s="59" t="s">
        <v>353</v>
      </c>
      <c r="B36" s="64">
        <v>5502986</v>
      </c>
      <c r="C36" s="129" t="s">
        <v>392</v>
      </c>
      <c r="D36" s="60"/>
      <c r="E36" s="99"/>
      <c r="F36" s="64" t="s">
        <v>0</v>
      </c>
      <c r="G36" s="100">
        <v>21600</v>
      </c>
      <c r="H36" s="101"/>
      <c r="I36" s="102">
        <f>TRUNC(H36*(1+'Resumo do Orçamento'!$B$33),2)</f>
        <v>0</v>
      </c>
      <c r="J36" s="103">
        <f t="shared" si="3"/>
        <v>0</v>
      </c>
    </row>
    <row r="37" spans="1:12" ht="15.75" customHeight="1">
      <c r="A37" s="59" t="s">
        <v>355</v>
      </c>
      <c r="B37" s="64">
        <v>4011212</v>
      </c>
      <c r="C37" s="129" t="s">
        <v>354</v>
      </c>
      <c r="D37" s="60"/>
      <c r="E37" s="99"/>
      <c r="F37" s="59" t="s">
        <v>9</v>
      </c>
      <c r="G37" s="100">
        <v>48524.2</v>
      </c>
      <c r="H37" s="101"/>
      <c r="I37" s="102">
        <f>TRUNC(H37*(1+'Resumo do Orçamento'!$B$33),2)</f>
        <v>0</v>
      </c>
      <c r="J37" s="103">
        <f t="shared" si="3"/>
        <v>0</v>
      </c>
      <c r="K37" s="254"/>
    </row>
    <row r="38" spans="1:12" ht="15.75" customHeight="1">
      <c r="A38" s="59" t="s">
        <v>356</v>
      </c>
      <c r="B38" s="64">
        <v>4011352</v>
      </c>
      <c r="C38" s="129" t="s">
        <v>419</v>
      </c>
      <c r="D38" s="61" t="s">
        <v>263</v>
      </c>
      <c r="E38" s="104"/>
      <c r="F38" s="59" t="s">
        <v>9</v>
      </c>
      <c r="G38" s="100">
        <v>48524.2</v>
      </c>
      <c r="H38" s="101"/>
      <c r="I38" s="102">
        <f>TRUNC(H38*(1+'Resumo do Orçamento'!$B$33),2)</f>
        <v>0</v>
      </c>
      <c r="J38" s="103">
        <f t="shared" si="3"/>
        <v>0</v>
      </c>
      <c r="K38" s="254"/>
      <c r="L38" s="375"/>
    </row>
    <row r="39" spans="1:12" ht="15.75" customHeight="1">
      <c r="A39" s="396" t="s">
        <v>391</v>
      </c>
      <c r="B39" s="419">
        <v>4011372</v>
      </c>
      <c r="C39" s="420" t="s">
        <v>357</v>
      </c>
      <c r="D39" s="421" t="s">
        <v>467</v>
      </c>
      <c r="E39" s="104"/>
      <c r="F39" s="396" t="s">
        <v>9</v>
      </c>
      <c r="G39" s="100">
        <v>48524.2</v>
      </c>
      <c r="H39" s="101"/>
      <c r="I39" s="102">
        <f>TRUNC(H39*(1+'Resumo do Orçamento'!$B$33),2)</f>
        <v>0</v>
      </c>
      <c r="J39" s="103">
        <f t="shared" si="3"/>
        <v>0</v>
      </c>
      <c r="K39" s="254"/>
      <c r="L39" s="375"/>
    </row>
    <row r="40" spans="1:12" ht="15.75" customHeight="1">
      <c r="A40" s="65"/>
      <c r="B40" s="65"/>
      <c r="C40" s="107" t="s">
        <v>140</v>
      </c>
      <c r="D40" s="65"/>
      <c r="E40" s="108"/>
      <c r="F40" s="65"/>
      <c r="G40" s="130"/>
      <c r="H40" s="109"/>
      <c r="I40" s="131"/>
      <c r="J40" s="111">
        <f>SUM(J33:J39)</f>
        <v>0</v>
      </c>
    </row>
    <row r="41" spans="1:12" ht="15.75" customHeight="1">
      <c r="A41" s="59"/>
      <c r="B41" s="59"/>
      <c r="C41" s="120"/>
      <c r="D41" s="61"/>
      <c r="E41" s="104"/>
      <c r="F41" s="59"/>
      <c r="G41" s="133"/>
      <c r="H41" s="132"/>
      <c r="I41" s="102"/>
      <c r="J41" s="127"/>
    </row>
    <row r="42" spans="1:12" ht="15.75" customHeight="1">
      <c r="A42" s="93" t="s">
        <v>40</v>
      </c>
      <c r="B42" s="93"/>
      <c r="C42" s="126" t="s">
        <v>367</v>
      </c>
      <c r="D42" s="104"/>
      <c r="E42" s="104"/>
      <c r="F42" s="59"/>
      <c r="G42" s="133"/>
      <c r="H42" s="132"/>
      <c r="I42" s="102"/>
      <c r="J42" s="127"/>
    </row>
    <row r="43" spans="1:12" ht="15.75" customHeight="1">
      <c r="A43" s="64" t="s">
        <v>57</v>
      </c>
      <c r="B43" s="64">
        <v>5914374</v>
      </c>
      <c r="C43" s="129" t="s">
        <v>412</v>
      </c>
      <c r="D43" s="64" t="s">
        <v>317</v>
      </c>
      <c r="E43" s="316"/>
      <c r="F43" s="64" t="s">
        <v>130</v>
      </c>
      <c r="G43" s="133">
        <v>142486.13800000001</v>
      </c>
      <c r="H43" s="96"/>
      <c r="I43" s="102">
        <f>TRUNC(H43*(1+'Resumo do Orçamento'!$B$33),2)</f>
        <v>0</v>
      </c>
      <c r="J43" s="103">
        <f>TRUNC(G43*I43,2)</f>
        <v>0</v>
      </c>
    </row>
    <row r="44" spans="1:12" ht="15.75" customHeight="1">
      <c r="A44" s="64" t="s">
        <v>58</v>
      </c>
      <c r="B44" s="64">
        <v>5914374</v>
      </c>
      <c r="C44" s="129" t="s">
        <v>413</v>
      </c>
      <c r="D44" s="64" t="s">
        <v>317</v>
      </c>
      <c r="E44" s="316"/>
      <c r="F44" s="64" t="s">
        <v>130</v>
      </c>
      <c r="G44" s="133">
        <v>88987.256999999998</v>
      </c>
      <c r="H44" s="96"/>
      <c r="I44" s="102">
        <f>TRUNC(H44*(1+'Resumo do Orçamento'!$B$33),2)</f>
        <v>0</v>
      </c>
      <c r="J44" s="103">
        <f t="shared" ref="J44:J45" si="4">TRUNC(G44*I44,2)</f>
        <v>0</v>
      </c>
    </row>
    <row r="45" spans="1:12" ht="15.75" customHeight="1">
      <c r="A45" s="64" t="s">
        <v>59</v>
      </c>
      <c r="B45" s="64">
        <v>5914374</v>
      </c>
      <c r="C45" s="129" t="s">
        <v>466</v>
      </c>
      <c r="D45" s="64" t="s">
        <v>465</v>
      </c>
      <c r="E45" s="316"/>
      <c r="F45" s="64" t="s">
        <v>130</v>
      </c>
      <c r="G45" s="133">
        <v>4332.34</v>
      </c>
      <c r="H45" s="96"/>
      <c r="I45" s="102">
        <f>TRUNC(H45*(1+'Resumo do Orçamento'!$B$33),2)</f>
        <v>0</v>
      </c>
      <c r="J45" s="103">
        <f t="shared" si="4"/>
        <v>0</v>
      </c>
    </row>
    <row r="46" spans="1:12" ht="15.75" customHeight="1">
      <c r="A46" s="444" t="s">
        <v>435</v>
      </c>
      <c r="B46" s="444" t="s">
        <v>83</v>
      </c>
      <c r="C46" s="445" t="s">
        <v>420</v>
      </c>
      <c r="D46" s="446" t="s">
        <v>437</v>
      </c>
      <c r="E46" s="447"/>
      <c r="F46" s="444" t="s">
        <v>2</v>
      </c>
      <c r="G46" s="448">
        <v>63.081000000000003</v>
      </c>
      <c r="H46" s="527" t="s">
        <v>485</v>
      </c>
      <c r="I46" s="528"/>
      <c r="J46" s="529"/>
    </row>
    <row r="47" spans="1:12" ht="15.75" customHeight="1">
      <c r="A47" s="444" t="s">
        <v>436</v>
      </c>
      <c r="B47" s="444" t="s">
        <v>83</v>
      </c>
      <c r="C47" s="449" t="s">
        <v>464</v>
      </c>
      <c r="D47" s="436" t="s">
        <v>437</v>
      </c>
      <c r="E47" s="447"/>
      <c r="F47" s="444" t="s">
        <v>2</v>
      </c>
      <c r="G47" s="448">
        <v>169.83500000000001</v>
      </c>
      <c r="H47" s="527" t="s">
        <v>485</v>
      </c>
      <c r="I47" s="528"/>
      <c r="J47" s="529"/>
    </row>
    <row r="48" spans="1:12" ht="15.75" customHeight="1">
      <c r="A48" s="65"/>
      <c r="B48" s="65"/>
      <c r="C48" s="107" t="s">
        <v>318</v>
      </c>
      <c r="D48" s="65"/>
      <c r="E48" s="108"/>
      <c r="F48" s="65"/>
      <c r="G48" s="382"/>
      <c r="H48" s="109"/>
      <c r="I48" s="131"/>
      <c r="J48" s="111">
        <f>SUM(J43:J47)</f>
        <v>0</v>
      </c>
    </row>
    <row r="49" spans="1:20" ht="15.75" customHeight="1">
      <c r="A49" s="59"/>
      <c r="B49" s="59"/>
      <c r="C49" s="126"/>
      <c r="D49" s="61"/>
      <c r="E49" s="104"/>
      <c r="F49" s="59"/>
      <c r="G49" s="133"/>
      <c r="H49" s="132"/>
      <c r="I49" s="102"/>
      <c r="J49" s="127"/>
    </row>
    <row r="50" spans="1:20" ht="15.75" customHeight="1">
      <c r="A50" s="373" t="s">
        <v>41</v>
      </c>
      <c r="B50" s="373"/>
      <c r="C50" s="279" t="s">
        <v>368</v>
      </c>
      <c r="D50" s="61"/>
      <c r="E50" s="104"/>
      <c r="F50" s="59"/>
      <c r="G50" s="133"/>
      <c r="H50" s="132"/>
      <c r="I50" s="102"/>
      <c r="J50" s="127"/>
    </row>
    <row r="51" spans="1:20" ht="15.75" customHeight="1">
      <c r="A51" s="396" t="s">
        <v>91</v>
      </c>
      <c r="B51" s="396" t="s">
        <v>83</v>
      </c>
      <c r="C51" s="398" t="s">
        <v>421</v>
      </c>
      <c r="D51" s="62"/>
      <c r="E51" s="104"/>
      <c r="F51" s="396" t="s">
        <v>2</v>
      </c>
      <c r="G51" s="133">
        <v>63.081000000000003</v>
      </c>
      <c r="H51" s="132"/>
      <c r="I51" s="102">
        <f>TRUNC(H51*(1+'Resumo do Orçamento'!$E$32),2)</f>
        <v>0</v>
      </c>
      <c r="J51" s="103">
        <f t="shared" ref="J51" si="5">TRUNC(G51*I51,2)</f>
        <v>0</v>
      </c>
      <c r="R51" s="277"/>
      <c r="S51" s="277"/>
      <c r="T51" s="277"/>
    </row>
    <row r="52" spans="1:20" ht="15.75" customHeight="1">
      <c r="A52" s="396" t="s">
        <v>92</v>
      </c>
      <c r="B52" s="396" t="s">
        <v>83</v>
      </c>
      <c r="C52" s="397" t="s">
        <v>463</v>
      </c>
      <c r="D52" s="61"/>
      <c r="E52" s="104"/>
      <c r="F52" s="396" t="s">
        <v>2</v>
      </c>
      <c r="G52" s="133">
        <v>169.83500000000001</v>
      </c>
      <c r="H52" s="132"/>
      <c r="I52" s="102">
        <f>TRUNC(H52*(1+'Resumo do Orçamento'!$E$32),2)</f>
        <v>0</v>
      </c>
      <c r="J52" s="103">
        <f t="shared" ref="J52" si="6">TRUNC(G52*I52,2)</f>
        <v>0</v>
      </c>
      <c r="R52" s="277"/>
      <c r="S52" s="277"/>
      <c r="T52" s="277"/>
    </row>
    <row r="53" spans="1:20" ht="15.75" customHeight="1">
      <c r="A53" s="65"/>
      <c r="B53" s="65"/>
      <c r="C53" s="107" t="s">
        <v>139</v>
      </c>
      <c r="D53" s="65"/>
      <c r="E53" s="108"/>
      <c r="F53" s="65"/>
      <c r="G53" s="382"/>
      <c r="H53" s="109"/>
      <c r="I53" s="131"/>
      <c r="J53" s="111">
        <f>SUM(J51:J52)</f>
        <v>0</v>
      </c>
      <c r="R53" s="277"/>
      <c r="S53" s="277"/>
      <c r="T53" s="277"/>
    </row>
    <row r="54" spans="1:20" ht="15.75" customHeight="1">
      <c r="A54" s="59"/>
      <c r="B54" s="59"/>
      <c r="C54" s="123"/>
      <c r="D54" s="59"/>
      <c r="E54" s="95"/>
      <c r="F54" s="59"/>
      <c r="G54" s="139"/>
      <c r="H54" s="96"/>
      <c r="I54" s="102"/>
      <c r="J54" s="125"/>
      <c r="R54" s="277"/>
      <c r="S54" s="277"/>
      <c r="T54" s="277"/>
    </row>
    <row r="55" spans="1:20" ht="15.75" customHeight="1">
      <c r="A55" s="373" t="s">
        <v>42</v>
      </c>
      <c r="B55" s="93"/>
      <c r="C55" s="94" t="s">
        <v>295</v>
      </c>
      <c r="D55" s="61"/>
      <c r="E55" s="104"/>
      <c r="F55" s="134"/>
      <c r="G55" s="100"/>
      <c r="H55" s="137"/>
      <c r="I55" s="102"/>
      <c r="J55" s="103"/>
      <c r="R55" s="277"/>
      <c r="S55" s="277"/>
      <c r="T55" s="277"/>
    </row>
    <row r="56" spans="1:20" ht="15.75" customHeight="1">
      <c r="A56" s="396" t="s">
        <v>93</v>
      </c>
      <c r="B56" s="134" t="s">
        <v>301</v>
      </c>
      <c r="C56" s="317" t="s">
        <v>439</v>
      </c>
      <c r="D56" s="61" t="s">
        <v>81</v>
      </c>
      <c r="E56" s="104"/>
      <c r="F56" s="105" t="s">
        <v>3</v>
      </c>
      <c r="G56" s="385">
        <v>338.36</v>
      </c>
      <c r="H56" s="137"/>
      <c r="I56" s="102">
        <f>TRUNC(H56*(1+'Resumo do Orçamento'!$B$33),2)</f>
        <v>0</v>
      </c>
      <c r="J56" s="103">
        <f t="shared" ref="J56" si="7">TRUNC(G56*I56,2)</f>
        <v>0</v>
      </c>
      <c r="R56" s="277"/>
      <c r="S56" s="277"/>
      <c r="T56" s="277"/>
    </row>
    <row r="57" spans="1:20" ht="15.75" customHeight="1">
      <c r="A57" s="396" t="s">
        <v>105</v>
      </c>
      <c r="B57" s="134" t="s">
        <v>300</v>
      </c>
      <c r="C57" s="384" t="s">
        <v>440</v>
      </c>
      <c r="D57" s="61" t="s">
        <v>81</v>
      </c>
      <c r="E57" s="104"/>
      <c r="F57" s="105" t="s">
        <v>3</v>
      </c>
      <c r="G57" s="385">
        <v>1112.3</v>
      </c>
      <c r="H57" s="137"/>
      <c r="I57" s="102">
        <f>TRUNC(H57*(1+'Resumo do Orçamento'!$B$33),2)</f>
        <v>0</v>
      </c>
      <c r="J57" s="103">
        <f>TRUNC(G57*I57,2)</f>
        <v>0</v>
      </c>
      <c r="R57" s="277"/>
      <c r="S57" s="277"/>
      <c r="T57" s="277"/>
    </row>
    <row r="58" spans="1:20" ht="15.75" customHeight="1">
      <c r="A58" s="396" t="s">
        <v>106</v>
      </c>
      <c r="B58" s="134" t="s">
        <v>302</v>
      </c>
      <c r="C58" s="384" t="s">
        <v>441</v>
      </c>
      <c r="D58" s="61" t="s">
        <v>81</v>
      </c>
      <c r="E58" s="104"/>
      <c r="F58" s="105" t="s">
        <v>3</v>
      </c>
      <c r="G58" s="385">
        <v>432.38</v>
      </c>
      <c r="H58" s="137"/>
      <c r="I58" s="102">
        <f>TRUNC(H58*(1+'Resumo do Orçamento'!$B$33),2)</f>
        <v>0</v>
      </c>
      <c r="J58" s="103">
        <f t="shared" ref="J58:J65" si="8">TRUNC(G58*I58,2)</f>
        <v>0</v>
      </c>
      <c r="R58" s="277"/>
      <c r="S58" s="277"/>
      <c r="T58" s="277"/>
    </row>
    <row r="59" spans="1:20" ht="15.75" customHeight="1">
      <c r="A59" s="396" t="s">
        <v>438</v>
      </c>
      <c r="B59" s="134" t="s">
        <v>303</v>
      </c>
      <c r="C59" s="138" t="s">
        <v>304</v>
      </c>
      <c r="D59" s="61" t="s">
        <v>66</v>
      </c>
      <c r="E59" s="104"/>
      <c r="F59" s="105" t="s">
        <v>3</v>
      </c>
      <c r="G59" s="385">
        <v>340.9</v>
      </c>
      <c r="H59" s="137"/>
      <c r="I59" s="102">
        <f>TRUNC(H59*(1+'Resumo do Orçamento'!$B$33),2)</f>
        <v>0</v>
      </c>
      <c r="J59" s="103">
        <f t="shared" si="8"/>
        <v>0</v>
      </c>
      <c r="R59" s="277"/>
      <c r="S59" s="277"/>
      <c r="T59" s="277"/>
    </row>
    <row r="60" spans="1:20" ht="15.75" customHeight="1">
      <c r="A60" s="396" t="s">
        <v>358</v>
      </c>
      <c r="B60" s="134" t="s">
        <v>346</v>
      </c>
      <c r="C60" s="138" t="s">
        <v>344</v>
      </c>
      <c r="D60" s="61" t="s">
        <v>262</v>
      </c>
      <c r="E60" s="104"/>
      <c r="F60" s="105" t="s">
        <v>3</v>
      </c>
      <c r="G60" s="100">
        <v>46</v>
      </c>
      <c r="H60" s="137"/>
      <c r="I60" s="102">
        <f>TRUNC(H60*(1+'Resumo do Orçamento'!$B$33),2)</f>
        <v>0</v>
      </c>
      <c r="J60" s="103">
        <f t="shared" si="8"/>
        <v>0</v>
      </c>
      <c r="R60" s="277"/>
      <c r="S60" s="277"/>
      <c r="T60" s="277"/>
    </row>
    <row r="61" spans="1:20" ht="15.75" customHeight="1">
      <c r="A61" s="396" t="s">
        <v>359</v>
      </c>
      <c r="B61" s="134" t="s">
        <v>131</v>
      </c>
      <c r="C61" s="138" t="s">
        <v>134</v>
      </c>
      <c r="D61" s="61" t="s">
        <v>262</v>
      </c>
      <c r="E61" s="104"/>
      <c r="F61" s="105" t="s">
        <v>8</v>
      </c>
      <c r="G61" s="385">
        <v>8</v>
      </c>
      <c r="H61" s="137"/>
      <c r="I61" s="102">
        <f>TRUNC(H61*(1+'Resumo do Orçamento'!$B$33),2)</f>
        <v>0</v>
      </c>
      <c r="J61" s="103">
        <f t="shared" si="8"/>
        <v>0</v>
      </c>
      <c r="R61" s="277"/>
      <c r="S61" s="277"/>
      <c r="T61" s="277"/>
    </row>
    <row r="62" spans="1:20" ht="15.75" customHeight="1">
      <c r="A62" s="396" t="s">
        <v>360</v>
      </c>
      <c r="B62" s="134" t="s">
        <v>132</v>
      </c>
      <c r="C62" s="138" t="s">
        <v>135</v>
      </c>
      <c r="D62" s="61" t="s">
        <v>262</v>
      </c>
      <c r="E62" s="104"/>
      <c r="F62" s="105" t="s">
        <v>8</v>
      </c>
      <c r="G62" s="385">
        <v>3</v>
      </c>
      <c r="H62" s="137"/>
      <c r="I62" s="102">
        <f>TRUNC(H62*(1+'Resumo do Orçamento'!$B$33),2)</f>
        <v>0</v>
      </c>
      <c r="J62" s="103">
        <f t="shared" si="8"/>
        <v>0</v>
      </c>
      <c r="R62" s="277"/>
      <c r="S62" s="277"/>
      <c r="T62" s="277"/>
    </row>
    <row r="63" spans="1:20" ht="15.75" customHeight="1">
      <c r="A63" s="396" t="s">
        <v>361</v>
      </c>
      <c r="B63" s="134" t="s">
        <v>320</v>
      </c>
      <c r="C63" s="138" t="s">
        <v>319</v>
      </c>
      <c r="D63" s="61" t="s">
        <v>82</v>
      </c>
      <c r="E63" s="104"/>
      <c r="F63" s="105" t="s">
        <v>8</v>
      </c>
      <c r="G63" s="385">
        <v>5</v>
      </c>
      <c r="H63" s="137"/>
      <c r="I63" s="102">
        <f>TRUNC(H63*(1+'Resumo do Orçamento'!$B$33),2)</f>
        <v>0</v>
      </c>
      <c r="J63" s="103">
        <f t="shared" si="8"/>
        <v>0</v>
      </c>
      <c r="R63" s="277"/>
      <c r="S63" s="277"/>
      <c r="T63" s="277"/>
    </row>
    <row r="64" spans="1:20" ht="15.75" customHeight="1">
      <c r="A64" s="396" t="s">
        <v>362</v>
      </c>
      <c r="B64" s="134" t="s">
        <v>133</v>
      </c>
      <c r="C64" s="138" t="s">
        <v>136</v>
      </c>
      <c r="D64" s="61" t="s">
        <v>82</v>
      </c>
      <c r="E64" s="104"/>
      <c r="F64" s="105" t="s">
        <v>8</v>
      </c>
      <c r="G64" s="385">
        <v>7</v>
      </c>
      <c r="H64" s="137"/>
      <c r="I64" s="102">
        <f>TRUNC(H64*(1+'Resumo do Orçamento'!$B$33),2)</f>
        <v>0</v>
      </c>
      <c r="J64" s="103">
        <f t="shared" si="8"/>
        <v>0</v>
      </c>
      <c r="R64" s="277"/>
      <c r="S64" s="277"/>
      <c r="T64" s="277"/>
    </row>
    <row r="65" spans="1:20" ht="15.75" customHeight="1">
      <c r="A65" s="396" t="s">
        <v>363</v>
      </c>
      <c r="B65" s="134" t="s">
        <v>347</v>
      </c>
      <c r="C65" s="138" t="s">
        <v>345</v>
      </c>
      <c r="D65" s="61" t="s">
        <v>82</v>
      </c>
      <c r="E65" s="104"/>
      <c r="F65" s="105" t="s">
        <v>8</v>
      </c>
      <c r="G65" s="385">
        <v>3</v>
      </c>
      <c r="H65" s="137"/>
      <c r="I65" s="102">
        <f>TRUNC(H65*(1+'Resumo do Orçamento'!$B$33),2)</f>
        <v>0</v>
      </c>
      <c r="J65" s="103">
        <f t="shared" si="8"/>
        <v>0</v>
      </c>
      <c r="R65" s="277"/>
      <c r="S65" s="277"/>
      <c r="T65" s="277"/>
    </row>
    <row r="66" spans="1:20" ht="15.75" customHeight="1">
      <c r="A66" s="65"/>
      <c r="B66" s="65"/>
      <c r="C66" s="107" t="s">
        <v>268</v>
      </c>
      <c r="D66" s="65"/>
      <c r="E66" s="108"/>
      <c r="F66" s="65"/>
      <c r="G66" s="142"/>
      <c r="H66" s="109"/>
      <c r="I66" s="131"/>
      <c r="J66" s="111">
        <f>SUM(J56:J65)</f>
        <v>0</v>
      </c>
      <c r="R66" s="277"/>
      <c r="S66" s="277"/>
      <c r="T66" s="277"/>
    </row>
    <row r="67" spans="1:20" ht="9.9499999999999993" customHeight="1">
      <c r="A67" s="59"/>
      <c r="B67" s="59"/>
      <c r="C67" s="123"/>
      <c r="D67" s="61"/>
      <c r="E67" s="104"/>
      <c r="F67" s="59"/>
      <c r="G67" s="139"/>
      <c r="H67" s="96"/>
      <c r="I67" s="102"/>
      <c r="J67" s="146"/>
      <c r="R67" s="277"/>
      <c r="S67" s="277"/>
      <c r="T67" s="277"/>
    </row>
    <row r="68" spans="1:20" ht="15.75" customHeight="1">
      <c r="A68" s="93" t="s">
        <v>43</v>
      </c>
      <c r="B68" s="93"/>
      <c r="C68" s="278" t="s">
        <v>324</v>
      </c>
      <c r="D68" s="61"/>
      <c r="E68" s="104"/>
      <c r="F68" s="134"/>
      <c r="G68" s="136"/>
      <c r="H68" s="137"/>
      <c r="I68" s="102"/>
      <c r="J68" s="103"/>
      <c r="R68" s="277"/>
      <c r="S68" s="277"/>
      <c r="T68" s="277"/>
    </row>
    <row r="69" spans="1:20" ht="15.75" customHeight="1">
      <c r="A69" s="64" t="s">
        <v>94</v>
      </c>
      <c r="B69" s="134" t="s">
        <v>308</v>
      </c>
      <c r="C69" s="138" t="s">
        <v>407</v>
      </c>
      <c r="D69" s="60" t="s">
        <v>305</v>
      </c>
      <c r="E69" s="99"/>
      <c r="F69" s="134" t="s">
        <v>3</v>
      </c>
      <c r="G69" s="385">
        <v>226</v>
      </c>
      <c r="H69" s="137"/>
      <c r="I69" s="102">
        <f>TRUNC(H69*(1+'Resumo do Orçamento'!$B$33),2)</f>
        <v>0</v>
      </c>
      <c r="J69" s="103">
        <f t="shared" ref="J69:J70" si="9">TRUNC(G69*I69,2)</f>
        <v>0</v>
      </c>
      <c r="R69" s="277"/>
      <c r="S69" s="277"/>
      <c r="T69" s="277"/>
    </row>
    <row r="70" spans="1:20" ht="15.75" customHeight="1">
      <c r="A70" s="64" t="s">
        <v>95</v>
      </c>
      <c r="B70" s="105">
        <v>2003919</v>
      </c>
      <c r="C70" s="138" t="s">
        <v>321</v>
      </c>
      <c r="D70" s="60" t="s">
        <v>305</v>
      </c>
      <c r="E70" s="99"/>
      <c r="F70" s="134" t="s">
        <v>8</v>
      </c>
      <c r="G70" s="385">
        <v>1</v>
      </c>
      <c r="H70" s="137"/>
      <c r="I70" s="102">
        <f>TRUNC(H70*(1+'Resumo do Orçamento'!$B$33),2)</f>
        <v>0</v>
      </c>
      <c r="J70" s="103">
        <f t="shared" si="9"/>
        <v>0</v>
      </c>
      <c r="R70" s="277"/>
      <c r="S70" s="277"/>
      <c r="T70" s="277"/>
    </row>
    <row r="71" spans="1:20" ht="15.75" customHeight="1">
      <c r="A71" s="65"/>
      <c r="B71" s="65"/>
      <c r="C71" s="107" t="s">
        <v>306</v>
      </c>
      <c r="D71" s="65"/>
      <c r="E71" s="108"/>
      <c r="F71" s="65"/>
      <c r="G71" s="142"/>
      <c r="H71" s="109"/>
      <c r="I71" s="131"/>
      <c r="J71" s="111">
        <f>SUM(J69:J70)</f>
        <v>0</v>
      </c>
      <c r="R71" s="277"/>
      <c r="S71" s="277"/>
      <c r="T71" s="277"/>
    </row>
    <row r="72" spans="1:20" ht="9.9499999999999993" customHeight="1">
      <c r="A72" s="59"/>
      <c r="B72" s="150"/>
      <c r="C72" s="317"/>
      <c r="D72" s="61"/>
      <c r="E72" s="104"/>
      <c r="F72" s="134"/>
      <c r="G72" s="141"/>
      <c r="H72" s="137"/>
      <c r="I72" s="102"/>
      <c r="J72" s="103"/>
      <c r="R72" s="277"/>
      <c r="S72" s="277"/>
      <c r="T72" s="277"/>
    </row>
    <row r="73" spans="1:20" ht="15.75" customHeight="1">
      <c r="A73" s="452" t="s">
        <v>117</v>
      </c>
      <c r="B73" s="452"/>
      <c r="C73" s="453" t="s">
        <v>307</v>
      </c>
      <c r="D73" s="431"/>
      <c r="E73" s="433"/>
      <c r="F73" s="431"/>
      <c r="G73" s="434"/>
      <c r="H73" s="439"/>
      <c r="I73" s="435"/>
      <c r="J73" s="454"/>
      <c r="R73" s="277"/>
      <c r="S73" s="277"/>
      <c r="T73" s="277"/>
    </row>
    <row r="74" spans="1:20" ht="15.75" customHeight="1">
      <c r="A74" s="431" t="s">
        <v>118</v>
      </c>
      <c r="B74" s="436">
        <v>5213403</v>
      </c>
      <c r="C74" s="437" t="s">
        <v>416</v>
      </c>
      <c r="D74" s="441" t="s">
        <v>69</v>
      </c>
      <c r="E74" s="447"/>
      <c r="F74" s="431" t="s">
        <v>9</v>
      </c>
      <c r="G74" s="434">
        <v>1984.463</v>
      </c>
      <c r="H74" s="527" t="s">
        <v>485</v>
      </c>
      <c r="I74" s="528"/>
      <c r="J74" s="529"/>
      <c r="R74" s="277"/>
      <c r="S74" s="277"/>
      <c r="T74" s="277"/>
    </row>
    <row r="75" spans="1:20" ht="15.75" customHeight="1">
      <c r="A75" s="431" t="s">
        <v>119</v>
      </c>
      <c r="B75" s="436">
        <v>5214003</v>
      </c>
      <c r="C75" s="437" t="s">
        <v>415</v>
      </c>
      <c r="D75" s="441" t="s">
        <v>69</v>
      </c>
      <c r="E75" s="447"/>
      <c r="F75" s="431" t="s">
        <v>9</v>
      </c>
      <c r="G75" s="450">
        <v>9.4499999999999993</v>
      </c>
      <c r="H75" s="527" t="s">
        <v>485</v>
      </c>
      <c r="I75" s="528"/>
      <c r="J75" s="529"/>
      <c r="R75" s="277"/>
      <c r="S75" s="277"/>
      <c r="T75" s="277"/>
    </row>
    <row r="76" spans="1:20" ht="15.75" customHeight="1">
      <c r="A76" s="436" t="s">
        <v>460</v>
      </c>
      <c r="B76" s="436">
        <v>5213360</v>
      </c>
      <c r="C76" s="437" t="s">
        <v>414</v>
      </c>
      <c r="D76" s="438" t="s">
        <v>69</v>
      </c>
      <c r="E76" s="447"/>
      <c r="F76" s="431" t="s">
        <v>8</v>
      </c>
      <c r="G76" s="434">
        <v>1035</v>
      </c>
      <c r="H76" s="527" t="s">
        <v>485</v>
      </c>
      <c r="I76" s="528"/>
      <c r="J76" s="529"/>
      <c r="R76" s="277"/>
      <c r="S76" s="277"/>
      <c r="T76" s="277"/>
    </row>
    <row r="77" spans="1:20" ht="15.75" customHeight="1">
      <c r="A77" s="436" t="s">
        <v>461</v>
      </c>
      <c r="B77" s="436">
        <v>5213572</v>
      </c>
      <c r="C77" s="437" t="s">
        <v>409</v>
      </c>
      <c r="D77" s="438" t="s">
        <v>70</v>
      </c>
      <c r="E77" s="447"/>
      <c r="F77" s="431" t="s">
        <v>9</v>
      </c>
      <c r="G77" s="434">
        <v>55.768000000000001</v>
      </c>
      <c r="H77" s="527" t="s">
        <v>485</v>
      </c>
      <c r="I77" s="528"/>
      <c r="J77" s="529"/>
      <c r="R77" s="277"/>
      <c r="S77" s="277"/>
      <c r="T77" s="277"/>
    </row>
    <row r="78" spans="1:20" ht="15.75" customHeight="1">
      <c r="A78" s="436" t="s">
        <v>462</v>
      </c>
      <c r="B78" s="436">
        <v>5216111</v>
      </c>
      <c r="C78" s="437" t="s">
        <v>411</v>
      </c>
      <c r="D78" s="438" t="s">
        <v>70</v>
      </c>
      <c r="E78" s="447"/>
      <c r="F78" s="431" t="s">
        <v>8</v>
      </c>
      <c r="G78" s="451">
        <v>75</v>
      </c>
      <c r="H78" s="527" t="s">
        <v>485</v>
      </c>
      <c r="I78" s="528"/>
      <c r="J78" s="529"/>
      <c r="R78" s="277"/>
      <c r="S78" s="277"/>
      <c r="T78" s="277"/>
    </row>
    <row r="79" spans="1:20" ht="15.75" customHeight="1">
      <c r="A79" s="65"/>
      <c r="B79" s="65"/>
      <c r="C79" s="107" t="s">
        <v>297</v>
      </c>
      <c r="D79" s="65"/>
      <c r="E79" s="108"/>
      <c r="F79" s="65"/>
      <c r="G79" s="142"/>
      <c r="H79" s="109"/>
      <c r="I79" s="131"/>
      <c r="J79" s="111">
        <f>SUM(J74:J78)</f>
        <v>0</v>
      </c>
      <c r="R79" s="277"/>
      <c r="S79" s="277"/>
      <c r="T79" s="277"/>
    </row>
    <row r="80" spans="1:20" ht="15.75" customHeight="1">
      <c r="A80" s="59"/>
      <c r="B80" s="59"/>
      <c r="C80" s="123"/>
      <c r="D80" s="59"/>
      <c r="E80" s="95"/>
      <c r="F80" s="59"/>
      <c r="G80" s="139"/>
      <c r="H80" s="96"/>
      <c r="I80" s="102"/>
      <c r="J80" s="125"/>
      <c r="R80" s="277"/>
      <c r="S80" s="277"/>
      <c r="T80" s="277"/>
    </row>
    <row r="81" spans="1:20" ht="15.75" customHeight="1">
      <c r="A81" s="452" t="s">
        <v>350</v>
      </c>
      <c r="B81" s="452"/>
      <c r="C81" s="453" t="s">
        <v>111</v>
      </c>
      <c r="D81" s="431"/>
      <c r="E81" s="433"/>
      <c r="F81" s="431"/>
      <c r="G81" s="434"/>
      <c r="H81" s="439"/>
      <c r="I81" s="435"/>
      <c r="J81" s="454"/>
      <c r="R81" s="277"/>
      <c r="S81" s="277"/>
      <c r="T81" s="277"/>
    </row>
    <row r="82" spans="1:20" ht="15.75" customHeight="1">
      <c r="A82" s="436" t="s">
        <v>351</v>
      </c>
      <c r="B82" s="436">
        <v>3713604</v>
      </c>
      <c r="C82" s="437" t="s">
        <v>269</v>
      </c>
      <c r="D82" s="441" t="s">
        <v>107</v>
      </c>
      <c r="E82" s="436"/>
      <c r="F82" s="436" t="s">
        <v>3</v>
      </c>
      <c r="G82" s="455">
        <v>87.4</v>
      </c>
      <c r="H82" s="527" t="s">
        <v>485</v>
      </c>
      <c r="I82" s="528"/>
      <c r="J82" s="529"/>
      <c r="R82" s="277"/>
      <c r="S82" s="277"/>
      <c r="T82" s="277"/>
    </row>
    <row r="83" spans="1:20" ht="15.75" customHeight="1">
      <c r="A83" s="436" t="s">
        <v>369</v>
      </c>
      <c r="B83" s="436">
        <v>3713605</v>
      </c>
      <c r="C83" s="437" t="s">
        <v>270</v>
      </c>
      <c r="D83" s="436" t="s">
        <v>107</v>
      </c>
      <c r="E83" s="436"/>
      <c r="F83" s="436" t="s">
        <v>3</v>
      </c>
      <c r="G83" s="455">
        <v>128</v>
      </c>
      <c r="H83" s="527" t="s">
        <v>485</v>
      </c>
      <c r="I83" s="528"/>
      <c r="J83" s="529"/>
      <c r="R83" s="277"/>
      <c r="S83" s="277"/>
      <c r="T83" s="277"/>
    </row>
    <row r="84" spans="1:20" ht="15.75" customHeight="1">
      <c r="A84" s="436" t="s">
        <v>370</v>
      </c>
      <c r="B84" s="436" t="s">
        <v>83</v>
      </c>
      <c r="C84" s="437" t="s">
        <v>343</v>
      </c>
      <c r="D84" s="438"/>
      <c r="E84" s="456"/>
      <c r="F84" s="456" t="s">
        <v>8</v>
      </c>
      <c r="G84" s="451">
        <v>13</v>
      </c>
      <c r="H84" s="527" t="s">
        <v>485</v>
      </c>
      <c r="I84" s="528"/>
      <c r="J84" s="529"/>
      <c r="R84" s="277"/>
      <c r="S84" s="277"/>
      <c r="T84" s="277"/>
    </row>
    <row r="85" spans="1:20" ht="15.75" customHeight="1">
      <c r="A85" s="436" t="s">
        <v>459</v>
      </c>
      <c r="B85" s="436" t="s">
        <v>83</v>
      </c>
      <c r="C85" s="437" t="s">
        <v>458</v>
      </c>
      <c r="D85" s="438"/>
      <c r="E85" s="456"/>
      <c r="F85" s="456" t="s">
        <v>3</v>
      </c>
      <c r="G85" s="450">
        <v>1</v>
      </c>
      <c r="H85" s="527" t="s">
        <v>485</v>
      </c>
      <c r="I85" s="528"/>
      <c r="J85" s="529"/>
      <c r="R85" s="277"/>
      <c r="S85" s="277"/>
      <c r="T85" s="277"/>
    </row>
    <row r="86" spans="1:20" ht="15.75" customHeight="1">
      <c r="A86" s="65"/>
      <c r="B86" s="65"/>
      <c r="C86" s="107" t="s">
        <v>53</v>
      </c>
      <c r="D86" s="65"/>
      <c r="E86" s="108"/>
      <c r="F86" s="65"/>
      <c r="G86" s="142"/>
      <c r="H86" s="109"/>
      <c r="I86" s="131"/>
      <c r="J86" s="111">
        <f>SUM(J82:J85)</f>
        <v>0</v>
      </c>
      <c r="R86" s="277"/>
      <c r="S86" s="277"/>
      <c r="T86" s="277"/>
    </row>
    <row r="87" spans="1:20" ht="15.75" customHeight="1">
      <c r="A87" s="59"/>
      <c r="B87" s="59"/>
      <c r="C87" s="120"/>
      <c r="D87" s="59"/>
      <c r="E87" s="95"/>
      <c r="F87" s="59"/>
      <c r="G87" s="139"/>
      <c r="H87" s="96"/>
      <c r="I87" s="259"/>
      <c r="J87" s="125"/>
      <c r="R87" s="277"/>
      <c r="S87" s="277"/>
      <c r="T87" s="277"/>
    </row>
    <row r="88" spans="1:20" ht="15.75" customHeight="1">
      <c r="A88" s="457" t="s">
        <v>364</v>
      </c>
      <c r="B88" s="452"/>
      <c r="C88" s="453" t="s">
        <v>137</v>
      </c>
      <c r="D88" s="431"/>
      <c r="E88" s="433"/>
      <c r="F88" s="431"/>
      <c r="G88" s="434"/>
      <c r="H88" s="439"/>
      <c r="I88" s="435"/>
      <c r="J88" s="458"/>
      <c r="R88" s="277"/>
      <c r="S88" s="277"/>
      <c r="T88" s="277"/>
    </row>
    <row r="89" spans="1:20" ht="15.75" customHeight="1">
      <c r="A89" s="436" t="s">
        <v>365</v>
      </c>
      <c r="B89" s="459" t="s">
        <v>278</v>
      </c>
      <c r="C89" s="460" t="s">
        <v>322</v>
      </c>
      <c r="D89" s="438" t="s">
        <v>71</v>
      </c>
      <c r="E89" s="447"/>
      <c r="F89" s="461" t="s">
        <v>9</v>
      </c>
      <c r="G89" s="434">
        <v>58738.258999999998</v>
      </c>
      <c r="H89" s="527" t="s">
        <v>485</v>
      </c>
      <c r="I89" s="528"/>
      <c r="J89" s="529"/>
      <c r="R89" s="277"/>
      <c r="S89" s="277"/>
      <c r="T89" s="277"/>
    </row>
    <row r="90" spans="1:20" ht="15.75" customHeight="1">
      <c r="A90" s="436" t="s">
        <v>366</v>
      </c>
      <c r="B90" s="459" t="s">
        <v>326</v>
      </c>
      <c r="C90" s="460" t="s">
        <v>408</v>
      </c>
      <c r="D90" s="438" t="s">
        <v>71</v>
      </c>
      <c r="E90" s="447"/>
      <c r="F90" s="461" t="s">
        <v>8</v>
      </c>
      <c r="G90" s="434">
        <v>580</v>
      </c>
      <c r="H90" s="527" t="s">
        <v>485</v>
      </c>
      <c r="I90" s="528"/>
      <c r="J90" s="529"/>
      <c r="R90" s="277"/>
      <c r="S90" s="277"/>
      <c r="T90" s="277"/>
    </row>
    <row r="91" spans="1:20" ht="15.75" customHeight="1">
      <c r="A91" s="65"/>
      <c r="B91" s="65"/>
      <c r="C91" s="107" t="s">
        <v>138</v>
      </c>
      <c r="D91" s="65"/>
      <c r="E91" s="108"/>
      <c r="F91" s="65"/>
      <c r="G91" s="142"/>
      <c r="H91" s="143"/>
      <c r="I91" s="131"/>
      <c r="J91" s="111">
        <f>SUM(J89:J90)</f>
        <v>0</v>
      </c>
      <c r="R91" s="277"/>
      <c r="S91" s="277"/>
      <c r="T91" s="277"/>
    </row>
    <row r="92" spans="1:20" ht="15.75" customHeight="1">
      <c r="A92" s="59"/>
      <c r="B92" s="59"/>
      <c r="C92" s="123"/>
      <c r="D92" s="59"/>
      <c r="E92" s="144"/>
      <c r="F92" s="145"/>
      <c r="G92" s="139"/>
      <c r="H92" s="140"/>
      <c r="I92" s="102"/>
      <c r="J92" s="146"/>
      <c r="R92" s="277"/>
      <c r="S92" s="277"/>
      <c r="T92" s="277"/>
    </row>
    <row r="93" spans="1:20" ht="15.75" customHeight="1">
      <c r="A93" s="93" t="s">
        <v>371</v>
      </c>
      <c r="B93" s="64"/>
      <c r="C93" s="279" t="s">
        <v>112</v>
      </c>
      <c r="D93" s="64"/>
      <c r="E93" s="280"/>
      <c r="F93" s="281"/>
      <c r="G93" s="139"/>
      <c r="H93" s="140"/>
      <c r="I93" s="282"/>
      <c r="J93" s="283"/>
      <c r="R93" s="277"/>
      <c r="S93" s="277"/>
      <c r="T93" s="277"/>
    </row>
    <row r="94" spans="1:20" ht="15.75" customHeight="1">
      <c r="A94" s="59" t="s">
        <v>372</v>
      </c>
      <c r="B94" s="105" t="s">
        <v>83</v>
      </c>
      <c r="C94" s="155" t="s">
        <v>120</v>
      </c>
      <c r="D94" s="285"/>
      <c r="E94" s="286"/>
      <c r="F94" s="281" t="s">
        <v>8</v>
      </c>
      <c r="G94" s="139">
        <v>1</v>
      </c>
      <c r="H94" s="402"/>
      <c r="I94" s="102">
        <f>TRUNC(H94*(1+'Resumo do Orçamento'!$B$33),2)</f>
        <v>0</v>
      </c>
      <c r="J94" s="284">
        <f t="shared" ref="J94" si="10">TRUNC(G94*I94,2)</f>
        <v>0</v>
      </c>
      <c r="M94" s="275"/>
      <c r="R94" s="277"/>
      <c r="S94" s="277"/>
      <c r="T94" s="277"/>
    </row>
    <row r="95" spans="1:20" ht="15.75" customHeight="1">
      <c r="A95" s="386"/>
      <c r="B95" s="386"/>
      <c r="C95" s="387" t="s">
        <v>110</v>
      </c>
      <c r="D95" s="386"/>
      <c r="E95" s="388"/>
      <c r="F95" s="386"/>
      <c r="G95" s="142"/>
      <c r="H95" s="143"/>
      <c r="I95" s="389"/>
      <c r="J95" s="390">
        <f>SUM(J94:J94)</f>
        <v>0</v>
      </c>
      <c r="M95" s="275"/>
      <c r="R95" s="277"/>
      <c r="S95" s="277"/>
      <c r="T95" s="277"/>
    </row>
    <row r="96" spans="1:20" ht="15.75" customHeight="1">
      <c r="A96" s="287"/>
      <c r="B96" s="287"/>
      <c r="C96" s="403"/>
      <c r="D96" s="287"/>
      <c r="E96" s="404"/>
      <c r="F96" s="288"/>
      <c r="G96" s="405"/>
      <c r="H96" s="406"/>
      <c r="I96" s="407"/>
      <c r="J96" s="408"/>
      <c r="M96" s="275"/>
      <c r="R96" s="277"/>
      <c r="S96" s="277"/>
      <c r="T96" s="277"/>
    </row>
    <row r="97" spans="1:20" ht="15.75" customHeight="1">
      <c r="A97" s="147"/>
      <c r="B97" s="255"/>
      <c r="C97" s="256" t="s">
        <v>299</v>
      </c>
      <c r="D97" s="148"/>
      <c r="E97" s="148"/>
      <c r="F97" s="148"/>
      <c r="G97" s="148"/>
      <c r="H97" s="148"/>
      <c r="I97" s="148"/>
      <c r="J97" s="149">
        <f>J17+J30+J40+J48+J53+J66+J71+J79+J86+J91+J95</f>
        <v>0</v>
      </c>
      <c r="M97"/>
      <c r="R97" s="277"/>
      <c r="S97" s="277"/>
      <c r="T97" s="277"/>
    </row>
    <row r="98" spans="1:20" ht="15" customHeight="1">
      <c r="M98"/>
      <c r="R98" s="277"/>
      <c r="S98" s="277"/>
      <c r="T98" s="277"/>
    </row>
    <row r="99" spans="1:20" ht="15" customHeight="1">
      <c r="B99" s="15"/>
      <c r="I99" s="427"/>
      <c r="J99" s="428"/>
      <c r="M99"/>
      <c r="R99" s="277"/>
      <c r="S99" s="277"/>
      <c r="T99" s="277"/>
    </row>
    <row r="100" spans="1:20" ht="15" customHeight="1">
      <c r="B100" s="12"/>
      <c r="I100" s="427"/>
      <c r="J100" s="428"/>
      <c r="M100"/>
      <c r="R100" s="277"/>
      <c r="S100" s="277"/>
      <c r="T100" s="277"/>
    </row>
    <row r="101" spans="1:20" ht="15" customHeight="1">
      <c r="B101" s="12"/>
      <c r="I101" s="427"/>
      <c r="J101" s="428"/>
      <c r="M101" s="275"/>
      <c r="R101" s="277"/>
      <c r="S101" s="277"/>
      <c r="T101" s="277"/>
    </row>
    <row r="102" spans="1:20" ht="15" customHeight="1">
      <c r="B102" s="12"/>
      <c r="I102" s="429"/>
      <c r="J102" s="430"/>
      <c r="R102" s="277"/>
      <c r="S102" s="277"/>
      <c r="T102" s="277"/>
    </row>
    <row r="103" spans="1:20" ht="15" customHeight="1">
      <c r="B103" s="12"/>
      <c r="R103" s="277"/>
      <c r="S103" s="277"/>
      <c r="T103" s="277"/>
    </row>
    <row r="104" spans="1:20" ht="15" customHeight="1">
      <c r="B104" s="12"/>
      <c r="J104" s="428"/>
      <c r="R104" s="277"/>
      <c r="S104" s="277"/>
      <c r="T104" s="277"/>
    </row>
    <row r="105" spans="1:20" ht="15" customHeight="1">
      <c r="B105" s="12"/>
      <c r="R105" s="277"/>
      <c r="S105" s="277"/>
      <c r="T105" s="277"/>
    </row>
    <row r="106" spans="1:20" ht="15" customHeight="1">
      <c r="B106" s="12"/>
      <c r="R106" s="277"/>
      <c r="S106" s="277"/>
      <c r="T106" s="277"/>
    </row>
    <row r="107" spans="1:20" ht="15" customHeight="1">
      <c r="B107" s="12"/>
      <c r="R107" s="277"/>
      <c r="S107" s="277"/>
      <c r="T107" s="277"/>
    </row>
    <row r="108" spans="1:20" ht="15" customHeight="1">
      <c r="B108" s="12"/>
      <c r="R108" s="277"/>
      <c r="S108" s="277"/>
      <c r="T108" s="277"/>
    </row>
    <row r="109" spans="1:20" ht="15" customHeight="1">
      <c r="B109" s="12"/>
      <c r="R109" s="277"/>
      <c r="S109" s="277"/>
      <c r="T109" s="277"/>
    </row>
    <row r="110" spans="1:20" ht="15" customHeight="1">
      <c r="B110" s="12"/>
      <c r="R110" s="277"/>
      <c r="S110" s="277"/>
      <c r="T110" s="277"/>
    </row>
    <row r="111" spans="1:20" ht="15" customHeight="1">
      <c r="B111" s="12"/>
      <c r="R111" s="277"/>
      <c r="S111" s="277"/>
      <c r="T111" s="277"/>
    </row>
    <row r="112" spans="1:20" ht="15" customHeight="1">
      <c r="B112" s="12"/>
      <c r="R112" s="277"/>
      <c r="S112" s="277"/>
      <c r="T112" s="277"/>
    </row>
    <row r="113" spans="2:20" ht="15" customHeight="1">
      <c r="B113" s="12"/>
      <c r="R113" s="277"/>
      <c r="S113" s="277"/>
      <c r="T113" s="277"/>
    </row>
    <row r="114" spans="2:20" ht="15" customHeight="1">
      <c r="B114" s="12"/>
      <c r="R114" s="277"/>
      <c r="S114" s="277"/>
      <c r="T114" s="277"/>
    </row>
    <row r="115" spans="2:20" ht="15" customHeight="1">
      <c r="B115" s="12"/>
      <c r="R115" s="277"/>
      <c r="S115" s="277"/>
      <c r="T115" s="277"/>
    </row>
    <row r="116" spans="2:20">
      <c r="R116" s="277"/>
      <c r="S116" s="277"/>
      <c r="T116" s="277"/>
    </row>
    <row r="117" spans="2:20">
      <c r="R117" s="277"/>
      <c r="S117" s="277"/>
      <c r="T117" s="277"/>
    </row>
    <row r="118" spans="2:20">
      <c r="R118" s="277"/>
      <c r="S118" s="277"/>
      <c r="T118" s="277"/>
    </row>
    <row r="119" spans="2:20">
      <c r="R119" s="277"/>
      <c r="S119" s="277"/>
      <c r="T119" s="277"/>
    </row>
    <row r="120" spans="2:20">
      <c r="R120" s="277"/>
      <c r="S120" s="277"/>
      <c r="T120" s="277"/>
    </row>
    <row r="121" spans="2:20">
      <c r="R121" s="276"/>
      <c r="S121" s="276"/>
      <c r="T121" s="276"/>
    </row>
    <row r="122" spans="2:20">
      <c r="R122" s="276"/>
      <c r="S122" s="276"/>
      <c r="T122" s="276"/>
    </row>
    <row r="123" spans="2:20">
      <c r="R123" s="276"/>
      <c r="S123" s="276"/>
      <c r="T123" s="276"/>
    </row>
    <row r="124" spans="2:20">
      <c r="R124" s="276"/>
      <c r="S124" s="276"/>
      <c r="T124" s="276"/>
    </row>
    <row r="125" spans="2:20">
      <c r="R125" s="276"/>
      <c r="S125" s="276"/>
      <c r="T125" s="276"/>
    </row>
    <row r="126" spans="2:20">
      <c r="R126" s="276"/>
      <c r="S126" s="276"/>
      <c r="T126" s="276"/>
    </row>
    <row r="127" spans="2:20">
      <c r="R127" s="276"/>
      <c r="S127" s="276"/>
      <c r="T127" s="276"/>
    </row>
    <row r="128" spans="2:20">
      <c r="R128" s="276"/>
      <c r="S128" s="276"/>
      <c r="T128" s="276"/>
    </row>
    <row r="129" spans="18:20">
      <c r="R129" s="276"/>
      <c r="S129" s="276"/>
      <c r="T129" s="276"/>
    </row>
    <row r="130" spans="18:20">
      <c r="R130" s="276"/>
      <c r="S130" s="276"/>
      <c r="T130" s="276"/>
    </row>
    <row r="131" spans="18:20">
      <c r="R131" s="276"/>
      <c r="S131" s="276"/>
      <c r="T131" s="276"/>
    </row>
    <row r="132" spans="18:20">
      <c r="R132" s="276"/>
      <c r="S132" s="276"/>
      <c r="T132" s="276"/>
    </row>
    <row r="133" spans="18:20">
      <c r="R133" s="276"/>
      <c r="S133" s="276"/>
      <c r="T133" s="276"/>
    </row>
    <row r="134" spans="18:20">
      <c r="R134" s="276"/>
      <c r="S134" s="276"/>
      <c r="T134" s="276"/>
    </row>
    <row r="135" spans="18:20">
      <c r="R135" s="276"/>
      <c r="S135" s="276"/>
      <c r="T135" s="276"/>
    </row>
    <row r="136" spans="18:20">
      <c r="R136" s="276"/>
      <c r="S136" s="276"/>
      <c r="T136" s="276"/>
    </row>
    <row r="137" spans="18:20">
      <c r="R137" s="276"/>
      <c r="S137" s="276"/>
      <c r="T137" s="276"/>
    </row>
    <row r="138" spans="18:20">
      <c r="R138" s="276"/>
      <c r="S138" s="276"/>
      <c r="T138" s="276"/>
    </row>
    <row r="139" spans="18:20">
      <c r="R139" s="276"/>
      <c r="S139" s="276"/>
      <c r="T139" s="276"/>
    </row>
    <row r="140" spans="18:20">
      <c r="R140" s="276"/>
      <c r="S140" s="276"/>
      <c r="T140" s="276"/>
    </row>
    <row r="141" spans="18:20">
      <c r="R141" s="276"/>
      <c r="S141" s="276"/>
      <c r="T141" s="276"/>
    </row>
    <row r="142" spans="18:20">
      <c r="R142" s="276"/>
      <c r="S142" s="276"/>
      <c r="T142" s="276"/>
    </row>
    <row r="143" spans="18:20">
      <c r="R143" s="276"/>
      <c r="S143" s="276"/>
      <c r="T143" s="276"/>
    </row>
    <row r="144" spans="18:20">
      <c r="R144" s="276"/>
      <c r="S144" s="276"/>
      <c r="T144" s="276"/>
    </row>
    <row r="145" spans="18:20">
      <c r="R145" s="276"/>
      <c r="S145" s="276"/>
      <c r="T145" s="276"/>
    </row>
    <row r="146" spans="18:20">
      <c r="R146" s="276"/>
      <c r="S146" s="276"/>
      <c r="T146" s="276"/>
    </row>
    <row r="147" spans="18:20">
      <c r="R147" s="276"/>
      <c r="S147" s="276"/>
      <c r="T147" s="276"/>
    </row>
    <row r="148" spans="18:20">
      <c r="R148" s="276"/>
      <c r="S148" s="276"/>
      <c r="T148" s="276"/>
    </row>
    <row r="149" spans="18:20">
      <c r="R149" s="276"/>
      <c r="S149" s="276"/>
      <c r="T149" s="276"/>
    </row>
    <row r="150" spans="18:20">
      <c r="R150" s="276"/>
      <c r="S150" s="276"/>
      <c r="T150" s="276"/>
    </row>
    <row r="151" spans="18:20">
      <c r="R151" s="276"/>
      <c r="S151" s="276"/>
      <c r="T151" s="276"/>
    </row>
    <row r="152" spans="18:20">
      <c r="R152" s="276"/>
      <c r="S152" s="276"/>
      <c r="T152" s="276"/>
    </row>
    <row r="153" spans="18:20">
      <c r="R153" s="276"/>
      <c r="S153" s="276"/>
      <c r="T153" s="276"/>
    </row>
    <row r="154" spans="18:20">
      <c r="R154" s="276"/>
      <c r="S154" s="276"/>
      <c r="T154" s="276"/>
    </row>
    <row r="155" spans="18:20">
      <c r="R155" s="276"/>
      <c r="S155" s="276"/>
      <c r="T155" s="276"/>
    </row>
    <row r="156" spans="18:20">
      <c r="R156" s="276"/>
      <c r="S156" s="276"/>
      <c r="T156" s="276"/>
    </row>
    <row r="157" spans="18:20">
      <c r="R157" s="276"/>
      <c r="S157" s="276"/>
      <c r="T157" s="276"/>
    </row>
    <row r="158" spans="18:20">
      <c r="R158" s="276"/>
      <c r="S158" s="276"/>
      <c r="T158" s="276"/>
    </row>
    <row r="159" spans="18:20">
      <c r="R159" s="276"/>
      <c r="S159" s="276"/>
      <c r="T159" s="276"/>
    </row>
    <row r="160" spans="18:20">
      <c r="R160" s="276"/>
      <c r="S160" s="276"/>
      <c r="T160" s="276"/>
    </row>
    <row r="161" spans="18:20">
      <c r="R161" s="276"/>
      <c r="S161" s="276"/>
      <c r="T161" s="276"/>
    </row>
    <row r="162" spans="18:20">
      <c r="R162" s="276"/>
      <c r="S162" s="276"/>
      <c r="T162" s="276"/>
    </row>
    <row r="163" spans="18:20">
      <c r="R163" s="276"/>
      <c r="S163" s="276"/>
      <c r="T163" s="276"/>
    </row>
    <row r="164" spans="18:20">
      <c r="R164" s="276"/>
      <c r="S164" s="276"/>
      <c r="T164" s="276"/>
    </row>
    <row r="165" spans="18:20">
      <c r="R165" s="276"/>
      <c r="S165" s="276"/>
      <c r="T165" s="276"/>
    </row>
    <row r="166" spans="18:20">
      <c r="R166" s="276"/>
      <c r="S166" s="276"/>
      <c r="T166" s="276"/>
    </row>
    <row r="167" spans="18:20">
      <c r="R167" s="276"/>
      <c r="S167" s="276"/>
      <c r="T167" s="276"/>
    </row>
    <row r="168" spans="18:20">
      <c r="R168" s="276"/>
      <c r="S168" s="276"/>
      <c r="T168" s="276"/>
    </row>
    <row r="169" spans="18:20">
      <c r="R169" s="276"/>
      <c r="S169" s="276"/>
      <c r="T169" s="276"/>
    </row>
    <row r="170" spans="18:20">
      <c r="R170" s="276"/>
      <c r="S170" s="276"/>
      <c r="T170" s="276"/>
    </row>
    <row r="171" spans="18:20">
      <c r="R171" s="276"/>
      <c r="S171" s="276"/>
      <c r="T171" s="276"/>
    </row>
    <row r="172" spans="18:20">
      <c r="R172" s="276"/>
      <c r="S172" s="276"/>
      <c r="T172" s="276"/>
    </row>
    <row r="173" spans="18:20">
      <c r="R173" s="276"/>
      <c r="S173" s="276"/>
      <c r="T173" s="276"/>
    </row>
    <row r="174" spans="18:20">
      <c r="R174" s="276"/>
      <c r="S174" s="276"/>
      <c r="T174" s="276"/>
    </row>
    <row r="175" spans="18:20">
      <c r="R175" s="276"/>
      <c r="S175" s="276"/>
      <c r="T175" s="276"/>
    </row>
    <row r="176" spans="18:20">
      <c r="R176" s="276"/>
      <c r="S176" s="276"/>
      <c r="T176" s="276"/>
    </row>
    <row r="177" spans="18:20">
      <c r="R177" s="276"/>
      <c r="S177" s="276"/>
      <c r="T177" s="276"/>
    </row>
    <row r="178" spans="18:20">
      <c r="R178" s="276"/>
      <c r="S178" s="276"/>
      <c r="T178" s="276"/>
    </row>
    <row r="179" spans="18:20">
      <c r="R179" s="276"/>
      <c r="S179" s="276"/>
      <c r="T179" s="276"/>
    </row>
    <row r="180" spans="18:20">
      <c r="R180" s="276"/>
      <c r="S180" s="276"/>
      <c r="T180" s="276"/>
    </row>
    <row r="181" spans="18:20">
      <c r="R181" s="276"/>
      <c r="S181" s="276"/>
      <c r="T181" s="276"/>
    </row>
    <row r="182" spans="18:20">
      <c r="R182" s="276"/>
      <c r="S182" s="276"/>
      <c r="T182" s="276"/>
    </row>
    <row r="183" spans="18:20">
      <c r="R183" s="276"/>
      <c r="S183" s="276"/>
      <c r="T183" s="276"/>
    </row>
    <row r="184" spans="18:20">
      <c r="R184" s="276"/>
      <c r="S184" s="276"/>
      <c r="T184" s="276"/>
    </row>
    <row r="185" spans="18:20">
      <c r="R185" s="276"/>
      <c r="S185" s="276"/>
      <c r="T185" s="276"/>
    </row>
    <row r="186" spans="18:20">
      <c r="R186" s="276"/>
      <c r="S186" s="276"/>
      <c r="T186" s="276"/>
    </row>
    <row r="187" spans="18:20">
      <c r="R187" s="276"/>
      <c r="S187" s="276"/>
      <c r="T187" s="276"/>
    </row>
    <row r="188" spans="18:20">
      <c r="R188" s="276"/>
      <c r="S188" s="276"/>
      <c r="T188" s="276"/>
    </row>
    <row r="189" spans="18:20">
      <c r="R189" s="276"/>
      <c r="S189" s="276"/>
      <c r="T189" s="276"/>
    </row>
    <row r="190" spans="18:20">
      <c r="R190" s="276"/>
      <c r="S190" s="276"/>
      <c r="T190" s="276"/>
    </row>
    <row r="191" spans="18:20">
      <c r="R191" s="276"/>
      <c r="S191" s="276"/>
      <c r="T191" s="276"/>
    </row>
    <row r="192" spans="18:20">
      <c r="R192" s="276"/>
      <c r="S192" s="276"/>
      <c r="T192" s="276"/>
    </row>
    <row r="193" spans="18:20">
      <c r="R193" s="276"/>
      <c r="S193" s="276"/>
      <c r="T193" s="276"/>
    </row>
    <row r="194" spans="18:20">
      <c r="R194" s="276"/>
      <c r="S194" s="276"/>
      <c r="T194" s="276"/>
    </row>
    <row r="195" spans="18:20">
      <c r="R195" s="276"/>
      <c r="S195" s="276"/>
      <c r="T195" s="276"/>
    </row>
    <row r="196" spans="18:20">
      <c r="R196" s="276"/>
      <c r="S196" s="276"/>
      <c r="T196" s="276"/>
    </row>
    <row r="197" spans="18:20">
      <c r="R197" s="276"/>
      <c r="S197" s="276"/>
      <c r="T197" s="276"/>
    </row>
    <row r="198" spans="18:20">
      <c r="R198" s="276"/>
      <c r="S198" s="276"/>
      <c r="T198" s="276"/>
    </row>
    <row r="199" spans="18:20">
      <c r="R199" s="276"/>
      <c r="S199" s="276"/>
      <c r="T199" s="276"/>
    </row>
    <row r="200" spans="18:20">
      <c r="R200" s="276"/>
      <c r="S200" s="276"/>
      <c r="T200" s="276"/>
    </row>
    <row r="201" spans="18:20">
      <c r="R201" s="276"/>
      <c r="S201" s="276"/>
      <c r="T201" s="276"/>
    </row>
    <row r="202" spans="18:20">
      <c r="R202" s="276"/>
      <c r="S202" s="276"/>
      <c r="T202" s="276"/>
    </row>
    <row r="203" spans="18:20">
      <c r="R203" s="276"/>
      <c r="S203" s="276"/>
      <c r="T203" s="276"/>
    </row>
    <row r="204" spans="18:20">
      <c r="R204" s="276"/>
      <c r="S204" s="276"/>
      <c r="T204" s="276"/>
    </row>
    <row r="205" spans="18:20">
      <c r="R205" s="276"/>
      <c r="S205" s="276"/>
      <c r="T205" s="276"/>
    </row>
    <row r="206" spans="18:20">
      <c r="R206" s="276"/>
      <c r="S206" s="276"/>
      <c r="T206" s="276"/>
    </row>
    <row r="207" spans="18:20">
      <c r="R207" s="276"/>
      <c r="S207" s="276"/>
      <c r="T207" s="276"/>
    </row>
    <row r="208" spans="18:20">
      <c r="R208" s="276"/>
      <c r="S208" s="276"/>
      <c r="T208" s="276"/>
    </row>
    <row r="209" spans="18:20">
      <c r="R209" s="276"/>
      <c r="S209" s="276"/>
      <c r="T209" s="276"/>
    </row>
    <row r="210" spans="18:20">
      <c r="R210" s="276"/>
      <c r="S210" s="276"/>
      <c r="T210" s="276"/>
    </row>
    <row r="211" spans="18:20">
      <c r="R211" s="276"/>
      <c r="S211" s="276"/>
      <c r="T211" s="276"/>
    </row>
    <row r="212" spans="18:20">
      <c r="R212" s="276"/>
      <c r="S212" s="276"/>
      <c r="T212" s="276"/>
    </row>
    <row r="213" spans="18:20">
      <c r="R213" s="276"/>
      <c r="S213" s="276"/>
      <c r="T213" s="276"/>
    </row>
    <row r="214" spans="18:20">
      <c r="R214" s="276"/>
      <c r="S214" s="276"/>
      <c r="T214" s="276"/>
    </row>
    <row r="215" spans="18:20">
      <c r="R215" s="276"/>
      <c r="S215" s="276"/>
      <c r="T215" s="276"/>
    </row>
    <row r="216" spans="18:20">
      <c r="R216" s="276"/>
      <c r="S216" s="276"/>
      <c r="T216" s="276"/>
    </row>
    <row r="217" spans="18:20">
      <c r="R217" s="276"/>
      <c r="S217" s="276"/>
      <c r="T217" s="276"/>
    </row>
    <row r="218" spans="18:20">
      <c r="R218" s="276"/>
      <c r="S218" s="276"/>
      <c r="T218" s="276"/>
    </row>
    <row r="219" spans="18:20">
      <c r="R219" s="276"/>
      <c r="S219" s="276"/>
      <c r="T219" s="276"/>
    </row>
    <row r="220" spans="18:20">
      <c r="R220" s="276"/>
      <c r="S220" s="276"/>
      <c r="T220" s="276"/>
    </row>
    <row r="221" spans="18:20">
      <c r="R221" s="276"/>
      <c r="S221" s="276"/>
      <c r="T221" s="276"/>
    </row>
    <row r="222" spans="18:20">
      <c r="R222" s="276"/>
      <c r="S222" s="276"/>
      <c r="T222" s="276"/>
    </row>
    <row r="223" spans="18:20">
      <c r="R223" s="276"/>
      <c r="S223" s="276"/>
      <c r="T223" s="276"/>
    </row>
    <row r="224" spans="18:20">
      <c r="R224" s="276"/>
      <c r="S224" s="276"/>
      <c r="T224" s="276"/>
    </row>
    <row r="225" spans="18:20">
      <c r="R225" s="276"/>
      <c r="S225" s="276"/>
      <c r="T225" s="276"/>
    </row>
    <row r="226" spans="18:20">
      <c r="R226" s="276"/>
      <c r="S226" s="276"/>
      <c r="T226" s="276"/>
    </row>
    <row r="227" spans="18:20">
      <c r="R227" s="276"/>
      <c r="S227" s="276"/>
      <c r="T227" s="276"/>
    </row>
    <row r="228" spans="18:20">
      <c r="R228" s="276"/>
      <c r="S228" s="276"/>
      <c r="T228" s="276"/>
    </row>
    <row r="229" spans="18:20">
      <c r="R229" s="276"/>
      <c r="S229" s="276"/>
      <c r="T229" s="276"/>
    </row>
    <row r="230" spans="18:20">
      <c r="R230" s="276"/>
      <c r="S230" s="276"/>
      <c r="T230" s="276"/>
    </row>
    <row r="231" spans="18:20">
      <c r="R231" s="276"/>
      <c r="S231" s="276"/>
      <c r="T231" s="276"/>
    </row>
    <row r="232" spans="18:20">
      <c r="R232" s="276"/>
      <c r="S232" s="276"/>
      <c r="T232" s="276"/>
    </row>
    <row r="233" spans="18:20">
      <c r="R233" s="276"/>
      <c r="S233" s="276"/>
      <c r="T233" s="276"/>
    </row>
    <row r="234" spans="18:20">
      <c r="R234" s="276"/>
      <c r="S234" s="276"/>
      <c r="T234" s="276"/>
    </row>
    <row r="235" spans="18:20">
      <c r="R235" s="276"/>
      <c r="S235" s="276"/>
      <c r="T235" s="276"/>
    </row>
    <row r="236" spans="18:20">
      <c r="R236" s="276"/>
      <c r="S236" s="276"/>
      <c r="T236" s="276"/>
    </row>
    <row r="237" spans="18:20">
      <c r="R237" s="276"/>
      <c r="S237" s="276"/>
      <c r="T237" s="276"/>
    </row>
    <row r="238" spans="18:20">
      <c r="R238" s="276"/>
      <c r="S238" s="276"/>
      <c r="T238" s="276"/>
    </row>
    <row r="239" spans="18:20">
      <c r="R239" s="276"/>
      <c r="S239" s="276"/>
      <c r="T239" s="276"/>
    </row>
    <row r="240" spans="18:20">
      <c r="R240" s="276"/>
      <c r="S240" s="276"/>
      <c r="T240" s="276"/>
    </row>
    <row r="241" spans="18:20">
      <c r="R241" s="276"/>
      <c r="S241" s="276"/>
      <c r="T241" s="276"/>
    </row>
    <row r="242" spans="18:20">
      <c r="R242" s="276"/>
      <c r="S242" s="276"/>
      <c r="T242" s="276"/>
    </row>
    <row r="243" spans="18:20">
      <c r="R243" s="276"/>
      <c r="S243" s="276"/>
      <c r="T243" s="276"/>
    </row>
    <row r="244" spans="18:20">
      <c r="R244" s="276"/>
      <c r="S244" s="276"/>
      <c r="T244" s="276"/>
    </row>
    <row r="245" spans="18:20">
      <c r="R245" s="276"/>
      <c r="S245" s="276"/>
      <c r="T245" s="276"/>
    </row>
    <row r="246" spans="18:20">
      <c r="R246" s="276"/>
      <c r="S246" s="276"/>
      <c r="T246" s="276"/>
    </row>
    <row r="247" spans="18:20">
      <c r="R247" s="276"/>
      <c r="S247" s="276"/>
      <c r="T247" s="276"/>
    </row>
    <row r="248" spans="18:20">
      <c r="R248" s="276"/>
      <c r="S248" s="276"/>
      <c r="T248" s="276"/>
    </row>
    <row r="249" spans="18:20">
      <c r="R249" s="276"/>
      <c r="S249" s="276"/>
      <c r="T249" s="276"/>
    </row>
    <row r="250" spans="18:20">
      <c r="R250" s="276"/>
      <c r="S250" s="276"/>
      <c r="T250" s="276"/>
    </row>
    <row r="251" spans="18:20">
      <c r="R251" s="276"/>
      <c r="S251" s="276"/>
      <c r="T251" s="276"/>
    </row>
    <row r="252" spans="18:20">
      <c r="R252" s="276"/>
      <c r="S252" s="276"/>
      <c r="T252" s="276"/>
    </row>
    <row r="253" spans="18:20">
      <c r="R253" s="276"/>
      <c r="S253" s="276"/>
      <c r="T253" s="276"/>
    </row>
    <row r="254" spans="18:20">
      <c r="R254" s="276"/>
      <c r="S254" s="276"/>
      <c r="T254" s="276"/>
    </row>
    <row r="255" spans="18:20">
      <c r="R255" s="276"/>
      <c r="S255" s="276"/>
      <c r="T255" s="276"/>
    </row>
    <row r="256" spans="18:20">
      <c r="R256" s="276"/>
      <c r="S256" s="276"/>
      <c r="T256" s="276"/>
    </row>
    <row r="257" spans="18:20">
      <c r="R257" s="276"/>
      <c r="S257" s="276"/>
      <c r="T257" s="276"/>
    </row>
    <row r="258" spans="18:20">
      <c r="R258" s="276"/>
      <c r="S258" s="276"/>
      <c r="T258" s="276"/>
    </row>
    <row r="259" spans="18:20">
      <c r="R259" s="276"/>
      <c r="S259" s="276"/>
      <c r="T259" s="276"/>
    </row>
    <row r="260" spans="18:20">
      <c r="R260" s="276"/>
      <c r="S260" s="276"/>
      <c r="T260" s="276"/>
    </row>
    <row r="261" spans="18:20">
      <c r="R261" s="276"/>
      <c r="S261" s="276"/>
      <c r="T261" s="276"/>
    </row>
    <row r="262" spans="18:20">
      <c r="R262" s="276"/>
      <c r="S262" s="276"/>
      <c r="T262" s="276"/>
    </row>
    <row r="263" spans="18:20">
      <c r="R263" s="276"/>
      <c r="S263" s="276"/>
      <c r="T263" s="276"/>
    </row>
    <row r="264" spans="18:20">
      <c r="R264" s="276"/>
      <c r="S264" s="276"/>
      <c r="T264" s="276"/>
    </row>
    <row r="265" spans="18:20">
      <c r="R265" s="276"/>
      <c r="S265" s="276"/>
      <c r="T265" s="276"/>
    </row>
    <row r="266" spans="18:20">
      <c r="R266" s="276"/>
      <c r="S266" s="276"/>
      <c r="T266" s="276"/>
    </row>
    <row r="267" spans="18:20">
      <c r="R267" s="276"/>
      <c r="S267" s="276"/>
      <c r="T267" s="276"/>
    </row>
    <row r="268" spans="18:20">
      <c r="R268" s="276"/>
      <c r="S268" s="276"/>
      <c r="T268" s="276"/>
    </row>
    <row r="269" spans="18:20">
      <c r="R269" s="276"/>
      <c r="S269" s="276"/>
      <c r="T269" s="276"/>
    </row>
    <row r="270" spans="18:20">
      <c r="R270" s="276"/>
      <c r="S270" s="276"/>
      <c r="T270" s="276"/>
    </row>
    <row r="271" spans="18:20">
      <c r="R271" s="276"/>
      <c r="S271" s="276"/>
      <c r="T271" s="276"/>
    </row>
    <row r="272" spans="18:20">
      <c r="R272" s="276"/>
      <c r="S272" s="276"/>
      <c r="T272" s="276"/>
    </row>
    <row r="273" spans="18:20">
      <c r="R273" s="276"/>
      <c r="S273" s="276"/>
      <c r="T273" s="276"/>
    </row>
    <row r="274" spans="18:20">
      <c r="R274" s="276"/>
      <c r="S274" s="276"/>
      <c r="T274" s="276"/>
    </row>
    <row r="275" spans="18:20">
      <c r="R275" s="276"/>
      <c r="S275" s="276"/>
      <c r="T275" s="276"/>
    </row>
    <row r="276" spans="18:20">
      <c r="R276" s="276"/>
      <c r="S276" s="276"/>
      <c r="T276" s="276"/>
    </row>
    <row r="277" spans="18:20">
      <c r="R277" s="276"/>
      <c r="S277" s="276"/>
      <c r="T277" s="276"/>
    </row>
    <row r="278" spans="18:20">
      <c r="R278" s="276"/>
      <c r="S278" s="276"/>
      <c r="T278" s="276"/>
    </row>
    <row r="279" spans="18:20">
      <c r="R279" s="276"/>
      <c r="S279" s="276"/>
      <c r="T279" s="276"/>
    </row>
    <row r="280" spans="18:20">
      <c r="R280" s="276"/>
      <c r="S280" s="276"/>
      <c r="T280" s="276"/>
    </row>
    <row r="281" spans="18:20">
      <c r="R281" s="276"/>
      <c r="S281" s="276"/>
      <c r="T281" s="276"/>
    </row>
    <row r="282" spans="18:20">
      <c r="R282" s="276"/>
      <c r="S282" s="276"/>
      <c r="T282" s="276"/>
    </row>
    <row r="283" spans="18:20">
      <c r="R283" s="276"/>
      <c r="S283" s="276"/>
      <c r="T283" s="276"/>
    </row>
    <row r="284" spans="18:20">
      <c r="R284" s="276"/>
      <c r="S284" s="276"/>
      <c r="T284" s="276"/>
    </row>
    <row r="285" spans="18:20">
      <c r="R285" s="276"/>
      <c r="S285" s="276"/>
      <c r="T285" s="276"/>
    </row>
    <row r="286" spans="18:20">
      <c r="R286" s="276"/>
      <c r="S286" s="276"/>
      <c r="T286" s="276"/>
    </row>
    <row r="287" spans="18:20">
      <c r="R287" s="276"/>
      <c r="S287" s="276"/>
      <c r="T287" s="276"/>
    </row>
    <row r="288" spans="18:20">
      <c r="R288" s="276"/>
      <c r="S288" s="276"/>
      <c r="T288" s="276"/>
    </row>
    <row r="289" spans="18:20">
      <c r="R289" s="276"/>
      <c r="S289" s="276"/>
      <c r="T289" s="276"/>
    </row>
    <row r="290" spans="18:20">
      <c r="R290" s="276"/>
      <c r="S290" s="276"/>
      <c r="T290" s="276"/>
    </row>
    <row r="291" spans="18:20">
      <c r="R291" s="276"/>
      <c r="S291" s="276"/>
      <c r="T291" s="276"/>
    </row>
    <row r="292" spans="18:20">
      <c r="R292" s="276"/>
      <c r="S292" s="276"/>
      <c r="T292" s="276"/>
    </row>
    <row r="293" spans="18:20">
      <c r="R293" s="276"/>
      <c r="S293" s="276"/>
      <c r="T293" s="276"/>
    </row>
    <row r="294" spans="18:20">
      <c r="R294" s="276"/>
      <c r="S294" s="276"/>
      <c r="T294" s="276"/>
    </row>
    <row r="295" spans="18:20">
      <c r="R295" s="276"/>
      <c r="S295" s="276"/>
      <c r="T295" s="276"/>
    </row>
    <row r="296" spans="18:20">
      <c r="R296" s="276"/>
      <c r="S296" s="276"/>
      <c r="T296" s="276"/>
    </row>
    <row r="297" spans="18:20">
      <c r="R297" s="276"/>
      <c r="S297" s="276"/>
      <c r="T297" s="276"/>
    </row>
    <row r="298" spans="18:20">
      <c r="R298" s="276"/>
      <c r="S298" s="276"/>
      <c r="T298" s="276"/>
    </row>
    <row r="299" spans="18:20">
      <c r="R299" s="276"/>
      <c r="S299" s="276"/>
      <c r="T299" s="276"/>
    </row>
    <row r="300" spans="18:20">
      <c r="R300" s="276"/>
      <c r="S300" s="276"/>
      <c r="T300" s="276"/>
    </row>
    <row r="301" spans="18:20">
      <c r="R301" s="276"/>
      <c r="S301" s="276"/>
      <c r="T301" s="276"/>
    </row>
    <row r="302" spans="18:20">
      <c r="R302" s="276"/>
      <c r="S302" s="276"/>
      <c r="T302" s="276"/>
    </row>
    <row r="303" spans="18:20">
      <c r="R303" s="276"/>
      <c r="S303" s="276"/>
      <c r="T303" s="276"/>
    </row>
    <row r="304" spans="18:20">
      <c r="R304" s="276"/>
      <c r="S304" s="276"/>
      <c r="T304" s="276"/>
    </row>
    <row r="305" spans="18:20">
      <c r="R305" s="276"/>
      <c r="S305" s="276"/>
      <c r="T305" s="276"/>
    </row>
    <row r="306" spans="18:20">
      <c r="R306" s="276"/>
      <c r="S306" s="276"/>
      <c r="T306" s="276"/>
    </row>
    <row r="307" spans="18:20">
      <c r="R307" s="276"/>
      <c r="S307" s="276"/>
      <c r="T307" s="276"/>
    </row>
    <row r="308" spans="18:20">
      <c r="R308" s="276"/>
      <c r="S308" s="276"/>
      <c r="T308" s="276"/>
    </row>
    <row r="309" spans="18:20">
      <c r="R309" s="276"/>
      <c r="S309" s="276"/>
      <c r="T309" s="276"/>
    </row>
    <row r="310" spans="18:20">
      <c r="R310" s="276"/>
      <c r="S310" s="276"/>
      <c r="T310" s="276"/>
    </row>
    <row r="311" spans="18:20">
      <c r="R311" s="276"/>
      <c r="S311" s="276"/>
      <c r="T311" s="276"/>
    </row>
    <row r="312" spans="18:20">
      <c r="R312" s="276"/>
      <c r="S312" s="276"/>
      <c r="T312" s="276"/>
    </row>
    <row r="313" spans="18:20">
      <c r="R313" s="276"/>
      <c r="S313" s="276"/>
      <c r="T313" s="276"/>
    </row>
    <row r="314" spans="18:20">
      <c r="R314" s="276"/>
      <c r="S314" s="276"/>
      <c r="T314" s="276"/>
    </row>
    <row r="315" spans="18:20">
      <c r="R315" s="276"/>
      <c r="S315" s="276"/>
      <c r="T315" s="276"/>
    </row>
    <row r="316" spans="18:20">
      <c r="R316" s="276"/>
      <c r="S316" s="276"/>
      <c r="T316" s="276"/>
    </row>
    <row r="317" spans="18:20">
      <c r="R317" s="276"/>
      <c r="S317" s="276"/>
      <c r="T317" s="276"/>
    </row>
    <row r="318" spans="18:20">
      <c r="R318" s="276"/>
      <c r="S318" s="276"/>
      <c r="T318" s="276"/>
    </row>
    <row r="319" spans="18:20">
      <c r="R319" s="276"/>
      <c r="S319" s="276"/>
      <c r="T319" s="276"/>
    </row>
    <row r="320" spans="18:20">
      <c r="R320" s="276"/>
      <c r="S320" s="276"/>
      <c r="T320" s="276"/>
    </row>
    <row r="321" spans="18:20">
      <c r="R321" s="276"/>
      <c r="S321" s="276"/>
      <c r="T321" s="276"/>
    </row>
    <row r="322" spans="18:20">
      <c r="R322" s="276"/>
      <c r="S322" s="276"/>
      <c r="T322" s="276"/>
    </row>
    <row r="323" spans="18:20">
      <c r="R323" s="276"/>
      <c r="S323" s="276"/>
      <c r="T323" s="276"/>
    </row>
    <row r="324" spans="18:20">
      <c r="R324" s="276"/>
      <c r="S324" s="276"/>
      <c r="T324" s="276"/>
    </row>
    <row r="325" spans="18:20">
      <c r="R325" s="276"/>
      <c r="S325" s="276"/>
      <c r="T325" s="276"/>
    </row>
    <row r="326" spans="18:20">
      <c r="R326" s="276"/>
      <c r="S326" s="276"/>
      <c r="T326" s="276"/>
    </row>
    <row r="327" spans="18:20">
      <c r="R327" s="276"/>
      <c r="S327" s="276"/>
      <c r="T327" s="276"/>
    </row>
    <row r="328" spans="18:20">
      <c r="R328" s="276"/>
      <c r="S328" s="276"/>
      <c r="T328" s="276"/>
    </row>
    <row r="329" spans="18:20">
      <c r="R329" s="276"/>
      <c r="S329" s="276"/>
      <c r="T329" s="276"/>
    </row>
    <row r="330" spans="18:20">
      <c r="R330" s="276"/>
      <c r="S330" s="276"/>
      <c r="T330" s="276"/>
    </row>
    <row r="331" spans="18:20">
      <c r="R331" s="276"/>
      <c r="S331" s="276"/>
      <c r="T331" s="276"/>
    </row>
    <row r="332" spans="18:20">
      <c r="R332" s="276"/>
      <c r="S332" s="276"/>
      <c r="T332" s="276"/>
    </row>
    <row r="333" spans="18:20">
      <c r="R333" s="276"/>
      <c r="S333" s="276"/>
      <c r="T333" s="276"/>
    </row>
    <row r="334" spans="18:20">
      <c r="R334" s="276"/>
      <c r="S334" s="276"/>
      <c r="T334" s="276"/>
    </row>
    <row r="335" spans="18:20">
      <c r="R335" s="276"/>
      <c r="S335" s="276"/>
      <c r="T335" s="276"/>
    </row>
    <row r="336" spans="18:20">
      <c r="R336" s="276"/>
      <c r="S336" s="276"/>
      <c r="T336" s="276"/>
    </row>
    <row r="337" spans="18:20">
      <c r="R337" s="276"/>
      <c r="S337" s="276"/>
      <c r="T337" s="276"/>
    </row>
    <row r="338" spans="18:20">
      <c r="R338" s="276"/>
      <c r="S338" s="276"/>
      <c r="T338" s="276"/>
    </row>
    <row r="339" spans="18:20">
      <c r="R339" s="276"/>
      <c r="S339" s="276"/>
      <c r="T339" s="276"/>
    </row>
    <row r="340" spans="18:20">
      <c r="R340" s="276"/>
      <c r="S340" s="276"/>
      <c r="T340" s="276"/>
    </row>
    <row r="341" spans="18:20">
      <c r="R341" s="276"/>
      <c r="S341" s="276"/>
      <c r="T341" s="276"/>
    </row>
    <row r="342" spans="18:20">
      <c r="R342" s="276"/>
      <c r="S342" s="276"/>
      <c r="T342" s="276"/>
    </row>
    <row r="343" spans="18:20">
      <c r="R343" s="276"/>
      <c r="S343" s="276"/>
      <c r="T343" s="276"/>
    </row>
    <row r="344" spans="18:20">
      <c r="R344" s="276"/>
      <c r="S344" s="276"/>
      <c r="T344" s="276"/>
    </row>
    <row r="345" spans="18:20">
      <c r="R345" s="276"/>
      <c r="S345" s="276"/>
      <c r="T345" s="276"/>
    </row>
    <row r="346" spans="18:20">
      <c r="R346" s="276"/>
      <c r="S346" s="276"/>
      <c r="T346" s="276"/>
    </row>
    <row r="347" spans="18:20">
      <c r="R347" s="276"/>
      <c r="S347" s="276"/>
      <c r="T347" s="276"/>
    </row>
    <row r="348" spans="18:20">
      <c r="R348" s="276"/>
      <c r="S348" s="276"/>
      <c r="T348" s="276"/>
    </row>
    <row r="349" spans="18:20">
      <c r="R349" s="276"/>
      <c r="S349" s="276"/>
      <c r="T349" s="276"/>
    </row>
    <row r="350" spans="18:20">
      <c r="R350" s="276"/>
      <c r="S350" s="276"/>
      <c r="T350" s="276"/>
    </row>
    <row r="351" spans="18:20">
      <c r="R351" s="276"/>
      <c r="S351" s="276"/>
      <c r="T351" s="276"/>
    </row>
    <row r="352" spans="18:20">
      <c r="R352" s="276"/>
      <c r="S352" s="276"/>
      <c r="T352" s="276"/>
    </row>
    <row r="353" spans="18:20">
      <c r="R353" s="276"/>
      <c r="S353" s="276"/>
      <c r="T353" s="276"/>
    </row>
    <row r="354" spans="18:20">
      <c r="R354" s="276"/>
      <c r="S354" s="276"/>
      <c r="T354" s="276"/>
    </row>
    <row r="355" spans="18:20">
      <c r="R355" s="276"/>
      <c r="S355" s="276"/>
      <c r="T355" s="276"/>
    </row>
    <row r="356" spans="18:20">
      <c r="R356" s="276"/>
      <c r="S356" s="276"/>
      <c r="T356" s="276"/>
    </row>
    <row r="357" spans="18:20">
      <c r="R357" s="276"/>
      <c r="S357" s="276"/>
      <c r="T357" s="276"/>
    </row>
    <row r="358" spans="18:20">
      <c r="R358" s="276"/>
      <c r="S358" s="276"/>
      <c r="T358" s="276"/>
    </row>
    <row r="359" spans="18:20">
      <c r="R359" s="276"/>
      <c r="S359" s="276"/>
      <c r="T359" s="276"/>
    </row>
    <row r="360" spans="18:20">
      <c r="R360" s="276"/>
      <c r="S360" s="276"/>
      <c r="T360" s="276"/>
    </row>
    <row r="361" spans="18:20">
      <c r="R361" s="276"/>
      <c r="S361" s="276"/>
      <c r="T361" s="276"/>
    </row>
    <row r="362" spans="18:20">
      <c r="R362" s="276"/>
      <c r="S362" s="276"/>
      <c r="T362" s="276"/>
    </row>
    <row r="363" spans="18:20">
      <c r="R363" s="276"/>
      <c r="S363" s="276"/>
      <c r="T363" s="276"/>
    </row>
    <row r="364" spans="18:20">
      <c r="R364" s="276"/>
      <c r="S364" s="276"/>
      <c r="T364" s="276"/>
    </row>
    <row r="365" spans="18:20">
      <c r="R365" s="276"/>
      <c r="S365" s="276"/>
      <c r="T365" s="276"/>
    </row>
    <row r="366" spans="18:20">
      <c r="R366" s="276"/>
      <c r="S366" s="276"/>
      <c r="T366" s="276"/>
    </row>
    <row r="367" spans="18:20">
      <c r="R367" s="276"/>
      <c r="S367" s="276"/>
      <c r="T367" s="276"/>
    </row>
    <row r="368" spans="18:20">
      <c r="R368" s="276"/>
      <c r="S368" s="276"/>
      <c r="T368" s="276"/>
    </row>
    <row r="369" spans="18:20">
      <c r="R369" s="276"/>
      <c r="S369" s="276"/>
      <c r="T369" s="276"/>
    </row>
    <row r="370" spans="18:20">
      <c r="R370" s="276"/>
      <c r="S370" s="276"/>
      <c r="T370" s="276"/>
    </row>
    <row r="371" spans="18:20">
      <c r="R371" s="276"/>
      <c r="S371" s="276"/>
      <c r="T371" s="276"/>
    </row>
    <row r="372" spans="18:20">
      <c r="R372" s="276"/>
      <c r="S372" s="276"/>
      <c r="T372" s="276"/>
    </row>
    <row r="373" spans="18:20">
      <c r="R373" s="276"/>
      <c r="S373" s="276"/>
      <c r="T373" s="276"/>
    </row>
    <row r="374" spans="18:20">
      <c r="R374" s="276"/>
      <c r="S374" s="276"/>
      <c r="T374" s="276"/>
    </row>
    <row r="375" spans="18:20">
      <c r="R375" s="276"/>
      <c r="S375" s="276"/>
      <c r="T375" s="276"/>
    </row>
    <row r="376" spans="18:20">
      <c r="R376" s="276"/>
      <c r="S376" s="276"/>
      <c r="T376" s="276"/>
    </row>
    <row r="377" spans="18:20">
      <c r="R377" s="276"/>
      <c r="S377" s="276"/>
      <c r="T377" s="276"/>
    </row>
    <row r="378" spans="18:20">
      <c r="R378" s="276"/>
      <c r="S378" s="276"/>
      <c r="T378" s="276"/>
    </row>
    <row r="379" spans="18:20">
      <c r="R379" s="276"/>
      <c r="S379" s="276"/>
      <c r="T379" s="276"/>
    </row>
    <row r="380" spans="18:20">
      <c r="R380" s="276"/>
      <c r="S380" s="276"/>
      <c r="T380" s="276"/>
    </row>
    <row r="381" spans="18:20">
      <c r="R381" s="276"/>
      <c r="S381" s="276"/>
      <c r="T381" s="276"/>
    </row>
    <row r="382" spans="18:20">
      <c r="R382" s="276"/>
      <c r="S382" s="276"/>
      <c r="T382" s="276"/>
    </row>
    <row r="383" spans="18:20">
      <c r="R383" s="276"/>
      <c r="S383" s="276"/>
      <c r="T383" s="276"/>
    </row>
    <row r="384" spans="18:20">
      <c r="R384" s="276"/>
      <c r="S384" s="276"/>
      <c r="T384" s="276"/>
    </row>
    <row r="385" spans="18:20">
      <c r="R385" s="276"/>
      <c r="S385" s="276"/>
      <c r="T385" s="276"/>
    </row>
    <row r="386" spans="18:20">
      <c r="R386" s="276"/>
      <c r="S386" s="276"/>
      <c r="T386" s="276"/>
    </row>
    <row r="387" spans="18:20">
      <c r="R387" s="276"/>
      <c r="S387" s="276"/>
      <c r="T387" s="276"/>
    </row>
    <row r="388" spans="18:20">
      <c r="R388" s="276"/>
      <c r="S388" s="276"/>
      <c r="T388" s="276"/>
    </row>
    <row r="389" spans="18:20">
      <c r="R389" s="276"/>
      <c r="S389" s="276"/>
      <c r="T389" s="276"/>
    </row>
    <row r="390" spans="18:20">
      <c r="R390" s="276"/>
      <c r="S390" s="276"/>
      <c r="T390" s="276"/>
    </row>
    <row r="391" spans="18:20">
      <c r="R391" s="276"/>
      <c r="S391" s="276"/>
      <c r="T391" s="276"/>
    </row>
    <row r="392" spans="18:20">
      <c r="R392" s="276"/>
      <c r="S392" s="276"/>
      <c r="T392" s="276"/>
    </row>
    <row r="393" spans="18:20">
      <c r="R393" s="276"/>
      <c r="S393" s="276"/>
      <c r="T393" s="276"/>
    </row>
    <row r="394" spans="18:20">
      <c r="R394" s="276"/>
      <c r="S394" s="276"/>
      <c r="T394" s="276"/>
    </row>
    <row r="395" spans="18:20">
      <c r="R395" s="276"/>
      <c r="S395" s="276"/>
      <c r="T395" s="276"/>
    </row>
    <row r="396" spans="18:20">
      <c r="R396" s="276"/>
      <c r="S396" s="276"/>
      <c r="T396" s="276"/>
    </row>
    <row r="397" spans="18:20">
      <c r="R397" s="276"/>
      <c r="S397" s="276"/>
      <c r="T397" s="276"/>
    </row>
    <row r="398" spans="18:20">
      <c r="R398" s="276"/>
      <c r="S398" s="276"/>
      <c r="T398" s="276"/>
    </row>
    <row r="399" spans="18:20">
      <c r="R399" s="276"/>
      <c r="S399" s="276"/>
      <c r="T399" s="276"/>
    </row>
    <row r="400" spans="18:20">
      <c r="R400" s="276"/>
      <c r="S400" s="276"/>
      <c r="T400" s="276"/>
    </row>
    <row r="401" spans="18:20">
      <c r="R401" s="276"/>
      <c r="S401" s="276"/>
      <c r="T401" s="276"/>
    </row>
    <row r="402" spans="18:20">
      <c r="R402" s="276"/>
      <c r="S402" s="276"/>
      <c r="T402" s="276"/>
    </row>
    <row r="403" spans="18:20">
      <c r="R403" s="276"/>
      <c r="S403" s="276"/>
      <c r="T403" s="276"/>
    </row>
    <row r="404" spans="18:20">
      <c r="R404" s="276"/>
      <c r="S404" s="276"/>
      <c r="T404" s="276"/>
    </row>
    <row r="405" spans="18:20">
      <c r="R405" s="276"/>
      <c r="S405" s="276"/>
      <c r="T405" s="276"/>
    </row>
    <row r="406" spans="18:20">
      <c r="R406" s="276"/>
      <c r="S406" s="276"/>
      <c r="T406" s="276"/>
    </row>
    <row r="407" spans="18:20">
      <c r="R407" s="276"/>
      <c r="S407" s="276"/>
      <c r="T407" s="276"/>
    </row>
    <row r="408" spans="18:20">
      <c r="R408" s="276"/>
      <c r="S408" s="276"/>
      <c r="T408" s="276"/>
    </row>
    <row r="409" spans="18:20">
      <c r="R409" s="276"/>
      <c r="S409" s="276"/>
      <c r="T409" s="276"/>
    </row>
    <row r="410" spans="18:20">
      <c r="R410" s="276"/>
      <c r="S410" s="276"/>
      <c r="T410" s="276"/>
    </row>
    <row r="411" spans="18:20">
      <c r="R411" s="276"/>
      <c r="S411" s="276"/>
      <c r="T411" s="276"/>
    </row>
    <row r="412" spans="18:20">
      <c r="R412" s="276"/>
      <c r="S412" s="276"/>
      <c r="T412" s="276"/>
    </row>
    <row r="413" spans="18:20">
      <c r="R413" s="276"/>
      <c r="S413" s="276"/>
      <c r="T413" s="276"/>
    </row>
    <row r="414" spans="18:20">
      <c r="R414" s="276"/>
      <c r="S414" s="276"/>
      <c r="T414" s="276"/>
    </row>
    <row r="415" spans="18:20">
      <c r="R415" s="276"/>
      <c r="S415" s="276"/>
      <c r="T415" s="276"/>
    </row>
    <row r="416" spans="18:20">
      <c r="R416" s="276"/>
      <c r="S416" s="276"/>
      <c r="T416" s="276"/>
    </row>
    <row r="417" spans="18:20">
      <c r="R417" s="276"/>
      <c r="S417" s="276"/>
      <c r="T417" s="276"/>
    </row>
    <row r="418" spans="18:20">
      <c r="R418" s="276"/>
      <c r="S418" s="276"/>
      <c r="T418" s="276"/>
    </row>
    <row r="419" spans="18:20">
      <c r="R419" s="276"/>
      <c r="S419" s="276"/>
      <c r="T419" s="276"/>
    </row>
    <row r="420" spans="18:20">
      <c r="R420" s="276"/>
      <c r="S420" s="276"/>
      <c r="T420" s="276"/>
    </row>
    <row r="421" spans="18:20">
      <c r="R421" s="276"/>
      <c r="S421" s="276"/>
      <c r="T421" s="276"/>
    </row>
    <row r="422" spans="18:20">
      <c r="R422" s="276"/>
      <c r="S422" s="276"/>
      <c r="T422" s="276"/>
    </row>
  </sheetData>
  <mergeCells count="34">
    <mergeCell ref="H85:J85"/>
    <mergeCell ref="H89:J89"/>
    <mergeCell ref="H90:J90"/>
    <mergeCell ref="H77:J77"/>
    <mergeCell ref="H78:J78"/>
    <mergeCell ref="H82:J82"/>
    <mergeCell ref="H83:J83"/>
    <mergeCell ref="H84:J84"/>
    <mergeCell ref="H46:J46"/>
    <mergeCell ref="H47:J47"/>
    <mergeCell ref="H74:J74"/>
    <mergeCell ref="H75:J75"/>
    <mergeCell ref="H76:J76"/>
    <mergeCell ref="H15:J15"/>
    <mergeCell ref="H16:J16"/>
    <mergeCell ref="H20:J20"/>
    <mergeCell ref="H21:J21"/>
    <mergeCell ref="H22:J22"/>
    <mergeCell ref="A5:A6"/>
    <mergeCell ref="E5:E6"/>
    <mergeCell ref="J5:J6"/>
    <mergeCell ref="G5:G6"/>
    <mergeCell ref="I5:I6"/>
    <mergeCell ref="H5:H6"/>
    <mergeCell ref="B5:B6"/>
    <mergeCell ref="C5:C6"/>
    <mergeCell ref="D5:D6"/>
    <mergeCell ref="F5:F6"/>
    <mergeCell ref="H8:J8"/>
    <mergeCell ref="D1:F1"/>
    <mergeCell ref="G1:J1"/>
    <mergeCell ref="G2:J2"/>
    <mergeCell ref="G3:J3"/>
    <mergeCell ref="G4:J4"/>
  </mergeCells>
  <conditionalFormatting sqref="F51:G52 G68 H68:H70">
    <cfRule type="cellIs" priority="9" stopIfTrue="1" operator="equal">
      <formula>"04.999.02"</formula>
    </cfRule>
  </conditionalFormatting>
  <conditionalFormatting sqref="F82:G85">
    <cfRule type="cellIs" priority="21" stopIfTrue="1" operator="equal">
      <formula>"04.999.02"</formula>
    </cfRule>
  </conditionalFormatting>
  <conditionalFormatting sqref="G28:G29">
    <cfRule type="cellIs" priority="1" stopIfTrue="1" operator="equal">
      <formula>"04.999.02"</formula>
    </cfRule>
  </conditionalFormatting>
  <conditionalFormatting sqref="G33:G39 F37:G39 F41:F47 F46:G47 F49:F50 H55:H65 G72:H72 E84:F85 G94">
    <cfRule type="cellIs" priority="1275" stopIfTrue="1" operator="equal">
      <formula>"04.999.02"</formula>
    </cfRule>
  </conditionalFormatting>
  <conditionalFormatting sqref="G42:G47">
    <cfRule type="cellIs" priority="8" stopIfTrue="1" operator="equal">
      <formula>"04.999.02"</formula>
    </cfRule>
  </conditionalFormatting>
  <conditionalFormatting sqref="G56:G65">
    <cfRule type="cellIs" priority="10" stopIfTrue="1" operator="equal">
      <formula>"04.999.02"</formula>
    </cfRule>
  </conditionalFormatting>
  <conditionalFormatting sqref="G74:G78">
    <cfRule type="cellIs" priority="14" stopIfTrue="1" operator="equal">
      <formula>"04.999.02"</formula>
    </cfRule>
  </conditionalFormatting>
  <conditionalFormatting sqref="G89:G90">
    <cfRule type="cellIs" priority="25" stopIfTrue="1" operator="equal">
      <formula>"04.999.02"</formula>
    </cfRule>
  </conditionalFormatting>
  <printOptions horizontalCentered="1"/>
  <pageMargins left="0.39370078740157483" right="0.31496062992125984" top="0.59055118110236227" bottom="0.31496062992125984" header="0.27559055118110237" footer="0.27559055118110237"/>
  <pageSetup paperSize="9" scale="8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W29"/>
  <sheetViews>
    <sheetView showGridLines="0" view="pageBreakPreview" zoomScaleNormal="100" zoomScaleSheetLayoutView="100" workbookViewId="0">
      <selection activeCell="P31" sqref="P31"/>
    </sheetView>
  </sheetViews>
  <sheetFormatPr defaultColWidth="9.140625" defaultRowHeight="12.75"/>
  <cols>
    <col min="1" max="1" width="4.5703125" style="16" customWidth="1"/>
    <col min="2" max="2" width="8.7109375" style="16" customWidth="1"/>
    <col min="3" max="3" width="14.7109375" style="16" customWidth="1"/>
    <col min="4" max="4" width="11.28515625" style="16" customWidth="1"/>
    <col min="5" max="5" width="6.140625" style="16" customWidth="1"/>
    <col min="6" max="6" width="11.28515625" style="16" customWidth="1"/>
    <col min="7" max="7" width="6.140625" style="16" customWidth="1"/>
    <col min="8" max="8" width="11.28515625" style="16" customWidth="1"/>
    <col min="9" max="9" width="6.140625" style="16" customWidth="1"/>
    <col min="10" max="10" width="11.28515625" style="16" customWidth="1"/>
    <col min="11" max="11" width="6.140625" style="16" customWidth="1"/>
    <col min="12" max="12" width="11.28515625" style="16" customWidth="1"/>
    <col min="13" max="13" width="6.140625" style="16" customWidth="1"/>
    <col min="14" max="14" width="11.28515625" style="16" customWidth="1"/>
    <col min="15" max="15" width="6.140625" style="16" customWidth="1"/>
    <col min="16" max="16" width="11.28515625" style="16" customWidth="1"/>
    <col min="17" max="17" width="9.140625" style="16" hidden="1" customWidth="1"/>
    <col min="18" max="18" width="3.85546875" style="16" customWidth="1"/>
    <col min="19" max="22" width="12.7109375" style="16" customWidth="1"/>
    <col min="23" max="258" width="9.140625" style="16"/>
    <col min="259" max="259" width="6.7109375" style="16" customWidth="1"/>
    <col min="260" max="260" width="8.7109375" style="16" customWidth="1"/>
    <col min="261" max="261" width="15.28515625" style="16" customWidth="1"/>
    <col min="262" max="262" width="12" style="16" customWidth="1"/>
    <col min="263" max="263" width="7" style="16" customWidth="1"/>
    <col min="264" max="264" width="12" style="16" customWidth="1"/>
    <col min="265" max="265" width="7" style="16" customWidth="1"/>
    <col min="266" max="266" width="12" style="16" customWidth="1"/>
    <col min="267" max="267" width="7" style="16" customWidth="1"/>
    <col min="268" max="268" width="12" style="16" customWidth="1"/>
    <col min="269" max="269" width="7" style="16" customWidth="1"/>
    <col min="270" max="270" width="12" style="16" customWidth="1"/>
    <col min="271" max="271" width="7" style="16" customWidth="1"/>
    <col min="272" max="272" width="12" style="16" customWidth="1"/>
    <col min="273" max="273" width="7" style="16" customWidth="1"/>
    <col min="274" max="274" width="12" style="16" customWidth="1"/>
    <col min="275" max="275" width="9.140625" style="16"/>
    <col min="276" max="278" width="12.7109375" style="16" customWidth="1"/>
    <col min="279" max="514" width="9.140625" style="16"/>
    <col min="515" max="515" width="6.7109375" style="16" customWidth="1"/>
    <col min="516" max="516" width="8.7109375" style="16" customWidth="1"/>
    <col min="517" max="517" width="15.28515625" style="16" customWidth="1"/>
    <col min="518" max="518" width="12" style="16" customWidth="1"/>
    <col min="519" max="519" width="7" style="16" customWidth="1"/>
    <col min="520" max="520" width="12" style="16" customWidth="1"/>
    <col min="521" max="521" width="7" style="16" customWidth="1"/>
    <col min="522" max="522" width="12" style="16" customWidth="1"/>
    <col min="523" max="523" width="7" style="16" customWidth="1"/>
    <col min="524" max="524" width="12" style="16" customWidth="1"/>
    <col min="525" max="525" width="7" style="16" customWidth="1"/>
    <col min="526" max="526" width="12" style="16" customWidth="1"/>
    <col min="527" max="527" width="7" style="16" customWidth="1"/>
    <col min="528" max="528" width="12" style="16" customWidth="1"/>
    <col min="529" max="529" width="7" style="16" customWidth="1"/>
    <col min="530" max="530" width="12" style="16" customWidth="1"/>
    <col min="531" max="531" width="9.140625" style="16"/>
    <col min="532" max="534" width="12.7109375" style="16" customWidth="1"/>
    <col min="535" max="770" width="9.140625" style="16"/>
    <col min="771" max="771" width="6.7109375" style="16" customWidth="1"/>
    <col min="772" max="772" width="8.7109375" style="16" customWidth="1"/>
    <col min="773" max="773" width="15.28515625" style="16" customWidth="1"/>
    <col min="774" max="774" width="12" style="16" customWidth="1"/>
    <col min="775" max="775" width="7" style="16" customWidth="1"/>
    <col min="776" max="776" width="12" style="16" customWidth="1"/>
    <col min="777" max="777" width="7" style="16" customWidth="1"/>
    <col min="778" max="778" width="12" style="16" customWidth="1"/>
    <col min="779" max="779" width="7" style="16" customWidth="1"/>
    <col min="780" max="780" width="12" style="16" customWidth="1"/>
    <col min="781" max="781" width="7" style="16" customWidth="1"/>
    <col min="782" max="782" width="12" style="16" customWidth="1"/>
    <col min="783" max="783" width="7" style="16" customWidth="1"/>
    <col min="784" max="784" width="12" style="16" customWidth="1"/>
    <col min="785" max="785" width="7" style="16" customWidth="1"/>
    <col min="786" max="786" width="12" style="16" customWidth="1"/>
    <col min="787" max="787" width="9.140625" style="16"/>
    <col min="788" max="790" width="12.7109375" style="16" customWidth="1"/>
    <col min="791" max="1026" width="9.140625" style="16"/>
    <col min="1027" max="1027" width="6.7109375" style="16" customWidth="1"/>
    <col min="1028" max="1028" width="8.7109375" style="16" customWidth="1"/>
    <col min="1029" max="1029" width="15.28515625" style="16" customWidth="1"/>
    <col min="1030" max="1030" width="12" style="16" customWidth="1"/>
    <col min="1031" max="1031" width="7" style="16" customWidth="1"/>
    <col min="1032" max="1032" width="12" style="16" customWidth="1"/>
    <col min="1033" max="1033" width="7" style="16" customWidth="1"/>
    <col min="1034" max="1034" width="12" style="16" customWidth="1"/>
    <col min="1035" max="1035" width="7" style="16" customWidth="1"/>
    <col min="1036" max="1036" width="12" style="16" customWidth="1"/>
    <col min="1037" max="1037" width="7" style="16" customWidth="1"/>
    <col min="1038" max="1038" width="12" style="16" customWidth="1"/>
    <col min="1039" max="1039" width="7" style="16" customWidth="1"/>
    <col min="1040" max="1040" width="12" style="16" customWidth="1"/>
    <col min="1041" max="1041" width="7" style="16" customWidth="1"/>
    <col min="1042" max="1042" width="12" style="16" customWidth="1"/>
    <col min="1043" max="1043" width="9.140625" style="16"/>
    <col min="1044" max="1046" width="12.7109375" style="16" customWidth="1"/>
    <col min="1047" max="1282" width="9.140625" style="16"/>
    <col min="1283" max="1283" width="6.7109375" style="16" customWidth="1"/>
    <col min="1284" max="1284" width="8.7109375" style="16" customWidth="1"/>
    <col min="1285" max="1285" width="15.28515625" style="16" customWidth="1"/>
    <col min="1286" max="1286" width="12" style="16" customWidth="1"/>
    <col min="1287" max="1287" width="7" style="16" customWidth="1"/>
    <col min="1288" max="1288" width="12" style="16" customWidth="1"/>
    <col min="1289" max="1289" width="7" style="16" customWidth="1"/>
    <col min="1290" max="1290" width="12" style="16" customWidth="1"/>
    <col min="1291" max="1291" width="7" style="16" customWidth="1"/>
    <col min="1292" max="1292" width="12" style="16" customWidth="1"/>
    <col min="1293" max="1293" width="7" style="16" customWidth="1"/>
    <col min="1294" max="1294" width="12" style="16" customWidth="1"/>
    <col min="1295" max="1295" width="7" style="16" customWidth="1"/>
    <col min="1296" max="1296" width="12" style="16" customWidth="1"/>
    <col min="1297" max="1297" width="7" style="16" customWidth="1"/>
    <col min="1298" max="1298" width="12" style="16" customWidth="1"/>
    <col min="1299" max="1299" width="9.140625" style="16"/>
    <col min="1300" max="1302" width="12.7109375" style="16" customWidth="1"/>
    <col min="1303" max="1538" width="9.140625" style="16"/>
    <col min="1539" max="1539" width="6.7109375" style="16" customWidth="1"/>
    <col min="1540" max="1540" width="8.7109375" style="16" customWidth="1"/>
    <col min="1541" max="1541" width="15.28515625" style="16" customWidth="1"/>
    <col min="1542" max="1542" width="12" style="16" customWidth="1"/>
    <col min="1543" max="1543" width="7" style="16" customWidth="1"/>
    <col min="1544" max="1544" width="12" style="16" customWidth="1"/>
    <col min="1545" max="1545" width="7" style="16" customWidth="1"/>
    <col min="1546" max="1546" width="12" style="16" customWidth="1"/>
    <col min="1547" max="1547" width="7" style="16" customWidth="1"/>
    <col min="1548" max="1548" width="12" style="16" customWidth="1"/>
    <col min="1549" max="1549" width="7" style="16" customWidth="1"/>
    <col min="1550" max="1550" width="12" style="16" customWidth="1"/>
    <col min="1551" max="1551" width="7" style="16" customWidth="1"/>
    <col min="1552" max="1552" width="12" style="16" customWidth="1"/>
    <col min="1553" max="1553" width="7" style="16" customWidth="1"/>
    <col min="1554" max="1554" width="12" style="16" customWidth="1"/>
    <col min="1555" max="1555" width="9.140625" style="16"/>
    <col min="1556" max="1558" width="12.7109375" style="16" customWidth="1"/>
    <col min="1559" max="1794" width="9.140625" style="16"/>
    <col min="1795" max="1795" width="6.7109375" style="16" customWidth="1"/>
    <col min="1796" max="1796" width="8.7109375" style="16" customWidth="1"/>
    <col min="1797" max="1797" width="15.28515625" style="16" customWidth="1"/>
    <col min="1798" max="1798" width="12" style="16" customWidth="1"/>
    <col min="1799" max="1799" width="7" style="16" customWidth="1"/>
    <col min="1800" max="1800" width="12" style="16" customWidth="1"/>
    <col min="1801" max="1801" width="7" style="16" customWidth="1"/>
    <col min="1802" max="1802" width="12" style="16" customWidth="1"/>
    <col min="1803" max="1803" width="7" style="16" customWidth="1"/>
    <col min="1804" max="1804" width="12" style="16" customWidth="1"/>
    <col min="1805" max="1805" width="7" style="16" customWidth="1"/>
    <col min="1806" max="1806" width="12" style="16" customWidth="1"/>
    <col min="1807" max="1807" width="7" style="16" customWidth="1"/>
    <col min="1808" max="1808" width="12" style="16" customWidth="1"/>
    <col min="1809" max="1809" width="7" style="16" customWidth="1"/>
    <col min="1810" max="1810" width="12" style="16" customWidth="1"/>
    <col min="1811" max="1811" width="9.140625" style="16"/>
    <col min="1812" max="1814" width="12.7109375" style="16" customWidth="1"/>
    <col min="1815" max="2050" width="9.140625" style="16"/>
    <col min="2051" max="2051" width="6.7109375" style="16" customWidth="1"/>
    <col min="2052" max="2052" width="8.7109375" style="16" customWidth="1"/>
    <col min="2053" max="2053" width="15.28515625" style="16" customWidth="1"/>
    <col min="2054" max="2054" width="12" style="16" customWidth="1"/>
    <col min="2055" max="2055" width="7" style="16" customWidth="1"/>
    <col min="2056" max="2056" width="12" style="16" customWidth="1"/>
    <col min="2057" max="2057" width="7" style="16" customWidth="1"/>
    <col min="2058" max="2058" width="12" style="16" customWidth="1"/>
    <col min="2059" max="2059" width="7" style="16" customWidth="1"/>
    <col min="2060" max="2060" width="12" style="16" customWidth="1"/>
    <col min="2061" max="2061" width="7" style="16" customWidth="1"/>
    <col min="2062" max="2062" width="12" style="16" customWidth="1"/>
    <col min="2063" max="2063" width="7" style="16" customWidth="1"/>
    <col min="2064" max="2064" width="12" style="16" customWidth="1"/>
    <col min="2065" max="2065" width="7" style="16" customWidth="1"/>
    <col min="2066" max="2066" width="12" style="16" customWidth="1"/>
    <col min="2067" max="2067" width="9.140625" style="16"/>
    <col min="2068" max="2070" width="12.7109375" style="16" customWidth="1"/>
    <col min="2071" max="2306" width="9.140625" style="16"/>
    <col min="2307" max="2307" width="6.7109375" style="16" customWidth="1"/>
    <col min="2308" max="2308" width="8.7109375" style="16" customWidth="1"/>
    <col min="2309" max="2309" width="15.28515625" style="16" customWidth="1"/>
    <col min="2310" max="2310" width="12" style="16" customWidth="1"/>
    <col min="2311" max="2311" width="7" style="16" customWidth="1"/>
    <col min="2312" max="2312" width="12" style="16" customWidth="1"/>
    <col min="2313" max="2313" width="7" style="16" customWidth="1"/>
    <col min="2314" max="2314" width="12" style="16" customWidth="1"/>
    <col min="2315" max="2315" width="7" style="16" customWidth="1"/>
    <col min="2316" max="2316" width="12" style="16" customWidth="1"/>
    <col min="2317" max="2317" width="7" style="16" customWidth="1"/>
    <col min="2318" max="2318" width="12" style="16" customWidth="1"/>
    <col min="2319" max="2319" width="7" style="16" customWidth="1"/>
    <col min="2320" max="2320" width="12" style="16" customWidth="1"/>
    <col min="2321" max="2321" width="7" style="16" customWidth="1"/>
    <col min="2322" max="2322" width="12" style="16" customWidth="1"/>
    <col min="2323" max="2323" width="9.140625" style="16"/>
    <col min="2324" max="2326" width="12.7109375" style="16" customWidth="1"/>
    <col min="2327" max="2562" width="9.140625" style="16"/>
    <col min="2563" max="2563" width="6.7109375" style="16" customWidth="1"/>
    <col min="2564" max="2564" width="8.7109375" style="16" customWidth="1"/>
    <col min="2565" max="2565" width="15.28515625" style="16" customWidth="1"/>
    <col min="2566" max="2566" width="12" style="16" customWidth="1"/>
    <col min="2567" max="2567" width="7" style="16" customWidth="1"/>
    <col min="2568" max="2568" width="12" style="16" customWidth="1"/>
    <col min="2569" max="2569" width="7" style="16" customWidth="1"/>
    <col min="2570" max="2570" width="12" style="16" customWidth="1"/>
    <col min="2571" max="2571" width="7" style="16" customWidth="1"/>
    <col min="2572" max="2572" width="12" style="16" customWidth="1"/>
    <col min="2573" max="2573" width="7" style="16" customWidth="1"/>
    <col min="2574" max="2574" width="12" style="16" customWidth="1"/>
    <col min="2575" max="2575" width="7" style="16" customWidth="1"/>
    <col min="2576" max="2576" width="12" style="16" customWidth="1"/>
    <col min="2577" max="2577" width="7" style="16" customWidth="1"/>
    <col min="2578" max="2578" width="12" style="16" customWidth="1"/>
    <col min="2579" max="2579" width="9.140625" style="16"/>
    <col min="2580" max="2582" width="12.7109375" style="16" customWidth="1"/>
    <col min="2583" max="2818" width="9.140625" style="16"/>
    <col min="2819" max="2819" width="6.7109375" style="16" customWidth="1"/>
    <col min="2820" max="2820" width="8.7109375" style="16" customWidth="1"/>
    <col min="2821" max="2821" width="15.28515625" style="16" customWidth="1"/>
    <col min="2822" max="2822" width="12" style="16" customWidth="1"/>
    <col min="2823" max="2823" width="7" style="16" customWidth="1"/>
    <col min="2824" max="2824" width="12" style="16" customWidth="1"/>
    <col min="2825" max="2825" width="7" style="16" customWidth="1"/>
    <col min="2826" max="2826" width="12" style="16" customWidth="1"/>
    <col min="2827" max="2827" width="7" style="16" customWidth="1"/>
    <col min="2828" max="2828" width="12" style="16" customWidth="1"/>
    <col min="2829" max="2829" width="7" style="16" customWidth="1"/>
    <col min="2830" max="2830" width="12" style="16" customWidth="1"/>
    <col min="2831" max="2831" width="7" style="16" customWidth="1"/>
    <col min="2832" max="2832" width="12" style="16" customWidth="1"/>
    <col min="2833" max="2833" width="7" style="16" customWidth="1"/>
    <col min="2834" max="2834" width="12" style="16" customWidth="1"/>
    <col min="2835" max="2835" width="9.140625" style="16"/>
    <col min="2836" max="2838" width="12.7109375" style="16" customWidth="1"/>
    <col min="2839" max="3074" width="9.140625" style="16"/>
    <col min="3075" max="3075" width="6.7109375" style="16" customWidth="1"/>
    <col min="3076" max="3076" width="8.7109375" style="16" customWidth="1"/>
    <col min="3077" max="3077" width="15.28515625" style="16" customWidth="1"/>
    <col min="3078" max="3078" width="12" style="16" customWidth="1"/>
    <col min="3079" max="3079" width="7" style="16" customWidth="1"/>
    <col min="3080" max="3080" width="12" style="16" customWidth="1"/>
    <col min="3081" max="3081" width="7" style="16" customWidth="1"/>
    <col min="3082" max="3082" width="12" style="16" customWidth="1"/>
    <col min="3083" max="3083" width="7" style="16" customWidth="1"/>
    <col min="3084" max="3084" width="12" style="16" customWidth="1"/>
    <col min="3085" max="3085" width="7" style="16" customWidth="1"/>
    <col min="3086" max="3086" width="12" style="16" customWidth="1"/>
    <col min="3087" max="3087" width="7" style="16" customWidth="1"/>
    <col min="3088" max="3088" width="12" style="16" customWidth="1"/>
    <col min="3089" max="3089" width="7" style="16" customWidth="1"/>
    <col min="3090" max="3090" width="12" style="16" customWidth="1"/>
    <col min="3091" max="3091" width="9.140625" style="16"/>
    <col min="3092" max="3094" width="12.7109375" style="16" customWidth="1"/>
    <col min="3095" max="3330" width="9.140625" style="16"/>
    <col min="3331" max="3331" width="6.7109375" style="16" customWidth="1"/>
    <col min="3332" max="3332" width="8.7109375" style="16" customWidth="1"/>
    <col min="3333" max="3333" width="15.28515625" style="16" customWidth="1"/>
    <col min="3334" max="3334" width="12" style="16" customWidth="1"/>
    <col min="3335" max="3335" width="7" style="16" customWidth="1"/>
    <col min="3336" max="3336" width="12" style="16" customWidth="1"/>
    <col min="3337" max="3337" width="7" style="16" customWidth="1"/>
    <col min="3338" max="3338" width="12" style="16" customWidth="1"/>
    <col min="3339" max="3339" width="7" style="16" customWidth="1"/>
    <col min="3340" max="3340" width="12" style="16" customWidth="1"/>
    <col min="3341" max="3341" width="7" style="16" customWidth="1"/>
    <col min="3342" max="3342" width="12" style="16" customWidth="1"/>
    <col min="3343" max="3343" width="7" style="16" customWidth="1"/>
    <col min="3344" max="3344" width="12" style="16" customWidth="1"/>
    <col min="3345" max="3345" width="7" style="16" customWidth="1"/>
    <col min="3346" max="3346" width="12" style="16" customWidth="1"/>
    <col min="3347" max="3347" width="9.140625" style="16"/>
    <col min="3348" max="3350" width="12.7109375" style="16" customWidth="1"/>
    <col min="3351" max="3586" width="9.140625" style="16"/>
    <col min="3587" max="3587" width="6.7109375" style="16" customWidth="1"/>
    <col min="3588" max="3588" width="8.7109375" style="16" customWidth="1"/>
    <col min="3589" max="3589" width="15.28515625" style="16" customWidth="1"/>
    <col min="3590" max="3590" width="12" style="16" customWidth="1"/>
    <col min="3591" max="3591" width="7" style="16" customWidth="1"/>
    <col min="3592" max="3592" width="12" style="16" customWidth="1"/>
    <col min="3593" max="3593" width="7" style="16" customWidth="1"/>
    <col min="3594" max="3594" width="12" style="16" customWidth="1"/>
    <col min="3595" max="3595" width="7" style="16" customWidth="1"/>
    <col min="3596" max="3596" width="12" style="16" customWidth="1"/>
    <col min="3597" max="3597" width="7" style="16" customWidth="1"/>
    <col min="3598" max="3598" width="12" style="16" customWidth="1"/>
    <col min="3599" max="3599" width="7" style="16" customWidth="1"/>
    <col min="3600" max="3600" width="12" style="16" customWidth="1"/>
    <col min="3601" max="3601" width="7" style="16" customWidth="1"/>
    <col min="3602" max="3602" width="12" style="16" customWidth="1"/>
    <col min="3603" max="3603" width="9.140625" style="16"/>
    <col min="3604" max="3606" width="12.7109375" style="16" customWidth="1"/>
    <col min="3607" max="3842" width="9.140625" style="16"/>
    <col min="3843" max="3843" width="6.7109375" style="16" customWidth="1"/>
    <col min="3844" max="3844" width="8.7109375" style="16" customWidth="1"/>
    <col min="3845" max="3845" width="15.28515625" style="16" customWidth="1"/>
    <col min="3846" max="3846" width="12" style="16" customWidth="1"/>
    <col min="3847" max="3847" width="7" style="16" customWidth="1"/>
    <col min="3848" max="3848" width="12" style="16" customWidth="1"/>
    <col min="3849" max="3849" width="7" style="16" customWidth="1"/>
    <col min="3850" max="3850" width="12" style="16" customWidth="1"/>
    <col min="3851" max="3851" width="7" style="16" customWidth="1"/>
    <col min="3852" max="3852" width="12" style="16" customWidth="1"/>
    <col min="3853" max="3853" width="7" style="16" customWidth="1"/>
    <col min="3854" max="3854" width="12" style="16" customWidth="1"/>
    <col min="3855" max="3855" width="7" style="16" customWidth="1"/>
    <col min="3856" max="3856" width="12" style="16" customWidth="1"/>
    <col min="3857" max="3857" width="7" style="16" customWidth="1"/>
    <col min="3858" max="3858" width="12" style="16" customWidth="1"/>
    <col min="3859" max="3859" width="9.140625" style="16"/>
    <col min="3860" max="3862" width="12.7109375" style="16" customWidth="1"/>
    <col min="3863" max="4098" width="9.140625" style="16"/>
    <col min="4099" max="4099" width="6.7109375" style="16" customWidth="1"/>
    <col min="4100" max="4100" width="8.7109375" style="16" customWidth="1"/>
    <col min="4101" max="4101" width="15.28515625" style="16" customWidth="1"/>
    <col min="4102" max="4102" width="12" style="16" customWidth="1"/>
    <col min="4103" max="4103" width="7" style="16" customWidth="1"/>
    <col min="4104" max="4104" width="12" style="16" customWidth="1"/>
    <col min="4105" max="4105" width="7" style="16" customWidth="1"/>
    <col min="4106" max="4106" width="12" style="16" customWidth="1"/>
    <col min="4107" max="4107" width="7" style="16" customWidth="1"/>
    <col min="4108" max="4108" width="12" style="16" customWidth="1"/>
    <col min="4109" max="4109" width="7" style="16" customWidth="1"/>
    <col min="4110" max="4110" width="12" style="16" customWidth="1"/>
    <col min="4111" max="4111" width="7" style="16" customWidth="1"/>
    <col min="4112" max="4112" width="12" style="16" customWidth="1"/>
    <col min="4113" max="4113" width="7" style="16" customWidth="1"/>
    <col min="4114" max="4114" width="12" style="16" customWidth="1"/>
    <col min="4115" max="4115" width="9.140625" style="16"/>
    <col min="4116" max="4118" width="12.7109375" style="16" customWidth="1"/>
    <col min="4119" max="4354" width="9.140625" style="16"/>
    <col min="4355" max="4355" width="6.7109375" style="16" customWidth="1"/>
    <col min="4356" max="4356" width="8.7109375" style="16" customWidth="1"/>
    <col min="4357" max="4357" width="15.28515625" style="16" customWidth="1"/>
    <col min="4358" max="4358" width="12" style="16" customWidth="1"/>
    <col min="4359" max="4359" width="7" style="16" customWidth="1"/>
    <col min="4360" max="4360" width="12" style="16" customWidth="1"/>
    <col min="4361" max="4361" width="7" style="16" customWidth="1"/>
    <col min="4362" max="4362" width="12" style="16" customWidth="1"/>
    <col min="4363" max="4363" width="7" style="16" customWidth="1"/>
    <col min="4364" max="4364" width="12" style="16" customWidth="1"/>
    <col min="4365" max="4365" width="7" style="16" customWidth="1"/>
    <col min="4366" max="4366" width="12" style="16" customWidth="1"/>
    <col min="4367" max="4367" width="7" style="16" customWidth="1"/>
    <col min="4368" max="4368" width="12" style="16" customWidth="1"/>
    <col min="4369" max="4369" width="7" style="16" customWidth="1"/>
    <col min="4370" max="4370" width="12" style="16" customWidth="1"/>
    <col min="4371" max="4371" width="9.140625" style="16"/>
    <col min="4372" max="4374" width="12.7109375" style="16" customWidth="1"/>
    <col min="4375" max="4610" width="9.140625" style="16"/>
    <col min="4611" max="4611" width="6.7109375" style="16" customWidth="1"/>
    <col min="4612" max="4612" width="8.7109375" style="16" customWidth="1"/>
    <col min="4613" max="4613" width="15.28515625" style="16" customWidth="1"/>
    <col min="4614" max="4614" width="12" style="16" customWidth="1"/>
    <col min="4615" max="4615" width="7" style="16" customWidth="1"/>
    <col min="4616" max="4616" width="12" style="16" customWidth="1"/>
    <col min="4617" max="4617" width="7" style="16" customWidth="1"/>
    <col min="4618" max="4618" width="12" style="16" customWidth="1"/>
    <col min="4619" max="4619" width="7" style="16" customWidth="1"/>
    <col min="4620" max="4620" width="12" style="16" customWidth="1"/>
    <col min="4621" max="4621" width="7" style="16" customWidth="1"/>
    <col min="4622" max="4622" width="12" style="16" customWidth="1"/>
    <col min="4623" max="4623" width="7" style="16" customWidth="1"/>
    <col min="4624" max="4624" width="12" style="16" customWidth="1"/>
    <col min="4625" max="4625" width="7" style="16" customWidth="1"/>
    <col min="4626" max="4626" width="12" style="16" customWidth="1"/>
    <col min="4627" max="4627" width="9.140625" style="16"/>
    <col min="4628" max="4630" width="12.7109375" style="16" customWidth="1"/>
    <col min="4631" max="4866" width="9.140625" style="16"/>
    <col min="4867" max="4867" width="6.7109375" style="16" customWidth="1"/>
    <col min="4868" max="4868" width="8.7109375" style="16" customWidth="1"/>
    <col min="4869" max="4869" width="15.28515625" style="16" customWidth="1"/>
    <col min="4870" max="4870" width="12" style="16" customWidth="1"/>
    <col min="4871" max="4871" width="7" style="16" customWidth="1"/>
    <col min="4872" max="4872" width="12" style="16" customWidth="1"/>
    <col min="4873" max="4873" width="7" style="16" customWidth="1"/>
    <col min="4874" max="4874" width="12" style="16" customWidth="1"/>
    <col min="4875" max="4875" width="7" style="16" customWidth="1"/>
    <col min="4876" max="4876" width="12" style="16" customWidth="1"/>
    <col min="4877" max="4877" width="7" style="16" customWidth="1"/>
    <col min="4878" max="4878" width="12" style="16" customWidth="1"/>
    <col min="4879" max="4879" width="7" style="16" customWidth="1"/>
    <col min="4880" max="4880" width="12" style="16" customWidth="1"/>
    <col min="4881" max="4881" width="7" style="16" customWidth="1"/>
    <col min="4882" max="4882" width="12" style="16" customWidth="1"/>
    <col min="4883" max="4883" width="9.140625" style="16"/>
    <col min="4884" max="4886" width="12.7109375" style="16" customWidth="1"/>
    <col min="4887" max="5122" width="9.140625" style="16"/>
    <col min="5123" max="5123" width="6.7109375" style="16" customWidth="1"/>
    <col min="5124" max="5124" width="8.7109375" style="16" customWidth="1"/>
    <col min="5125" max="5125" width="15.28515625" style="16" customWidth="1"/>
    <col min="5126" max="5126" width="12" style="16" customWidth="1"/>
    <col min="5127" max="5127" width="7" style="16" customWidth="1"/>
    <col min="5128" max="5128" width="12" style="16" customWidth="1"/>
    <col min="5129" max="5129" width="7" style="16" customWidth="1"/>
    <col min="5130" max="5130" width="12" style="16" customWidth="1"/>
    <col min="5131" max="5131" width="7" style="16" customWidth="1"/>
    <col min="5132" max="5132" width="12" style="16" customWidth="1"/>
    <col min="5133" max="5133" width="7" style="16" customWidth="1"/>
    <col min="5134" max="5134" width="12" style="16" customWidth="1"/>
    <col min="5135" max="5135" width="7" style="16" customWidth="1"/>
    <col min="5136" max="5136" width="12" style="16" customWidth="1"/>
    <col min="5137" max="5137" width="7" style="16" customWidth="1"/>
    <col min="5138" max="5138" width="12" style="16" customWidth="1"/>
    <col min="5139" max="5139" width="9.140625" style="16"/>
    <col min="5140" max="5142" width="12.7109375" style="16" customWidth="1"/>
    <col min="5143" max="5378" width="9.140625" style="16"/>
    <col min="5379" max="5379" width="6.7109375" style="16" customWidth="1"/>
    <col min="5380" max="5380" width="8.7109375" style="16" customWidth="1"/>
    <col min="5381" max="5381" width="15.28515625" style="16" customWidth="1"/>
    <col min="5382" max="5382" width="12" style="16" customWidth="1"/>
    <col min="5383" max="5383" width="7" style="16" customWidth="1"/>
    <col min="5384" max="5384" width="12" style="16" customWidth="1"/>
    <col min="5385" max="5385" width="7" style="16" customWidth="1"/>
    <col min="5386" max="5386" width="12" style="16" customWidth="1"/>
    <col min="5387" max="5387" width="7" style="16" customWidth="1"/>
    <col min="5388" max="5388" width="12" style="16" customWidth="1"/>
    <col min="5389" max="5389" width="7" style="16" customWidth="1"/>
    <col min="5390" max="5390" width="12" style="16" customWidth="1"/>
    <col min="5391" max="5391" width="7" style="16" customWidth="1"/>
    <col min="5392" max="5392" width="12" style="16" customWidth="1"/>
    <col min="5393" max="5393" width="7" style="16" customWidth="1"/>
    <col min="5394" max="5394" width="12" style="16" customWidth="1"/>
    <col min="5395" max="5395" width="9.140625" style="16"/>
    <col min="5396" max="5398" width="12.7109375" style="16" customWidth="1"/>
    <col min="5399" max="5634" width="9.140625" style="16"/>
    <col min="5635" max="5635" width="6.7109375" style="16" customWidth="1"/>
    <col min="5636" max="5636" width="8.7109375" style="16" customWidth="1"/>
    <col min="5637" max="5637" width="15.28515625" style="16" customWidth="1"/>
    <col min="5638" max="5638" width="12" style="16" customWidth="1"/>
    <col min="5639" max="5639" width="7" style="16" customWidth="1"/>
    <col min="5640" max="5640" width="12" style="16" customWidth="1"/>
    <col min="5641" max="5641" width="7" style="16" customWidth="1"/>
    <col min="5642" max="5642" width="12" style="16" customWidth="1"/>
    <col min="5643" max="5643" width="7" style="16" customWidth="1"/>
    <col min="5644" max="5644" width="12" style="16" customWidth="1"/>
    <col min="5645" max="5645" width="7" style="16" customWidth="1"/>
    <col min="5646" max="5646" width="12" style="16" customWidth="1"/>
    <col min="5647" max="5647" width="7" style="16" customWidth="1"/>
    <col min="5648" max="5648" width="12" style="16" customWidth="1"/>
    <col min="5649" max="5649" width="7" style="16" customWidth="1"/>
    <col min="5650" max="5650" width="12" style="16" customWidth="1"/>
    <col min="5651" max="5651" width="9.140625" style="16"/>
    <col min="5652" max="5654" width="12.7109375" style="16" customWidth="1"/>
    <col min="5655" max="5890" width="9.140625" style="16"/>
    <col min="5891" max="5891" width="6.7109375" style="16" customWidth="1"/>
    <col min="5892" max="5892" width="8.7109375" style="16" customWidth="1"/>
    <col min="5893" max="5893" width="15.28515625" style="16" customWidth="1"/>
    <col min="5894" max="5894" width="12" style="16" customWidth="1"/>
    <col min="5895" max="5895" width="7" style="16" customWidth="1"/>
    <col min="5896" max="5896" width="12" style="16" customWidth="1"/>
    <col min="5897" max="5897" width="7" style="16" customWidth="1"/>
    <col min="5898" max="5898" width="12" style="16" customWidth="1"/>
    <col min="5899" max="5899" width="7" style="16" customWidth="1"/>
    <col min="5900" max="5900" width="12" style="16" customWidth="1"/>
    <col min="5901" max="5901" width="7" style="16" customWidth="1"/>
    <col min="5902" max="5902" width="12" style="16" customWidth="1"/>
    <col min="5903" max="5903" width="7" style="16" customWidth="1"/>
    <col min="5904" max="5904" width="12" style="16" customWidth="1"/>
    <col min="5905" max="5905" width="7" style="16" customWidth="1"/>
    <col min="5906" max="5906" width="12" style="16" customWidth="1"/>
    <col min="5907" max="5907" width="9.140625" style="16"/>
    <col min="5908" max="5910" width="12.7109375" style="16" customWidth="1"/>
    <col min="5911" max="6146" width="9.140625" style="16"/>
    <col min="6147" max="6147" width="6.7109375" style="16" customWidth="1"/>
    <col min="6148" max="6148" width="8.7109375" style="16" customWidth="1"/>
    <col min="6149" max="6149" width="15.28515625" style="16" customWidth="1"/>
    <col min="6150" max="6150" width="12" style="16" customWidth="1"/>
    <col min="6151" max="6151" width="7" style="16" customWidth="1"/>
    <col min="6152" max="6152" width="12" style="16" customWidth="1"/>
    <col min="6153" max="6153" width="7" style="16" customWidth="1"/>
    <col min="6154" max="6154" width="12" style="16" customWidth="1"/>
    <col min="6155" max="6155" width="7" style="16" customWidth="1"/>
    <col min="6156" max="6156" width="12" style="16" customWidth="1"/>
    <col min="6157" max="6157" width="7" style="16" customWidth="1"/>
    <col min="6158" max="6158" width="12" style="16" customWidth="1"/>
    <col min="6159" max="6159" width="7" style="16" customWidth="1"/>
    <col min="6160" max="6160" width="12" style="16" customWidth="1"/>
    <col min="6161" max="6161" width="7" style="16" customWidth="1"/>
    <col min="6162" max="6162" width="12" style="16" customWidth="1"/>
    <col min="6163" max="6163" width="9.140625" style="16"/>
    <col min="6164" max="6166" width="12.7109375" style="16" customWidth="1"/>
    <col min="6167" max="6402" width="9.140625" style="16"/>
    <col min="6403" max="6403" width="6.7109375" style="16" customWidth="1"/>
    <col min="6404" max="6404" width="8.7109375" style="16" customWidth="1"/>
    <col min="6405" max="6405" width="15.28515625" style="16" customWidth="1"/>
    <col min="6406" max="6406" width="12" style="16" customWidth="1"/>
    <col min="6407" max="6407" width="7" style="16" customWidth="1"/>
    <col min="6408" max="6408" width="12" style="16" customWidth="1"/>
    <col min="6409" max="6409" width="7" style="16" customWidth="1"/>
    <col min="6410" max="6410" width="12" style="16" customWidth="1"/>
    <col min="6411" max="6411" width="7" style="16" customWidth="1"/>
    <col min="6412" max="6412" width="12" style="16" customWidth="1"/>
    <col min="6413" max="6413" width="7" style="16" customWidth="1"/>
    <col min="6414" max="6414" width="12" style="16" customWidth="1"/>
    <col min="6415" max="6415" width="7" style="16" customWidth="1"/>
    <col min="6416" max="6416" width="12" style="16" customWidth="1"/>
    <col min="6417" max="6417" width="7" style="16" customWidth="1"/>
    <col min="6418" max="6418" width="12" style="16" customWidth="1"/>
    <col min="6419" max="6419" width="9.140625" style="16"/>
    <col min="6420" max="6422" width="12.7109375" style="16" customWidth="1"/>
    <col min="6423" max="6658" width="9.140625" style="16"/>
    <col min="6659" max="6659" width="6.7109375" style="16" customWidth="1"/>
    <col min="6660" max="6660" width="8.7109375" style="16" customWidth="1"/>
    <col min="6661" max="6661" width="15.28515625" style="16" customWidth="1"/>
    <col min="6662" max="6662" width="12" style="16" customWidth="1"/>
    <col min="6663" max="6663" width="7" style="16" customWidth="1"/>
    <col min="6664" max="6664" width="12" style="16" customWidth="1"/>
    <col min="6665" max="6665" width="7" style="16" customWidth="1"/>
    <col min="6666" max="6666" width="12" style="16" customWidth="1"/>
    <col min="6667" max="6667" width="7" style="16" customWidth="1"/>
    <col min="6668" max="6668" width="12" style="16" customWidth="1"/>
    <col min="6669" max="6669" width="7" style="16" customWidth="1"/>
    <col min="6670" max="6670" width="12" style="16" customWidth="1"/>
    <col min="6671" max="6671" width="7" style="16" customWidth="1"/>
    <col min="6672" max="6672" width="12" style="16" customWidth="1"/>
    <col min="6673" max="6673" width="7" style="16" customWidth="1"/>
    <col min="6674" max="6674" width="12" style="16" customWidth="1"/>
    <col min="6675" max="6675" width="9.140625" style="16"/>
    <col min="6676" max="6678" width="12.7109375" style="16" customWidth="1"/>
    <col min="6679" max="6914" width="9.140625" style="16"/>
    <col min="6915" max="6915" width="6.7109375" style="16" customWidth="1"/>
    <col min="6916" max="6916" width="8.7109375" style="16" customWidth="1"/>
    <col min="6917" max="6917" width="15.28515625" style="16" customWidth="1"/>
    <col min="6918" max="6918" width="12" style="16" customWidth="1"/>
    <col min="6919" max="6919" width="7" style="16" customWidth="1"/>
    <col min="6920" max="6920" width="12" style="16" customWidth="1"/>
    <col min="6921" max="6921" width="7" style="16" customWidth="1"/>
    <col min="6922" max="6922" width="12" style="16" customWidth="1"/>
    <col min="6923" max="6923" width="7" style="16" customWidth="1"/>
    <col min="6924" max="6924" width="12" style="16" customWidth="1"/>
    <col min="6925" max="6925" width="7" style="16" customWidth="1"/>
    <col min="6926" max="6926" width="12" style="16" customWidth="1"/>
    <col min="6927" max="6927" width="7" style="16" customWidth="1"/>
    <col min="6928" max="6928" width="12" style="16" customWidth="1"/>
    <col min="6929" max="6929" width="7" style="16" customWidth="1"/>
    <col min="6930" max="6930" width="12" style="16" customWidth="1"/>
    <col min="6931" max="6931" width="9.140625" style="16"/>
    <col min="6932" max="6934" width="12.7109375" style="16" customWidth="1"/>
    <col min="6935" max="7170" width="9.140625" style="16"/>
    <col min="7171" max="7171" width="6.7109375" style="16" customWidth="1"/>
    <col min="7172" max="7172" width="8.7109375" style="16" customWidth="1"/>
    <col min="7173" max="7173" width="15.28515625" style="16" customWidth="1"/>
    <col min="7174" max="7174" width="12" style="16" customWidth="1"/>
    <col min="7175" max="7175" width="7" style="16" customWidth="1"/>
    <col min="7176" max="7176" width="12" style="16" customWidth="1"/>
    <col min="7177" max="7177" width="7" style="16" customWidth="1"/>
    <col min="7178" max="7178" width="12" style="16" customWidth="1"/>
    <col min="7179" max="7179" width="7" style="16" customWidth="1"/>
    <col min="7180" max="7180" width="12" style="16" customWidth="1"/>
    <col min="7181" max="7181" width="7" style="16" customWidth="1"/>
    <col min="7182" max="7182" width="12" style="16" customWidth="1"/>
    <col min="7183" max="7183" width="7" style="16" customWidth="1"/>
    <col min="7184" max="7184" width="12" style="16" customWidth="1"/>
    <col min="7185" max="7185" width="7" style="16" customWidth="1"/>
    <col min="7186" max="7186" width="12" style="16" customWidth="1"/>
    <col min="7187" max="7187" width="9.140625" style="16"/>
    <col min="7188" max="7190" width="12.7109375" style="16" customWidth="1"/>
    <col min="7191" max="7426" width="9.140625" style="16"/>
    <col min="7427" max="7427" width="6.7109375" style="16" customWidth="1"/>
    <col min="7428" max="7428" width="8.7109375" style="16" customWidth="1"/>
    <col min="7429" max="7429" width="15.28515625" style="16" customWidth="1"/>
    <col min="7430" max="7430" width="12" style="16" customWidth="1"/>
    <col min="7431" max="7431" width="7" style="16" customWidth="1"/>
    <col min="7432" max="7432" width="12" style="16" customWidth="1"/>
    <col min="7433" max="7433" width="7" style="16" customWidth="1"/>
    <col min="7434" max="7434" width="12" style="16" customWidth="1"/>
    <col min="7435" max="7435" width="7" style="16" customWidth="1"/>
    <col min="7436" max="7436" width="12" style="16" customWidth="1"/>
    <col min="7437" max="7437" width="7" style="16" customWidth="1"/>
    <col min="7438" max="7438" width="12" style="16" customWidth="1"/>
    <col min="7439" max="7439" width="7" style="16" customWidth="1"/>
    <col min="7440" max="7440" width="12" style="16" customWidth="1"/>
    <col min="7441" max="7441" width="7" style="16" customWidth="1"/>
    <col min="7442" max="7442" width="12" style="16" customWidth="1"/>
    <col min="7443" max="7443" width="9.140625" style="16"/>
    <col min="7444" max="7446" width="12.7109375" style="16" customWidth="1"/>
    <col min="7447" max="7682" width="9.140625" style="16"/>
    <col min="7683" max="7683" width="6.7109375" style="16" customWidth="1"/>
    <col min="7684" max="7684" width="8.7109375" style="16" customWidth="1"/>
    <col min="7685" max="7685" width="15.28515625" style="16" customWidth="1"/>
    <col min="7686" max="7686" width="12" style="16" customWidth="1"/>
    <col min="7687" max="7687" width="7" style="16" customWidth="1"/>
    <col min="7688" max="7688" width="12" style="16" customWidth="1"/>
    <col min="7689" max="7689" width="7" style="16" customWidth="1"/>
    <col min="7690" max="7690" width="12" style="16" customWidth="1"/>
    <col min="7691" max="7691" width="7" style="16" customWidth="1"/>
    <col min="7692" max="7692" width="12" style="16" customWidth="1"/>
    <col min="7693" max="7693" width="7" style="16" customWidth="1"/>
    <col min="7694" max="7694" width="12" style="16" customWidth="1"/>
    <col min="7695" max="7695" width="7" style="16" customWidth="1"/>
    <col min="7696" max="7696" width="12" style="16" customWidth="1"/>
    <col min="7697" max="7697" width="7" style="16" customWidth="1"/>
    <col min="7698" max="7698" width="12" style="16" customWidth="1"/>
    <col min="7699" max="7699" width="9.140625" style="16"/>
    <col min="7700" max="7702" width="12.7109375" style="16" customWidth="1"/>
    <col min="7703" max="7938" width="9.140625" style="16"/>
    <col min="7939" max="7939" width="6.7109375" style="16" customWidth="1"/>
    <col min="7940" max="7940" width="8.7109375" style="16" customWidth="1"/>
    <col min="7941" max="7941" width="15.28515625" style="16" customWidth="1"/>
    <col min="7942" max="7942" width="12" style="16" customWidth="1"/>
    <col min="7943" max="7943" width="7" style="16" customWidth="1"/>
    <col min="7944" max="7944" width="12" style="16" customWidth="1"/>
    <col min="7945" max="7945" width="7" style="16" customWidth="1"/>
    <col min="7946" max="7946" width="12" style="16" customWidth="1"/>
    <col min="7947" max="7947" width="7" style="16" customWidth="1"/>
    <col min="7948" max="7948" width="12" style="16" customWidth="1"/>
    <col min="7949" max="7949" width="7" style="16" customWidth="1"/>
    <col min="7950" max="7950" width="12" style="16" customWidth="1"/>
    <col min="7951" max="7951" width="7" style="16" customWidth="1"/>
    <col min="7952" max="7952" width="12" style="16" customWidth="1"/>
    <col min="7953" max="7953" width="7" style="16" customWidth="1"/>
    <col min="7954" max="7954" width="12" style="16" customWidth="1"/>
    <col min="7955" max="7955" width="9.140625" style="16"/>
    <col min="7956" max="7958" width="12.7109375" style="16" customWidth="1"/>
    <col min="7959" max="8194" width="9.140625" style="16"/>
    <col min="8195" max="8195" width="6.7109375" style="16" customWidth="1"/>
    <col min="8196" max="8196" width="8.7109375" style="16" customWidth="1"/>
    <col min="8197" max="8197" width="15.28515625" style="16" customWidth="1"/>
    <col min="8198" max="8198" width="12" style="16" customWidth="1"/>
    <col min="8199" max="8199" width="7" style="16" customWidth="1"/>
    <col min="8200" max="8200" width="12" style="16" customWidth="1"/>
    <col min="8201" max="8201" width="7" style="16" customWidth="1"/>
    <col min="8202" max="8202" width="12" style="16" customWidth="1"/>
    <col min="8203" max="8203" width="7" style="16" customWidth="1"/>
    <col min="8204" max="8204" width="12" style="16" customWidth="1"/>
    <col min="8205" max="8205" width="7" style="16" customWidth="1"/>
    <col min="8206" max="8206" width="12" style="16" customWidth="1"/>
    <col min="8207" max="8207" width="7" style="16" customWidth="1"/>
    <col min="8208" max="8208" width="12" style="16" customWidth="1"/>
    <col min="8209" max="8209" width="7" style="16" customWidth="1"/>
    <col min="8210" max="8210" width="12" style="16" customWidth="1"/>
    <col min="8211" max="8211" width="9.140625" style="16"/>
    <col min="8212" max="8214" width="12.7109375" style="16" customWidth="1"/>
    <col min="8215" max="8450" width="9.140625" style="16"/>
    <col min="8451" max="8451" width="6.7109375" style="16" customWidth="1"/>
    <col min="8452" max="8452" width="8.7109375" style="16" customWidth="1"/>
    <col min="8453" max="8453" width="15.28515625" style="16" customWidth="1"/>
    <col min="8454" max="8454" width="12" style="16" customWidth="1"/>
    <col min="8455" max="8455" width="7" style="16" customWidth="1"/>
    <col min="8456" max="8456" width="12" style="16" customWidth="1"/>
    <col min="8457" max="8457" width="7" style="16" customWidth="1"/>
    <col min="8458" max="8458" width="12" style="16" customWidth="1"/>
    <col min="8459" max="8459" width="7" style="16" customWidth="1"/>
    <col min="8460" max="8460" width="12" style="16" customWidth="1"/>
    <col min="8461" max="8461" width="7" style="16" customWidth="1"/>
    <col min="8462" max="8462" width="12" style="16" customWidth="1"/>
    <col min="8463" max="8463" width="7" style="16" customWidth="1"/>
    <col min="8464" max="8464" width="12" style="16" customWidth="1"/>
    <col min="8465" max="8465" width="7" style="16" customWidth="1"/>
    <col min="8466" max="8466" width="12" style="16" customWidth="1"/>
    <col min="8467" max="8467" width="9.140625" style="16"/>
    <col min="8468" max="8470" width="12.7109375" style="16" customWidth="1"/>
    <col min="8471" max="8706" width="9.140625" style="16"/>
    <col min="8707" max="8707" width="6.7109375" style="16" customWidth="1"/>
    <col min="8708" max="8708" width="8.7109375" style="16" customWidth="1"/>
    <col min="8709" max="8709" width="15.28515625" style="16" customWidth="1"/>
    <col min="8710" max="8710" width="12" style="16" customWidth="1"/>
    <col min="8711" max="8711" width="7" style="16" customWidth="1"/>
    <col min="8712" max="8712" width="12" style="16" customWidth="1"/>
    <col min="8713" max="8713" width="7" style="16" customWidth="1"/>
    <col min="8714" max="8714" width="12" style="16" customWidth="1"/>
    <col min="8715" max="8715" width="7" style="16" customWidth="1"/>
    <col min="8716" max="8716" width="12" style="16" customWidth="1"/>
    <col min="8717" max="8717" width="7" style="16" customWidth="1"/>
    <col min="8718" max="8718" width="12" style="16" customWidth="1"/>
    <col min="8719" max="8719" width="7" style="16" customWidth="1"/>
    <col min="8720" max="8720" width="12" style="16" customWidth="1"/>
    <col min="8721" max="8721" width="7" style="16" customWidth="1"/>
    <col min="8722" max="8722" width="12" style="16" customWidth="1"/>
    <col min="8723" max="8723" width="9.140625" style="16"/>
    <col min="8724" max="8726" width="12.7109375" style="16" customWidth="1"/>
    <col min="8727" max="8962" width="9.140625" style="16"/>
    <col min="8963" max="8963" width="6.7109375" style="16" customWidth="1"/>
    <col min="8964" max="8964" width="8.7109375" style="16" customWidth="1"/>
    <col min="8965" max="8965" width="15.28515625" style="16" customWidth="1"/>
    <col min="8966" max="8966" width="12" style="16" customWidth="1"/>
    <col min="8967" max="8967" width="7" style="16" customWidth="1"/>
    <col min="8968" max="8968" width="12" style="16" customWidth="1"/>
    <col min="8969" max="8969" width="7" style="16" customWidth="1"/>
    <col min="8970" max="8970" width="12" style="16" customWidth="1"/>
    <col min="8971" max="8971" width="7" style="16" customWidth="1"/>
    <col min="8972" max="8972" width="12" style="16" customWidth="1"/>
    <col min="8973" max="8973" width="7" style="16" customWidth="1"/>
    <col min="8974" max="8974" width="12" style="16" customWidth="1"/>
    <col min="8975" max="8975" width="7" style="16" customWidth="1"/>
    <col min="8976" max="8976" width="12" style="16" customWidth="1"/>
    <col min="8977" max="8977" width="7" style="16" customWidth="1"/>
    <col min="8978" max="8978" width="12" style="16" customWidth="1"/>
    <col min="8979" max="8979" width="9.140625" style="16"/>
    <col min="8980" max="8982" width="12.7109375" style="16" customWidth="1"/>
    <col min="8983" max="9218" width="9.140625" style="16"/>
    <col min="9219" max="9219" width="6.7109375" style="16" customWidth="1"/>
    <col min="9220" max="9220" width="8.7109375" style="16" customWidth="1"/>
    <col min="9221" max="9221" width="15.28515625" style="16" customWidth="1"/>
    <col min="9222" max="9222" width="12" style="16" customWidth="1"/>
    <col min="9223" max="9223" width="7" style="16" customWidth="1"/>
    <col min="9224" max="9224" width="12" style="16" customWidth="1"/>
    <col min="9225" max="9225" width="7" style="16" customWidth="1"/>
    <col min="9226" max="9226" width="12" style="16" customWidth="1"/>
    <col min="9227" max="9227" width="7" style="16" customWidth="1"/>
    <col min="9228" max="9228" width="12" style="16" customWidth="1"/>
    <col min="9229" max="9229" width="7" style="16" customWidth="1"/>
    <col min="9230" max="9230" width="12" style="16" customWidth="1"/>
    <col min="9231" max="9231" width="7" style="16" customWidth="1"/>
    <col min="9232" max="9232" width="12" style="16" customWidth="1"/>
    <col min="9233" max="9233" width="7" style="16" customWidth="1"/>
    <col min="9234" max="9234" width="12" style="16" customWidth="1"/>
    <col min="9235" max="9235" width="9.140625" style="16"/>
    <col min="9236" max="9238" width="12.7109375" style="16" customWidth="1"/>
    <col min="9239" max="9474" width="9.140625" style="16"/>
    <col min="9475" max="9475" width="6.7109375" style="16" customWidth="1"/>
    <col min="9476" max="9476" width="8.7109375" style="16" customWidth="1"/>
    <col min="9477" max="9477" width="15.28515625" style="16" customWidth="1"/>
    <col min="9478" max="9478" width="12" style="16" customWidth="1"/>
    <col min="9479" max="9479" width="7" style="16" customWidth="1"/>
    <col min="9480" max="9480" width="12" style="16" customWidth="1"/>
    <col min="9481" max="9481" width="7" style="16" customWidth="1"/>
    <col min="9482" max="9482" width="12" style="16" customWidth="1"/>
    <col min="9483" max="9483" width="7" style="16" customWidth="1"/>
    <col min="9484" max="9484" width="12" style="16" customWidth="1"/>
    <col min="9485" max="9485" width="7" style="16" customWidth="1"/>
    <col min="9486" max="9486" width="12" style="16" customWidth="1"/>
    <col min="9487" max="9487" width="7" style="16" customWidth="1"/>
    <col min="9488" max="9488" width="12" style="16" customWidth="1"/>
    <col min="9489" max="9489" width="7" style="16" customWidth="1"/>
    <col min="9490" max="9490" width="12" style="16" customWidth="1"/>
    <col min="9491" max="9491" width="9.140625" style="16"/>
    <col min="9492" max="9494" width="12.7109375" style="16" customWidth="1"/>
    <col min="9495" max="9730" width="9.140625" style="16"/>
    <col min="9731" max="9731" width="6.7109375" style="16" customWidth="1"/>
    <col min="9732" max="9732" width="8.7109375" style="16" customWidth="1"/>
    <col min="9733" max="9733" width="15.28515625" style="16" customWidth="1"/>
    <col min="9734" max="9734" width="12" style="16" customWidth="1"/>
    <col min="9735" max="9735" width="7" style="16" customWidth="1"/>
    <col min="9736" max="9736" width="12" style="16" customWidth="1"/>
    <col min="9737" max="9737" width="7" style="16" customWidth="1"/>
    <col min="9738" max="9738" width="12" style="16" customWidth="1"/>
    <col min="9739" max="9739" width="7" style="16" customWidth="1"/>
    <col min="9740" max="9740" width="12" style="16" customWidth="1"/>
    <col min="9741" max="9741" width="7" style="16" customWidth="1"/>
    <col min="9742" max="9742" width="12" style="16" customWidth="1"/>
    <col min="9743" max="9743" width="7" style="16" customWidth="1"/>
    <col min="9744" max="9744" width="12" style="16" customWidth="1"/>
    <col min="9745" max="9745" width="7" style="16" customWidth="1"/>
    <col min="9746" max="9746" width="12" style="16" customWidth="1"/>
    <col min="9747" max="9747" width="9.140625" style="16"/>
    <col min="9748" max="9750" width="12.7109375" style="16" customWidth="1"/>
    <col min="9751" max="9986" width="9.140625" style="16"/>
    <col min="9987" max="9987" width="6.7109375" style="16" customWidth="1"/>
    <col min="9988" max="9988" width="8.7109375" style="16" customWidth="1"/>
    <col min="9989" max="9989" width="15.28515625" style="16" customWidth="1"/>
    <col min="9990" max="9990" width="12" style="16" customWidth="1"/>
    <col min="9991" max="9991" width="7" style="16" customWidth="1"/>
    <col min="9992" max="9992" width="12" style="16" customWidth="1"/>
    <col min="9993" max="9993" width="7" style="16" customWidth="1"/>
    <col min="9994" max="9994" width="12" style="16" customWidth="1"/>
    <col min="9995" max="9995" width="7" style="16" customWidth="1"/>
    <col min="9996" max="9996" width="12" style="16" customWidth="1"/>
    <col min="9997" max="9997" width="7" style="16" customWidth="1"/>
    <col min="9998" max="9998" width="12" style="16" customWidth="1"/>
    <col min="9999" max="9999" width="7" style="16" customWidth="1"/>
    <col min="10000" max="10000" width="12" style="16" customWidth="1"/>
    <col min="10001" max="10001" width="7" style="16" customWidth="1"/>
    <col min="10002" max="10002" width="12" style="16" customWidth="1"/>
    <col min="10003" max="10003" width="9.140625" style="16"/>
    <col min="10004" max="10006" width="12.7109375" style="16" customWidth="1"/>
    <col min="10007" max="10242" width="9.140625" style="16"/>
    <col min="10243" max="10243" width="6.7109375" style="16" customWidth="1"/>
    <col min="10244" max="10244" width="8.7109375" style="16" customWidth="1"/>
    <col min="10245" max="10245" width="15.28515625" style="16" customWidth="1"/>
    <col min="10246" max="10246" width="12" style="16" customWidth="1"/>
    <col min="10247" max="10247" width="7" style="16" customWidth="1"/>
    <col min="10248" max="10248" width="12" style="16" customWidth="1"/>
    <col min="10249" max="10249" width="7" style="16" customWidth="1"/>
    <col min="10250" max="10250" width="12" style="16" customWidth="1"/>
    <col min="10251" max="10251" width="7" style="16" customWidth="1"/>
    <col min="10252" max="10252" width="12" style="16" customWidth="1"/>
    <col min="10253" max="10253" width="7" style="16" customWidth="1"/>
    <col min="10254" max="10254" width="12" style="16" customWidth="1"/>
    <col min="10255" max="10255" width="7" style="16" customWidth="1"/>
    <col min="10256" max="10256" width="12" style="16" customWidth="1"/>
    <col min="10257" max="10257" width="7" style="16" customWidth="1"/>
    <col min="10258" max="10258" width="12" style="16" customWidth="1"/>
    <col min="10259" max="10259" width="9.140625" style="16"/>
    <col min="10260" max="10262" width="12.7109375" style="16" customWidth="1"/>
    <col min="10263" max="10498" width="9.140625" style="16"/>
    <col min="10499" max="10499" width="6.7109375" style="16" customWidth="1"/>
    <col min="10500" max="10500" width="8.7109375" style="16" customWidth="1"/>
    <col min="10501" max="10501" width="15.28515625" style="16" customWidth="1"/>
    <col min="10502" max="10502" width="12" style="16" customWidth="1"/>
    <col min="10503" max="10503" width="7" style="16" customWidth="1"/>
    <col min="10504" max="10504" width="12" style="16" customWidth="1"/>
    <col min="10505" max="10505" width="7" style="16" customWidth="1"/>
    <col min="10506" max="10506" width="12" style="16" customWidth="1"/>
    <col min="10507" max="10507" width="7" style="16" customWidth="1"/>
    <col min="10508" max="10508" width="12" style="16" customWidth="1"/>
    <col min="10509" max="10509" width="7" style="16" customWidth="1"/>
    <col min="10510" max="10510" width="12" style="16" customWidth="1"/>
    <col min="10511" max="10511" width="7" style="16" customWidth="1"/>
    <col min="10512" max="10512" width="12" style="16" customWidth="1"/>
    <col min="10513" max="10513" width="7" style="16" customWidth="1"/>
    <col min="10514" max="10514" width="12" style="16" customWidth="1"/>
    <col min="10515" max="10515" width="9.140625" style="16"/>
    <col min="10516" max="10518" width="12.7109375" style="16" customWidth="1"/>
    <col min="10519" max="10754" width="9.140625" style="16"/>
    <col min="10755" max="10755" width="6.7109375" style="16" customWidth="1"/>
    <col min="10756" max="10756" width="8.7109375" style="16" customWidth="1"/>
    <col min="10757" max="10757" width="15.28515625" style="16" customWidth="1"/>
    <col min="10758" max="10758" width="12" style="16" customWidth="1"/>
    <col min="10759" max="10759" width="7" style="16" customWidth="1"/>
    <col min="10760" max="10760" width="12" style="16" customWidth="1"/>
    <col min="10761" max="10761" width="7" style="16" customWidth="1"/>
    <col min="10762" max="10762" width="12" style="16" customWidth="1"/>
    <col min="10763" max="10763" width="7" style="16" customWidth="1"/>
    <col min="10764" max="10764" width="12" style="16" customWidth="1"/>
    <col min="10765" max="10765" width="7" style="16" customWidth="1"/>
    <col min="10766" max="10766" width="12" style="16" customWidth="1"/>
    <col min="10767" max="10767" width="7" style="16" customWidth="1"/>
    <col min="10768" max="10768" width="12" style="16" customWidth="1"/>
    <col min="10769" max="10769" width="7" style="16" customWidth="1"/>
    <col min="10770" max="10770" width="12" style="16" customWidth="1"/>
    <col min="10771" max="10771" width="9.140625" style="16"/>
    <col min="10772" max="10774" width="12.7109375" style="16" customWidth="1"/>
    <col min="10775" max="11010" width="9.140625" style="16"/>
    <col min="11011" max="11011" width="6.7109375" style="16" customWidth="1"/>
    <col min="11012" max="11012" width="8.7109375" style="16" customWidth="1"/>
    <col min="11013" max="11013" width="15.28515625" style="16" customWidth="1"/>
    <col min="11014" max="11014" width="12" style="16" customWidth="1"/>
    <col min="11015" max="11015" width="7" style="16" customWidth="1"/>
    <col min="11016" max="11016" width="12" style="16" customWidth="1"/>
    <col min="11017" max="11017" width="7" style="16" customWidth="1"/>
    <col min="11018" max="11018" width="12" style="16" customWidth="1"/>
    <col min="11019" max="11019" width="7" style="16" customWidth="1"/>
    <col min="11020" max="11020" width="12" style="16" customWidth="1"/>
    <col min="11021" max="11021" width="7" style="16" customWidth="1"/>
    <col min="11022" max="11022" width="12" style="16" customWidth="1"/>
    <col min="11023" max="11023" width="7" style="16" customWidth="1"/>
    <col min="11024" max="11024" width="12" style="16" customWidth="1"/>
    <col min="11025" max="11025" width="7" style="16" customWidth="1"/>
    <col min="11026" max="11026" width="12" style="16" customWidth="1"/>
    <col min="11027" max="11027" width="9.140625" style="16"/>
    <col min="11028" max="11030" width="12.7109375" style="16" customWidth="1"/>
    <col min="11031" max="11266" width="9.140625" style="16"/>
    <col min="11267" max="11267" width="6.7109375" style="16" customWidth="1"/>
    <col min="11268" max="11268" width="8.7109375" style="16" customWidth="1"/>
    <col min="11269" max="11269" width="15.28515625" style="16" customWidth="1"/>
    <col min="11270" max="11270" width="12" style="16" customWidth="1"/>
    <col min="11271" max="11271" width="7" style="16" customWidth="1"/>
    <col min="11272" max="11272" width="12" style="16" customWidth="1"/>
    <col min="11273" max="11273" width="7" style="16" customWidth="1"/>
    <col min="11274" max="11274" width="12" style="16" customWidth="1"/>
    <col min="11275" max="11275" width="7" style="16" customWidth="1"/>
    <col min="11276" max="11276" width="12" style="16" customWidth="1"/>
    <col min="11277" max="11277" width="7" style="16" customWidth="1"/>
    <col min="11278" max="11278" width="12" style="16" customWidth="1"/>
    <col min="11279" max="11279" width="7" style="16" customWidth="1"/>
    <col min="11280" max="11280" width="12" style="16" customWidth="1"/>
    <col min="11281" max="11281" width="7" style="16" customWidth="1"/>
    <col min="11282" max="11282" width="12" style="16" customWidth="1"/>
    <col min="11283" max="11283" width="9.140625" style="16"/>
    <col min="11284" max="11286" width="12.7109375" style="16" customWidth="1"/>
    <col min="11287" max="11522" width="9.140625" style="16"/>
    <col min="11523" max="11523" width="6.7109375" style="16" customWidth="1"/>
    <col min="11524" max="11524" width="8.7109375" style="16" customWidth="1"/>
    <col min="11525" max="11525" width="15.28515625" style="16" customWidth="1"/>
    <col min="11526" max="11526" width="12" style="16" customWidth="1"/>
    <col min="11527" max="11527" width="7" style="16" customWidth="1"/>
    <col min="11528" max="11528" width="12" style="16" customWidth="1"/>
    <col min="11529" max="11529" width="7" style="16" customWidth="1"/>
    <col min="11530" max="11530" width="12" style="16" customWidth="1"/>
    <col min="11531" max="11531" width="7" style="16" customWidth="1"/>
    <col min="11532" max="11532" width="12" style="16" customWidth="1"/>
    <col min="11533" max="11533" width="7" style="16" customWidth="1"/>
    <col min="11534" max="11534" width="12" style="16" customWidth="1"/>
    <col min="11535" max="11535" width="7" style="16" customWidth="1"/>
    <col min="11536" max="11536" width="12" style="16" customWidth="1"/>
    <col min="11537" max="11537" width="7" style="16" customWidth="1"/>
    <col min="11538" max="11538" width="12" style="16" customWidth="1"/>
    <col min="11539" max="11539" width="9.140625" style="16"/>
    <col min="11540" max="11542" width="12.7109375" style="16" customWidth="1"/>
    <col min="11543" max="11778" width="9.140625" style="16"/>
    <col min="11779" max="11779" width="6.7109375" style="16" customWidth="1"/>
    <col min="11780" max="11780" width="8.7109375" style="16" customWidth="1"/>
    <col min="11781" max="11781" width="15.28515625" style="16" customWidth="1"/>
    <col min="11782" max="11782" width="12" style="16" customWidth="1"/>
    <col min="11783" max="11783" width="7" style="16" customWidth="1"/>
    <col min="11784" max="11784" width="12" style="16" customWidth="1"/>
    <col min="11785" max="11785" width="7" style="16" customWidth="1"/>
    <col min="11786" max="11786" width="12" style="16" customWidth="1"/>
    <col min="11787" max="11787" width="7" style="16" customWidth="1"/>
    <col min="11788" max="11788" width="12" style="16" customWidth="1"/>
    <col min="11789" max="11789" width="7" style="16" customWidth="1"/>
    <col min="11790" max="11790" width="12" style="16" customWidth="1"/>
    <col min="11791" max="11791" width="7" style="16" customWidth="1"/>
    <col min="11792" max="11792" width="12" style="16" customWidth="1"/>
    <col min="11793" max="11793" width="7" style="16" customWidth="1"/>
    <col min="11794" max="11794" width="12" style="16" customWidth="1"/>
    <col min="11795" max="11795" width="9.140625" style="16"/>
    <col min="11796" max="11798" width="12.7109375" style="16" customWidth="1"/>
    <col min="11799" max="12034" width="9.140625" style="16"/>
    <col min="12035" max="12035" width="6.7109375" style="16" customWidth="1"/>
    <col min="12036" max="12036" width="8.7109375" style="16" customWidth="1"/>
    <col min="12037" max="12037" width="15.28515625" style="16" customWidth="1"/>
    <col min="12038" max="12038" width="12" style="16" customWidth="1"/>
    <col min="12039" max="12039" width="7" style="16" customWidth="1"/>
    <col min="12040" max="12040" width="12" style="16" customWidth="1"/>
    <col min="12041" max="12041" width="7" style="16" customWidth="1"/>
    <col min="12042" max="12042" width="12" style="16" customWidth="1"/>
    <col min="12043" max="12043" width="7" style="16" customWidth="1"/>
    <col min="12044" max="12044" width="12" style="16" customWidth="1"/>
    <col min="12045" max="12045" width="7" style="16" customWidth="1"/>
    <col min="12046" max="12046" width="12" style="16" customWidth="1"/>
    <col min="12047" max="12047" width="7" style="16" customWidth="1"/>
    <col min="12048" max="12048" width="12" style="16" customWidth="1"/>
    <col min="12049" max="12049" width="7" style="16" customWidth="1"/>
    <col min="12050" max="12050" width="12" style="16" customWidth="1"/>
    <col min="12051" max="12051" width="9.140625" style="16"/>
    <col min="12052" max="12054" width="12.7109375" style="16" customWidth="1"/>
    <col min="12055" max="12290" width="9.140625" style="16"/>
    <col min="12291" max="12291" width="6.7109375" style="16" customWidth="1"/>
    <col min="12292" max="12292" width="8.7109375" style="16" customWidth="1"/>
    <col min="12293" max="12293" width="15.28515625" style="16" customWidth="1"/>
    <col min="12294" max="12294" width="12" style="16" customWidth="1"/>
    <col min="12295" max="12295" width="7" style="16" customWidth="1"/>
    <col min="12296" max="12296" width="12" style="16" customWidth="1"/>
    <col min="12297" max="12297" width="7" style="16" customWidth="1"/>
    <col min="12298" max="12298" width="12" style="16" customWidth="1"/>
    <col min="12299" max="12299" width="7" style="16" customWidth="1"/>
    <col min="12300" max="12300" width="12" style="16" customWidth="1"/>
    <col min="12301" max="12301" width="7" style="16" customWidth="1"/>
    <col min="12302" max="12302" width="12" style="16" customWidth="1"/>
    <col min="12303" max="12303" width="7" style="16" customWidth="1"/>
    <col min="12304" max="12304" width="12" style="16" customWidth="1"/>
    <col min="12305" max="12305" width="7" style="16" customWidth="1"/>
    <col min="12306" max="12306" width="12" style="16" customWidth="1"/>
    <col min="12307" max="12307" width="9.140625" style="16"/>
    <col min="12308" max="12310" width="12.7109375" style="16" customWidth="1"/>
    <col min="12311" max="12546" width="9.140625" style="16"/>
    <col min="12547" max="12547" width="6.7109375" style="16" customWidth="1"/>
    <col min="12548" max="12548" width="8.7109375" style="16" customWidth="1"/>
    <col min="12549" max="12549" width="15.28515625" style="16" customWidth="1"/>
    <col min="12550" max="12550" width="12" style="16" customWidth="1"/>
    <col min="12551" max="12551" width="7" style="16" customWidth="1"/>
    <col min="12552" max="12552" width="12" style="16" customWidth="1"/>
    <col min="12553" max="12553" width="7" style="16" customWidth="1"/>
    <col min="12554" max="12554" width="12" style="16" customWidth="1"/>
    <col min="12555" max="12555" width="7" style="16" customWidth="1"/>
    <col min="12556" max="12556" width="12" style="16" customWidth="1"/>
    <col min="12557" max="12557" width="7" style="16" customWidth="1"/>
    <col min="12558" max="12558" width="12" style="16" customWidth="1"/>
    <col min="12559" max="12559" width="7" style="16" customWidth="1"/>
    <col min="12560" max="12560" width="12" style="16" customWidth="1"/>
    <col min="12561" max="12561" width="7" style="16" customWidth="1"/>
    <col min="12562" max="12562" width="12" style="16" customWidth="1"/>
    <col min="12563" max="12563" width="9.140625" style="16"/>
    <col min="12564" max="12566" width="12.7109375" style="16" customWidth="1"/>
    <col min="12567" max="12802" width="9.140625" style="16"/>
    <col min="12803" max="12803" width="6.7109375" style="16" customWidth="1"/>
    <col min="12804" max="12804" width="8.7109375" style="16" customWidth="1"/>
    <col min="12805" max="12805" width="15.28515625" style="16" customWidth="1"/>
    <col min="12806" max="12806" width="12" style="16" customWidth="1"/>
    <col min="12807" max="12807" width="7" style="16" customWidth="1"/>
    <col min="12808" max="12808" width="12" style="16" customWidth="1"/>
    <col min="12809" max="12809" width="7" style="16" customWidth="1"/>
    <col min="12810" max="12810" width="12" style="16" customWidth="1"/>
    <col min="12811" max="12811" width="7" style="16" customWidth="1"/>
    <col min="12812" max="12812" width="12" style="16" customWidth="1"/>
    <col min="12813" max="12813" width="7" style="16" customWidth="1"/>
    <col min="12814" max="12814" width="12" style="16" customWidth="1"/>
    <col min="12815" max="12815" width="7" style="16" customWidth="1"/>
    <col min="12816" max="12816" width="12" style="16" customWidth="1"/>
    <col min="12817" max="12817" width="7" style="16" customWidth="1"/>
    <col min="12818" max="12818" width="12" style="16" customWidth="1"/>
    <col min="12819" max="12819" width="9.140625" style="16"/>
    <col min="12820" max="12822" width="12.7109375" style="16" customWidth="1"/>
    <col min="12823" max="13058" width="9.140625" style="16"/>
    <col min="13059" max="13059" width="6.7109375" style="16" customWidth="1"/>
    <col min="13060" max="13060" width="8.7109375" style="16" customWidth="1"/>
    <col min="13061" max="13061" width="15.28515625" style="16" customWidth="1"/>
    <col min="13062" max="13062" width="12" style="16" customWidth="1"/>
    <col min="13063" max="13063" width="7" style="16" customWidth="1"/>
    <col min="13064" max="13064" width="12" style="16" customWidth="1"/>
    <col min="13065" max="13065" width="7" style="16" customWidth="1"/>
    <col min="13066" max="13066" width="12" style="16" customWidth="1"/>
    <col min="13067" max="13067" width="7" style="16" customWidth="1"/>
    <col min="13068" max="13068" width="12" style="16" customWidth="1"/>
    <col min="13069" max="13069" width="7" style="16" customWidth="1"/>
    <col min="13070" max="13070" width="12" style="16" customWidth="1"/>
    <col min="13071" max="13071" width="7" style="16" customWidth="1"/>
    <col min="13072" max="13072" width="12" style="16" customWidth="1"/>
    <col min="13073" max="13073" width="7" style="16" customWidth="1"/>
    <col min="13074" max="13074" width="12" style="16" customWidth="1"/>
    <col min="13075" max="13075" width="9.140625" style="16"/>
    <col min="13076" max="13078" width="12.7109375" style="16" customWidth="1"/>
    <col min="13079" max="13314" width="9.140625" style="16"/>
    <col min="13315" max="13315" width="6.7109375" style="16" customWidth="1"/>
    <col min="13316" max="13316" width="8.7109375" style="16" customWidth="1"/>
    <col min="13317" max="13317" width="15.28515625" style="16" customWidth="1"/>
    <col min="13318" max="13318" width="12" style="16" customWidth="1"/>
    <col min="13319" max="13319" width="7" style="16" customWidth="1"/>
    <col min="13320" max="13320" width="12" style="16" customWidth="1"/>
    <col min="13321" max="13321" width="7" style="16" customWidth="1"/>
    <col min="13322" max="13322" width="12" style="16" customWidth="1"/>
    <col min="13323" max="13323" width="7" style="16" customWidth="1"/>
    <col min="13324" max="13324" width="12" style="16" customWidth="1"/>
    <col min="13325" max="13325" width="7" style="16" customWidth="1"/>
    <col min="13326" max="13326" width="12" style="16" customWidth="1"/>
    <col min="13327" max="13327" width="7" style="16" customWidth="1"/>
    <col min="13328" max="13328" width="12" style="16" customWidth="1"/>
    <col min="13329" max="13329" width="7" style="16" customWidth="1"/>
    <col min="13330" max="13330" width="12" style="16" customWidth="1"/>
    <col min="13331" max="13331" width="9.140625" style="16"/>
    <col min="13332" max="13334" width="12.7109375" style="16" customWidth="1"/>
    <col min="13335" max="13570" width="9.140625" style="16"/>
    <col min="13571" max="13571" width="6.7109375" style="16" customWidth="1"/>
    <col min="13572" max="13572" width="8.7109375" style="16" customWidth="1"/>
    <col min="13573" max="13573" width="15.28515625" style="16" customWidth="1"/>
    <col min="13574" max="13574" width="12" style="16" customWidth="1"/>
    <col min="13575" max="13575" width="7" style="16" customWidth="1"/>
    <col min="13576" max="13576" width="12" style="16" customWidth="1"/>
    <col min="13577" max="13577" width="7" style="16" customWidth="1"/>
    <col min="13578" max="13578" width="12" style="16" customWidth="1"/>
    <col min="13579" max="13579" width="7" style="16" customWidth="1"/>
    <col min="13580" max="13580" width="12" style="16" customWidth="1"/>
    <col min="13581" max="13581" width="7" style="16" customWidth="1"/>
    <col min="13582" max="13582" width="12" style="16" customWidth="1"/>
    <col min="13583" max="13583" width="7" style="16" customWidth="1"/>
    <col min="13584" max="13584" width="12" style="16" customWidth="1"/>
    <col min="13585" max="13585" width="7" style="16" customWidth="1"/>
    <col min="13586" max="13586" width="12" style="16" customWidth="1"/>
    <col min="13587" max="13587" width="9.140625" style="16"/>
    <col min="13588" max="13590" width="12.7109375" style="16" customWidth="1"/>
    <col min="13591" max="13826" width="9.140625" style="16"/>
    <col min="13827" max="13827" width="6.7109375" style="16" customWidth="1"/>
    <col min="13828" max="13828" width="8.7109375" style="16" customWidth="1"/>
    <col min="13829" max="13829" width="15.28515625" style="16" customWidth="1"/>
    <col min="13830" max="13830" width="12" style="16" customWidth="1"/>
    <col min="13831" max="13831" width="7" style="16" customWidth="1"/>
    <col min="13832" max="13832" width="12" style="16" customWidth="1"/>
    <col min="13833" max="13833" width="7" style="16" customWidth="1"/>
    <col min="13834" max="13834" width="12" style="16" customWidth="1"/>
    <col min="13835" max="13835" width="7" style="16" customWidth="1"/>
    <col min="13836" max="13836" width="12" style="16" customWidth="1"/>
    <col min="13837" max="13837" width="7" style="16" customWidth="1"/>
    <col min="13838" max="13838" width="12" style="16" customWidth="1"/>
    <col min="13839" max="13839" width="7" style="16" customWidth="1"/>
    <col min="13840" max="13840" width="12" style="16" customWidth="1"/>
    <col min="13841" max="13841" width="7" style="16" customWidth="1"/>
    <col min="13842" max="13842" width="12" style="16" customWidth="1"/>
    <col min="13843" max="13843" width="9.140625" style="16"/>
    <col min="13844" max="13846" width="12.7109375" style="16" customWidth="1"/>
    <col min="13847" max="14082" width="9.140625" style="16"/>
    <col min="14083" max="14083" width="6.7109375" style="16" customWidth="1"/>
    <col min="14084" max="14084" width="8.7109375" style="16" customWidth="1"/>
    <col min="14085" max="14085" width="15.28515625" style="16" customWidth="1"/>
    <col min="14086" max="14086" width="12" style="16" customWidth="1"/>
    <col min="14087" max="14087" width="7" style="16" customWidth="1"/>
    <col min="14088" max="14088" width="12" style="16" customWidth="1"/>
    <col min="14089" max="14089" width="7" style="16" customWidth="1"/>
    <col min="14090" max="14090" width="12" style="16" customWidth="1"/>
    <col min="14091" max="14091" width="7" style="16" customWidth="1"/>
    <col min="14092" max="14092" width="12" style="16" customWidth="1"/>
    <col min="14093" max="14093" width="7" style="16" customWidth="1"/>
    <col min="14094" max="14094" width="12" style="16" customWidth="1"/>
    <col min="14095" max="14095" width="7" style="16" customWidth="1"/>
    <col min="14096" max="14096" width="12" style="16" customWidth="1"/>
    <col min="14097" max="14097" width="7" style="16" customWidth="1"/>
    <col min="14098" max="14098" width="12" style="16" customWidth="1"/>
    <col min="14099" max="14099" width="9.140625" style="16"/>
    <col min="14100" max="14102" width="12.7109375" style="16" customWidth="1"/>
    <col min="14103" max="14338" width="9.140625" style="16"/>
    <col min="14339" max="14339" width="6.7109375" style="16" customWidth="1"/>
    <col min="14340" max="14340" width="8.7109375" style="16" customWidth="1"/>
    <col min="14341" max="14341" width="15.28515625" style="16" customWidth="1"/>
    <col min="14342" max="14342" width="12" style="16" customWidth="1"/>
    <col min="14343" max="14343" width="7" style="16" customWidth="1"/>
    <col min="14344" max="14344" width="12" style="16" customWidth="1"/>
    <col min="14345" max="14345" width="7" style="16" customWidth="1"/>
    <col min="14346" max="14346" width="12" style="16" customWidth="1"/>
    <col min="14347" max="14347" width="7" style="16" customWidth="1"/>
    <col min="14348" max="14348" width="12" style="16" customWidth="1"/>
    <col min="14349" max="14349" width="7" style="16" customWidth="1"/>
    <col min="14350" max="14350" width="12" style="16" customWidth="1"/>
    <col min="14351" max="14351" width="7" style="16" customWidth="1"/>
    <col min="14352" max="14352" width="12" style="16" customWidth="1"/>
    <col min="14353" max="14353" width="7" style="16" customWidth="1"/>
    <col min="14354" max="14354" width="12" style="16" customWidth="1"/>
    <col min="14355" max="14355" width="9.140625" style="16"/>
    <col min="14356" max="14358" width="12.7109375" style="16" customWidth="1"/>
    <col min="14359" max="14594" width="9.140625" style="16"/>
    <col min="14595" max="14595" width="6.7109375" style="16" customWidth="1"/>
    <col min="14596" max="14596" width="8.7109375" style="16" customWidth="1"/>
    <col min="14597" max="14597" width="15.28515625" style="16" customWidth="1"/>
    <col min="14598" max="14598" width="12" style="16" customWidth="1"/>
    <col min="14599" max="14599" width="7" style="16" customWidth="1"/>
    <col min="14600" max="14600" width="12" style="16" customWidth="1"/>
    <col min="14601" max="14601" width="7" style="16" customWidth="1"/>
    <col min="14602" max="14602" width="12" style="16" customWidth="1"/>
    <col min="14603" max="14603" width="7" style="16" customWidth="1"/>
    <col min="14604" max="14604" width="12" style="16" customWidth="1"/>
    <col min="14605" max="14605" width="7" style="16" customWidth="1"/>
    <col min="14606" max="14606" width="12" style="16" customWidth="1"/>
    <col min="14607" max="14607" width="7" style="16" customWidth="1"/>
    <col min="14608" max="14608" width="12" style="16" customWidth="1"/>
    <col min="14609" max="14609" width="7" style="16" customWidth="1"/>
    <col min="14610" max="14610" width="12" style="16" customWidth="1"/>
    <col min="14611" max="14611" width="9.140625" style="16"/>
    <col min="14612" max="14614" width="12.7109375" style="16" customWidth="1"/>
    <col min="14615" max="14850" width="9.140625" style="16"/>
    <col min="14851" max="14851" width="6.7109375" style="16" customWidth="1"/>
    <col min="14852" max="14852" width="8.7109375" style="16" customWidth="1"/>
    <col min="14853" max="14853" width="15.28515625" style="16" customWidth="1"/>
    <col min="14854" max="14854" width="12" style="16" customWidth="1"/>
    <col min="14855" max="14855" width="7" style="16" customWidth="1"/>
    <col min="14856" max="14856" width="12" style="16" customWidth="1"/>
    <col min="14857" max="14857" width="7" style="16" customWidth="1"/>
    <col min="14858" max="14858" width="12" style="16" customWidth="1"/>
    <col min="14859" max="14859" width="7" style="16" customWidth="1"/>
    <col min="14860" max="14860" width="12" style="16" customWidth="1"/>
    <col min="14861" max="14861" width="7" style="16" customWidth="1"/>
    <col min="14862" max="14862" width="12" style="16" customWidth="1"/>
    <col min="14863" max="14863" width="7" style="16" customWidth="1"/>
    <col min="14864" max="14864" width="12" style="16" customWidth="1"/>
    <col min="14865" max="14865" width="7" style="16" customWidth="1"/>
    <col min="14866" max="14866" width="12" style="16" customWidth="1"/>
    <col min="14867" max="14867" width="9.140625" style="16"/>
    <col min="14868" max="14870" width="12.7109375" style="16" customWidth="1"/>
    <col min="14871" max="15106" width="9.140625" style="16"/>
    <col min="15107" max="15107" width="6.7109375" style="16" customWidth="1"/>
    <col min="15108" max="15108" width="8.7109375" style="16" customWidth="1"/>
    <col min="15109" max="15109" width="15.28515625" style="16" customWidth="1"/>
    <col min="15110" max="15110" width="12" style="16" customWidth="1"/>
    <col min="15111" max="15111" width="7" style="16" customWidth="1"/>
    <col min="15112" max="15112" width="12" style="16" customWidth="1"/>
    <col min="15113" max="15113" width="7" style="16" customWidth="1"/>
    <col min="15114" max="15114" width="12" style="16" customWidth="1"/>
    <col min="15115" max="15115" width="7" style="16" customWidth="1"/>
    <col min="15116" max="15116" width="12" style="16" customWidth="1"/>
    <col min="15117" max="15117" width="7" style="16" customWidth="1"/>
    <col min="15118" max="15118" width="12" style="16" customWidth="1"/>
    <col min="15119" max="15119" width="7" style="16" customWidth="1"/>
    <col min="15120" max="15120" width="12" style="16" customWidth="1"/>
    <col min="15121" max="15121" width="7" style="16" customWidth="1"/>
    <col min="15122" max="15122" width="12" style="16" customWidth="1"/>
    <col min="15123" max="15123" width="9.140625" style="16"/>
    <col min="15124" max="15126" width="12.7109375" style="16" customWidth="1"/>
    <col min="15127" max="15362" width="9.140625" style="16"/>
    <col min="15363" max="15363" width="6.7109375" style="16" customWidth="1"/>
    <col min="15364" max="15364" width="8.7109375" style="16" customWidth="1"/>
    <col min="15365" max="15365" width="15.28515625" style="16" customWidth="1"/>
    <col min="15366" max="15366" width="12" style="16" customWidth="1"/>
    <col min="15367" max="15367" width="7" style="16" customWidth="1"/>
    <col min="15368" max="15368" width="12" style="16" customWidth="1"/>
    <col min="15369" max="15369" width="7" style="16" customWidth="1"/>
    <col min="15370" max="15370" width="12" style="16" customWidth="1"/>
    <col min="15371" max="15371" width="7" style="16" customWidth="1"/>
    <col min="15372" max="15372" width="12" style="16" customWidth="1"/>
    <col min="15373" max="15373" width="7" style="16" customWidth="1"/>
    <col min="15374" max="15374" width="12" style="16" customWidth="1"/>
    <col min="15375" max="15375" width="7" style="16" customWidth="1"/>
    <col min="15376" max="15376" width="12" style="16" customWidth="1"/>
    <col min="15377" max="15377" width="7" style="16" customWidth="1"/>
    <col min="15378" max="15378" width="12" style="16" customWidth="1"/>
    <col min="15379" max="15379" width="9.140625" style="16"/>
    <col min="15380" max="15382" width="12.7109375" style="16" customWidth="1"/>
    <col min="15383" max="15618" width="9.140625" style="16"/>
    <col min="15619" max="15619" width="6.7109375" style="16" customWidth="1"/>
    <col min="15620" max="15620" width="8.7109375" style="16" customWidth="1"/>
    <col min="15621" max="15621" width="15.28515625" style="16" customWidth="1"/>
    <col min="15622" max="15622" width="12" style="16" customWidth="1"/>
    <col min="15623" max="15623" width="7" style="16" customWidth="1"/>
    <col min="15624" max="15624" width="12" style="16" customWidth="1"/>
    <col min="15625" max="15625" width="7" style="16" customWidth="1"/>
    <col min="15626" max="15626" width="12" style="16" customWidth="1"/>
    <col min="15627" max="15627" width="7" style="16" customWidth="1"/>
    <col min="15628" max="15628" width="12" style="16" customWidth="1"/>
    <col min="15629" max="15629" width="7" style="16" customWidth="1"/>
    <col min="15630" max="15630" width="12" style="16" customWidth="1"/>
    <col min="15631" max="15631" width="7" style="16" customWidth="1"/>
    <col min="15632" max="15632" width="12" style="16" customWidth="1"/>
    <col min="15633" max="15633" width="7" style="16" customWidth="1"/>
    <col min="15634" max="15634" width="12" style="16" customWidth="1"/>
    <col min="15635" max="15635" width="9.140625" style="16"/>
    <col min="15636" max="15638" width="12.7109375" style="16" customWidth="1"/>
    <col min="15639" max="15874" width="9.140625" style="16"/>
    <col min="15875" max="15875" width="6.7109375" style="16" customWidth="1"/>
    <col min="15876" max="15876" width="8.7109375" style="16" customWidth="1"/>
    <col min="15877" max="15877" width="15.28515625" style="16" customWidth="1"/>
    <col min="15878" max="15878" width="12" style="16" customWidth="1"/>
    <col min="15879" max="15879" width="7" style="16" customWidth="1"/>
    <col min="15880" max="15880" width="12" style="16" customWidth="1"/>
    <col min="15881" max="15881" width="7" style="16" customWidth="1"/>
    <col min="15882" max="15882" width="12" style="16" customWidth="1"/>
    <col min="15883" max="15883" width="7" style="16" customWidth="1"/>
    <col min="15884" max="15884" width="12" style="16" customWidth="1"/>
    <col min="15885" max="15885" width="7" style="16" customWidth="1"/>
    <col min="15886" max="15886" width="12" style="16" customWidth="1"/>
    <col min="15887" max="15887" width="7" style="16" customWidth="1"/>
    <col min="15888" max="15888" width="12" style="16" customWidth="1"/>
    <col min="15889" max="15889" width="7" style="16" customWidth="1"/>
    <col min="15890" max="15890" width="12" style="16" customWidth="1"/>
    <col min="15891" max="15891" width="9.140625" style="16"/>
    <col min="15892" max="15894" width="12.7109375" style="16" customWidth="1"/>
    <col min="15895" max="16130" width="9.140625" style="16"/>
    <col min="16131" max="16131" width="6.7109375" style="16" customWidth="1"/>
    <col min="16132" max="16132" width="8.7109375" style="16" customWidth="1"/>
    <col min="16133" max="16133" width="15.28515625" style="16" customWidth="1"/>
    <col min="16134" max="16134" width="12" style="16" customWidth="1"/>
    <col min="16135" max="16135" width="7" style="16" customWidth="1"/>
    <col min="16136" max="16136" width="12" style="16" customWidth="1"/>
    <col min="16137" max="16137" width="7" style="16" customWidth="1"/>
    <col min="16138" max="16138" width="12" style="16" customWidth="1"/>
    <col min="16139" max="16139" width="7" style="16" customWidth="1"/>
    <col min="16140" max="16140" width="12" style="16" customWidth="1"/>
    <col min="16141" max="16141" width="7" style="16" customWidth="1"/>
    <col min="16142" max="16142" width="12" style="16" customWidth="1"/>
    <col min="16143" max="16143" width="7" style="16" customWidth="1"/>
    <col min="16144" max="16144" width="12" style="16" customWidth="1"/>
    <col min="16145" max="16145" width="7" style="16" customWidth="1"/>
    <col min="16146" max="16146" width="12" style="16" customWidth="1"/>
    <col min="16147" max="16147" width="9.140625" style="16"/>
    <col min="16148" max="16150" width="12.7109375" style="16" customWidth="1"/>
    <col min="16151" max="16384" width="9.140625" style="16"/>
  </cols>
  <sheetData>
    <row r="1" spans="1:23" ht="18" customHeight="1">
      <c r="A1" s="543" t="s">
        <v>452</v>
      </c>
      <c r="B1" s="544"/>
      <c r="C1" s="544"/>
      <c r="D1" s="544"/>
      <c r="E1" s="544"/>
      <c r="F1" s="544"/>
      <c r="G1" s="544"/>
      <c r="H1" s="545"/>
      <c r="I1" s="549" t="s">
        <v>315</v>
      </c>
      <c r="J1" s="550"/>
      <c r="K1" s="550"/>
      <c r="L1" s="550"/>
      <c r="M1" s="550"/>
      <c r="N1" s="550"/>
      <c r="O1" s="550"/>
      <c r="P1" s="551"/>
    </row>
    <row r="2" spans="1:23" ht="18" customHeight="1">
      <c r="A2" s="546"/>
      <c r="B2" s="547"/>
      <c r="C2" s="547"/>
      <c r="D2" s="547"/>
      <c r="E2" s="547"/>
      <c r="F2" s="547"/>
      <c r="G2" s="547"/>
      <c r="H2" s="548"/>
      <c r="I2" s="552"/>
      <c r="J2" s="553"/>
      <c r="K2" s="553"/>
      <c r="L2" s="553"/>
      <c r="M2" s="553"/>
      <c r="N2" s="553"/>
      <c r="O2" s="553"/>
      <c r="P2" s="554"/>
    </row>
    <row r="3" spans="1:23" ht="6" customHeight="1">
      <c r="A3" s="17"/>
      <c r="B3" s="17"/>
      <c r="C3" s="18"/>
      <c r="D3" s="18"/>
      <c r="E3" s="19"/>
      <c r="F3" s="20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23" ht="18" customHeight="1">
      <c r="A4" s="296" t="s">
        <v>12</v>
      </c>
      <c r="B4" s="297"/>
      <c r="C4" s="298"/>
      <c r="D4" s="298"/>
      <c r="E4" s="298"/>
      <c r="F4" s="299"/>
      <c r="G4" s="300"/>
      <c r="H4" s="301"/>
      <c r="I4" s="555" t="s">
        <v>30</v>
      </c>
      <c r="J4" s="556"/>
      <c r="K4" s="556"/>
      <c r="L4" s="556"/>
      <c r="M4" s="556"/>
      <c r="N4" s="556"/>
      <c r="O4" s="556"/>
      <c r="P4" s="557"/>
    </row>
    <row r="5" spans="1:23" ht="18" customHeight="1">
      <c r="A5" s="302" t="s">
        <v>449</v>
      </c>
      <c r="B5" s="303"/>
      <c r="C5" s="304"/>
      <c r="D5" s="304"/>
      <c r="E5" s="304"/>
      <c r="F5" s="305"/>
      <c r="G5" s="306"/>
      <c r="H5" s="307"/>
      <c r="I5" s="558"/>
      <c r="J5" s="559"/>
      <c r="K5" s="559"/>
      <c r="L5" s="559"/>
      <c r="M5" s="559"/>
      <c r="N5" s="559"/>
      <c r="O5" s="559"/>
      <c r="P5" s="560"/>
    </row>
    <row r="6" spans="1:23" ht="18" customHeight="1">
      <c r="A6" s="302" t="s">
        <v>450</v>
      </c>
      <c r="B6" s="303"/>
      <c r="C6" s="304"/>
      <c r="D6" s="304"/>
      <c r="E6" s="304"/>
      <c r="F6" s="305"/>
      <c r="G6" s="306"/>
      <c r="H6" s="307" t="s">
        <v>428</v>
      </c>
      <c r="I6" s="558"/>
      <c r="J6" s="559"/>
      <c r="K6" s="559"/>
      <c r="L6" s="559"/>
      <c r="M6" s="559"/>
      <c r="N6" s="559"/>
      <c r="O6" s="559"/>
      <c r="P6" s="560"/>
    </row>
    <row r="7" spans="1:23" ht="18" customHeight="1">
      <c r="A7" s="308" t="s">
        <v>451</v>
      </c>
      <c r="B7" s="309"/>
      <c r="C7" s="310"/>
      <c r="D7" s="310"/>
      <c r="E7" s="310"/>
      <c r="F7" s="311"/>
      <c r="G7" s="312"/>
      <c r="H7" s="313"/>
      <c r="I7" s="561"/>
      <c r="J7" s="562"/>
      <c r="K7" s="562"/>
      <c r="L7" s="562"/>
      <c r="M7" s="562"/>
      <c r="N7" s="562"/>
      <c r="O7" s="562"/>
      <c r="P7" s="563"/>
    </row>
    <row r="8" spans="1:23" ht="6" customHeight="1">
      <c r="A8" s="22"/>
      <c r="B8" s="22"/>
      <c r="C8" s="23"/>
      <c r="D8" s="23"/>
      <c r="E8" s="23"/>
      <c r="F8" s="24"/>
      <c r="G8" s="23"/>
      <c r="H8" s="23"/>
      <c r="I8" s="23"/>
      <c r="J8" s="23"/>
      <c r="K8" s="23"/>
      <c r="L8" s="23"/>
      <c r="M8" s="23"/>
      <c r="N8" s="23"/>
      <c r="O8" s="23"/>
      <c r="P8" s="21"/>
    </row>
    <row r="9" spans="1:23" ht="18" customHeight="1">
      <c r="A9" s="564" t="s">
        <v>31</v>
      </c>
      <c r="B9" s="567" t="s">
        <v>32</v>
      </c>
      <c r="C9" s="568"/>
      <c r="D9" s="569"/>
      <c r="E9" s="573" t="s">
        <v>30</v>
      </c>
      <c r="F9" s="574"/>
      <c r="G9" s="574"/>
      <c r="H9" s="574"/>
      <c r="I9" s="574"/>
      <c r="J9" s="574"/>
      <c r="K9" s="574"/>
      <c r="L9" s="574"/>
      <c r="M9" s="574"/>
      <c r="N9" s="574"/>
      <c r="O9" s="574"/>
      <c r="P9" s="575"/>
      <c r="Q9" s="50"/>
      <c r="R9" s="50"/>
    </row>
    <row r="10" spans="1:23" ht="18" customHeight="1">
      <c r="A10" s="565"/>
      <c r="B10" s="570"/>
      <c r="C10" s="571"/>
      <c r="D10" s="572"/>
      <c r="E10" s="576" t="s">
        <v>122</v>
      </c>
      <c r="F10" s="577"/>
      <c r="G10" s="578"/>
      <c r="H10" s="578"/>
      <c r="I10" s="578"/>
      <c r="J10" s="578"/>
      <c r="K10" s="578"/>
      <c r="L10" s="578"/>
      <c r="M10" s="578"/>
      <c r="N10" s="578"/>
      <c r="O10" s="578"/>
      <c r="P10" s="579"/>
      <c r="Q10" s="50"/>
      <c r="R10" s="50"/>
    </row>
    <row r="11" spans="1:23" ht="18" customHeight="1">
      <c r="A11" s="565"/>
      <c r="B11" s="567" t="s">
        <v>13</v>
      </c>
      <c r="C11" s="569"/>
      <c r="D11" s="51" t="s">
        <v>33</v>
      </c>
      <c r="E11" s="580" t="s">
        <v>123</v>
      </c>
      <c r="F11" s="581"/>
      <c r="G11" s="582">
        <f>E11+1</f>
        <v>2</v>
      </c>
      <c r="H11" s="583"/>
      <c r="I11" s="582">
        <f>G11+1</f>
        <v>3</v>
      </c>
      <c r="J11" s="583"/>
      <c r="K11" s="582">
        <f>I11+1</f>
        <v>4</v>
      </c>
      <c r="L11" s="583"/>
      <c r="M11" s="582">
        <f>K11+1</f>
        <v>5</v>
      </c>
      <c r="N11" s="583"/>
      <c r="O11" s="582">
        <f>M11+1</f>
        <v>6</v>
      </c>
      <c r="P11" s="583"/>
      <c r="Q11" s="50"/>
      <c r="R11" s="50"/>
    </row>
    <row r="12" spans="1:23" ht="18" customHeight="1">
      <c r="A12" s="566"/>
      <c r="B12" s="570"/>
      <c r="C12" s="572"/>
      <c r="D12" s="52" t="s">
        <v>34</v>
      </c>
      <c r="E12" s="53" t="s">
        <v>35</v>
      </c>
      <c r="F12" s="66" t="s">
        <v>36</v>
      </c>
      <c r="G12" s="53" t="s">
        <v>35</v>
      </c>
      <c r="H12" s="66" t="s">
        <v>36</v>
      </c>
      <c r="I12" s="53" t="s">
        <v>35</v>
      </c>
      <c r="J12" s="66" t="s">
        <v>36</v>
      </c>
      <c r="K12" s="53" t="s">
        <v>35</v>
      </c>
      <c r="L12" s="66" t="s">
        <v>36</v>
      </c>
      <c r="M12" s="53" t="s">
        <v>35</v>
      </c>
      <c r="N12" s="66" t="s">
        <v>36</v>
      </c>
      <c r="O12" s="54" t="s">
        <v>35</v>
      </c>
      <c r="P12" s="67" t="s">
        <v>36</v>
      </c>
      <c r="Q12" s="50"/>
      <c r="R12" s="50"/>
      <c r="S12" s="257"/>
      <c r="T12" s="257"/>
      <c r="U12" s="257"/>
      <c r="V12" s="257"/>
      <c r="W12" s="257"/>
    </row>
    <row r="13" spans="1:23" ht="18" customHeight="1">
      <c r="A13" s="84" t="s">
        <v>37</v>
      </c>
      <c r="B13" s="85" t="s">
        <v>38</v>
      </c>
      <c r="C13" s="86"/>
      <c r="D13" s="87">
        <f>'Resumo do Orçamento'!I3</f>
        <v>0</v>
      </c>
      <c r="E13" s="88">
        <v>0.7</v>
      </c>
      <c r="F13" s="89">
        <f>E13*$D13</f>
        <v>0</v>
      </c>
      <c r="G13" s="88">
        <v>0.2</v>
      </c>
      <c r="H13" s="89">
        <f>G13*$D13</f>
        <v>0</v>
      </c>
      <c r="I13" s="88">
        <v>0</v>
      </c>
      <c r="J13" s="89">
        <f>I13*$D13</f>
        <v>0</v>
      </c>
      <c r="K13" s="88">
        <v>0</v>
      </c>
      <c r="L13" s="89">
        <f>K13*$D13</f>
        <v>0</v>
      </c>
      <c r="M13" s="88">
        <v>0</v>
      </c>
      <c r="N13" s="89">
        <f>M13*$D13</f>
        <v>0</v>
      </c>
      <c r="O13" s="88">
        <v>0.1</v>
      </c>
      <c r="P13" s="89">
        <f t="shared" ref="P13:P23" si="0">O13*$D13</f>
        <v>0</v>
      </c>
      <c r="Q13" s="90">
        <f t="shared" ref="Q13:Q22" si="1">E13+G13+I13+K13+M13+O13</f>
        <v>0.99999999999999989</v>
      </c>
      <c r="R13" s="90"/>
      <c r="S13" s="257"/>
      <c r="T13" s="257"/>
      <c r="U13" s="257"/>
      <c r="V13" s="257"/>
      <c r="W13" s="257"/>
    </row>
    <row r="14" spans="1:23" ht="18" customHeight="1">
      <c r="A14" s="68" t="s">
        <v>65</v>
      </c>
      <c r="B14" s="69" t="s">
        <v>17</v>
      </c>
      <c r="C14" s="70"/>
      <c r="D14" s="71">
        <f>'Resumo do Orçamento'!I4</f>
        <v>0</v>
      </c>
      <c r="E14" s="72">
        <v>0</v>
      </c>
      <c r="F14" s="73">
        <f>E14*$D14</f>
        <v>0</v>
      </c>
      <c r="G14" s="72">
        <v>0.7</v>
      </c>
      <c r="H14" s="73">
        <f>G14*$D14</f>
        <v>0</v>
      </c>
      <c r="I14" s="72">
        <v>0.3</v>
      </c>
      <c r="J14" s="73">
        <f>I14*$D14</f>
        <v>0</v>
      </c>
      <c r="K14" s="72">
        <v>0</v>
      </c>
      <c r="L14" s="73">
        <f>K14*$D14</f>
        <v>0</v>
      </c>
      <c r="M14" s="72">
        <v>0</v>
      </c>
      <c r="N14" s="73">
        <f>M14*$D14</f>
        <v>0</v>
      </c>
      <c r="O14" s="72">
        <v>0</v>
      </c>
      <c r="P14" s="73">
        <f t="shared" si="0"/>
        <v>0</v>
      </c>
      <c r="Q14" s="90">
        <f t="shared" si="1"/>
        <v>1</v>
      </c>
      <c r="R14" s="90"/>
      <c r="S14" s="257"/>
      <c r="T14" s="257"/>
      <c r="U14" s="257"/>
      <c r="V14" s="257"/>
      <c r="W14" s="257"/>
    </row>
    <row r="15" spans="1:23" ht="18" customHeight="1">
      <c r="A15" s="68" t="s">
        <v>39</v>
      </c>
      <c r="B15" s="69" t="s">
        <v>18</v>
      </c>
      <c r="C15" s="70"/>
      <c r="D15" s="71">
        <f>'Resumo do Orçamento'!I5</f>
        <v>0</v>
      </c>
      <c r="E15" s="72">
        <v>0</v>
      </c>
      <c r="F15" s="73">
        <f t="shared" ref="F15:F23" si="2">E15*$D15</f>
        <v>0</v>
      </c>
      <c r="G15" s="72">
        <v>0.1</v>
      </c>
      <c r="H15" s="73">
        <f t="shared" ref="H15:H23" si="3">G15*$D15</f>
        <v>0</v>
      </c>
      <c r="I15" s="72">
        <v>0.3</v>
      </c>
      <c r="J15" s="73">
        <f t="shared" ref="J15:J23" si="4">I15*$D15</f>
        <v>0</v>
      </c>
      <c r="K15" s="72">
        <v>0.5</v>
      </c>
      <c r="L15" s="73">
        <f t="shared" ref="L15:L23" si="5">K15*$D15</f>
        <v>0</v>
      </c>
      <c r="M15" s="72">
        <v>0.1</v>
      </c>
      <c r="N15" s="73">
        <f t="shared" ref="N15:N23" si="6">M15*$D15</f>
        <v>0</v>
      </c>
      <c r="O15" s="72">
        <v>0</v>
      </c>
      <c r="P15" s="73">
        <f t="shared" si="0"/>
        <v>0</v>
      </c>
      <c r="Q15" s="90">
        <f t="shared" si="1"/>
        <v>1</v>
      </c>
      <c r="R15" s="90"/>
      <c r="S15" s="91"/>
      <c r="T15" s="91"/>
    </row>
    <row r="16" spans="1:23" ht="18" customHeight="1">
      <c r="A16" s="68" t="s">
        <v>40</v>
      </c>
      <c r="B16" s="69" t="s">
        <v>327</v>
      </c>
      <c r="C16" s="70"/>
      <c r="D16" s="71">
        <f>'Resumo do Orçamento'!I6</f>
        <v>0</v>
      </c>
      <c r="E16" s="72">
        <f>E15</f>
        <v>0</v>
      </c>
      <c r="F16" s="73">
        <f t="shared" si="2"/>
        <v>0</v>
      </c>
      <c r="G16" s="72">
        <f>G15</f>
        <v>0.1</v>
      </c>
      <c r="H16" s="73">
        <f t="shared" si="3"/>
        <v>0</v>
      </c>
      <c r="I16" s="72">
        <f>I15</f>
        <v>0.3</v>
      </c>
      <c r="J16" s="73">
        <f t="shared" si="4"/>
        <v>0</v>
      </c>
      <c r="K16" s="72">
        <f>K15</f>
        <v>0.5</v>
      </c>
      <c r="L16" s="73">
        <f t="shared" si="5"/>
        <v>0</v>
      </c>
      <c r="M16" s="72">
        <f>M15</f>
        <v>0.1</v>
      </c>
      <c r="N16" s="73">
        <f t="shared" si="6"/>
        <v>0</v>
      </c>
      <c r="O16" s="72">
        <f>O15</f>
        <v>0</v>
      </c>
      <c r="P16" s="73">
        <f t="shared" si="0"/>
        <v>0</v>
      </c>
      <c r="Q16" s="90">
        <f t="shared" si="1"/>
        <v>1</v>
      </c>
      <c r="R16" s="90"/>
      <c r="S16" s="91"/>
      <c r="T16" s="257"/>
      <c r="U16" s="257"/>
      <c r="V16" s="257"/>
      <c r="W16" s="257"/>
    </row>
    <row r="17" spans="1:23" ht="18" customHeight="1">
      <c r="A17" s="68" t="s">
        <v>41</v>
      </c>
      <c r="B17" s="69" t="s">
        <v>328</v>
      </c>
      <c r="C17" s="70"/>
      <c r="D17" s="71">
        <f>'Resumo do Orçamento'!I7</f>
        <v>0</v>
      </c>
      <c r="E17" s="72">
        <f>E15</f>
        <v>0</v>
      </c>
      <c r="F17" s="73">
        <f t="shared" si="2"/>
        <v>0</v>
      </c>
      <c r="G17" s="72">
        <f>G15</f>
        <v>0.1</v>
      </c>
      <c r="H17" s="73">
        <f t="shared" si="3"/>
        <v>0</v>
      </c>
      <c r="I17" s="72">
        <f>I15</f>
        <v>0.3</v>
      </c>
      <c r="J17" s="73">
        <f t="shared" si="4"/>
        <v>0</v>
      </c>
      <c r="K17" s="72">
        <f>K15</f>
        <v>0.5</v>
      </c>
      <c r="L17" s="73">
        <f t="shared" si="5"/>
        <v>0</v>
      </c>
      <c r="M17" s="72">
        <f>M15</f>
        <v>0.1</v>
      </c>
      <c r="N17" s="73">
        <f t="shared" si="6"/>
        <v>0</v>
      </c>
      <c r="O17" s="72">
        <f>O15</f>
        <v>0</v>
      </c>
      <c r="P17" s="73">
        <f t="shared" si="0"/>
        <v>0</v>
      </c>
      <c r="Q17" s="90">
        <f t="shared" si="1"/>
        <v>1</v>
      </c>
      <c r="R17" s="90"/>
      <c r="S17" s="91"/>
      <c r="T17" s="257"/>
      <c r="U17" s="257"/>
      <c r="V17" s="257"/>
      <c r="W17" s="257"/>
    </row>
    <row r="18" spans="1:23" ht="18" customHeight="1">
      <c r="A18" s="68" t="s">
        <v>42</v>
      </c>
      <c r="B18" s="69" t="s">
        <v>296</v>
      </c>
      <c r="C18" s="70"/>
      <c r="D18" s="71">
        <f>'Resumo do Orçamento'!I8</f>
        <v>0</v>
      </c>
      <c r="E18" s="72">
        <v>0</v>
      </c>
      <c r="F18" s="73">
        <f t="shared" si="2"/>
        <v>0</v>
      </c>
      <c r="G18" s="72">
        <v>0</v>
      </c>
      <c r="H18" s="73">
        <f t="shared" si="3"/>
        <v>0</v>
      </c>
      <c r="I18" s="72">
        <v>0</v>
      </c>
      <c r="J18" s="73">
        <f t="shared" si="4"/>
        <v>0</v>
      </c>
      <c r="K18" s="72">
        <v>0.5</v>
      </c>
      <c r="L18" s="73">
        <f t="shared" si="5"/>
        <v>0</v>
      </c>
      <c r="M18" s="72">
        <v>0.5</v>
      </c>
      <c r="N18" s="73">
        <f t="shared" si="6"/>
        <v>0</v>
      </c>
      <c r="O18" s="72">
        <v>0</v>
      </c>
      <c r="P18" s="73">
        <f t="shared" si="0"/>
        <v>0</v>
      </c>
      <c r="Q18" s="90">
        <f t="shared" si="1"/>
        <v>1</v>
      </c>
      <c r="R18" s="90"/>
      <c r="S18" s="91"/>
      <c r="T18" s="91"/>
      <c r="V18" s="318"/>
      <c r="W18" s="318"/>
    </row>
    <row r="19" spans="1:23" ht="18" customHeight="1">
      <c r="A19" s="68" t="s">
        <v>43</v>
      </c>
      <c r="B19" s="69" t="s">
        <v>310</v>
      </c>
      <c r="C19" s="70"/>
      <c r="D19" s="71">
        <f>'Resumo do Orçamento'!I9</f>
        <v>0</v>
      </c>
      <c r="E19" s="72">
        <v>0</v>
      </c>
      <c r="F19" s="73">
        <f t="shared" si="2"/>
        <v>0</v>
      </c>
      <c r="G19" s="72">
        <v>0.7</v>
      </c>
      <c r="H19" s="73">
        <f t="shared" si="3"/>
        <v>0</v>
      </c>
      <c r="I19" s="72">
        <v>0.3</v>
      </c>
      <c r="J19" s="73">
        <f t="shared" si="4"/>
        <v>0</v>
      </c>
      <c r="K19" s="72">
        <v>0</v>
      </c>
      <c r="L19" s="73">
        <f t="shared" si="5"/>
        <v>0</v>
      </c>
      <c r="M19" s="72">
        <v>0</v>
      </c>
      <c r="N19" s="73">
        <f t="shared" si="6"/>
        <v>0</v>
      </c>
      <c r="O19" s="72">
        <v>0</v>
      </c>
      <c r="P19" s="73">
        <f t="shared" si="0"/>
        <v>0</v>
      </c>
      <c r="Q19" s="90">
        <f t="shared" si="1"/>
        <v>1</v>
      </c>
      <c r="R19" s="90"/>
      <c r="S19" s="91"/>
      <c r="T19" s="91"/>
      <c r="V19" s="318"/>
      <c r="W19" s="318"/>
    </row>
    <row r="20" spans="1:23" ht="18" customHeight="1">
      <c r="A20" s="68" t="s">
        <v>117</v>
      </c>
      <c r="B20" s="69" t="s">
        <v>19</v>
      </c>
      <c r="C20" s="70"/>
      <c r="D20" s="71">
        <f>'Resumo do Orçamento'!I10</f>
        <v>0</v>
      </c>
      <c r="E20" s="72">
        <v>0</v>
      </c>
      <c r="F20" s="73">
        <f t="shared" si="2"/>
        <v>0</v>
      </c>
      <c r="G20" s="72">
        <v>0</v>
      </c>
      <c r="H20" s="73">
        <f t="shared" si="3"/>
        <v>0</v>
      </c>
      <c r="I20" s="72">
        <v>0</v>
      </c>
      <c r="J20" s="73">
        <f t="shared" si="4"/>
        <v>0</v>
      </c>
      <c r="K20" s="72">
        <v>0</v>
      </c>
      <c r="L20" s="73">
        <f t="shared" si="5"/>
        <v>0</v>
      </c>
      <c r="M20" s="72">
        <v>1</v>
      </c>
      <c r="N20" s="73">
        <f t="shared" si="6"/>
        <v>0</v>
      </c>
      <c r="O20" s="72">
        <v>0</v>
      </c>
      <c r="P20" s="73">
        <f t="shared" si="0"/>
        <v>0</v>
      </c>
      <c r="Q20" s="90">
        <f t="shared" si="1"/>
        <v>1</v>
      </c>
      <c r="R20" s="90"/>
      <c r="S20" s="91"/>
      <c r="T20" s="91"/>
      <c r="V20" s="318"/>
      <c r="W20" s="318"/>
    </row>
    <row r="21" spans="1:23" ht="18" customHeight="1">
      <c r="A21" s="68" t="s">
        <v>350</v>
      </c>
      <c r="B21" s="69" t="s">
        <v>64</v>
      </c>
      <c r="C21" s="70"/>
      <c r="D21" s="71">
        <f>'Resumo do Orçamento'!I11</f>
        <v>0</v>
      </c>
      <c r="E21" s="72">
        <v>0</v>
      </c>
      <c r="F21" s="73">
        <f t="shared" si="2"/>
        <v>0</v>
      </c>
      <c r="G21" s="72">
        <v>0</v>
      </c>
      <c r="H21" s="73">
        <f t="shared" si="3"/>
        <v>0</v>
      </c>
      <c r="I21" s="72">
        <v>0</v>
      </c>
      <c r="J21" s="73">
        <f t="shared" si="4"/>
        <v>0</v>
      </c>
      <c r="K21" s="72">
        <v>0</v>
      </c>
      <c r="L21" s="73">
        <f t="shared" si="5"/>
        <v>0</v>
      </c>
      <c r="M21" s="72">
        <v>1</v>
      </c>
      <c r="N21" s="73">
        <f t="shared" si="6"/>
        <v>0</v>
      </c>
      <c r="O21" s="72">
        <v>0</v>
      </c>
      <c r="P21" s="73">
        <f t="shared" si="0"/>
        <v>0</v>
      </c>
      <c r="Q21" s="90">
        <f t="shared" si="1"/>
        <v>1</v>
      </c>
      <c r="R21" s="90"/>
      <c r="S21" s="91"/>
      <c r="T21" s="91"/>
    </row>
    <row r="22" spans="1:23" ht="18" customHeight="1">
      <c r="A22" s="68" t="s">
        <v>364</v>
      </c>
      <c r="B22" s="69" t="s">
        <v>121</v>
      </c>
      <c r="C22" s="70"/>
      <c r="D22" s="71">
        <f>'Resumo do Orçamento'!I12</f>
        <v>0</v>
      </c>
      <c r="E22" s="72">
        <v>0</v>
      </c>
      <c r="F22" s="73">
        <f t="shared" si="2"/>
        <v>0</v>
      </c>
      <c r="G22" s="72">
        <v>0</v>
      </c>
      <c r="H22" s="73">
        <f t="shared" si="3"/>
        <v>0</v>
      </c>
      <c r="I22" s="72">
        <v>0</v>
      </c>
      <c r="J22" s="73">
        <f t="shared" si="4"/>
        <v>0</v>
      </c>
      <c r="K22" s="72">
        <v>0.5</v>
      </c>
      <c r="L22" s="73">
        <f t="shared" si="5"/>
        <v>0</v>
      </c>
      <c r="M22" s="72">
        <v>0.5</v>
      </c>
      <c r="N22" s="73">
        <f t="shared" si="6"/>
        <v>0</v>
      </c>
      <c r="O22" s="72">
        <v>0</v>
      </c>
      <c r="P22" s="73">
        <f t="shared" si="0"/>
        <v>0</v>
      </c>
      <c r="Q22" s="90">
        <f t="shared" si="1"/>
        <v>1</v>
      </c>
      <c r="R22" s="90"/>
      <c r="S22" s="91"/>
      <c r="T22" s="91"/>
    </row>
    <row r="23" spans="1:23" ht="18" customHeight="1">
      <c r="A23" s="68" t="s">
        <v>371</v>
      </c>
      <c r="B23" s="69" t="s">
        <v>120</v>
      </c>
      <c r="C23" s="70"/>
      <c r="D23" s="71">
        <f>'Resumo do Orçamento'!I13</f>
        <v>0</v>
      </c>
      <c r="E23" s="72" t="e">
        <f>E28</f>
        <v>#DIV/0!</v>
      </c>
      <c r="F23" s="73" t="e">
        <f t="shared" si="2"/>
        <v>#DIV/0!</v>
      </c>
      <c r="G23" s="72" t="e">
        <f>G28</f>
        <v>#DIV/0!</v>
      </c>
      <c r="H23" s="73" t="e">
        <f t="shared" si="3"/>
        <v>#DIV/0!</v>
      </c>
      <c r="I23" s="72" t="e">
        <f>I28</f>
        <v>#DIV/0!</v>
      </c>
      <c r="J23" s="73" t="e">
        <f t="shared" si="4"/>
        <v>#DIV/0!</v>
      </c>
      <c r="K23" s="72" t="e">
        <f>K28</f>
        <v>#DIV/0!</v>
      </c>
      <c r="L23" s="73" t="e">
        <f t="shared" si="5"/>
        <v>#DIV/0!</v>
      </c>
      <c r="M23" s="72" t="e">
        <f>M28</f>
        <v>#DIV/0!</v>
      </c>
      <c r="N23" s="73" t="e">
        <f t="shared" si="6"/>
        <v>#DIV/0!</v>
      </c>
      <c r="O23" s="72" t="e">
        <f>O28</f>
        <v>#DIV/0!</v>
      </c>
      <c r="P23" s="73" t="e">
        <f t="shared" si="0"/>
        <v>#DIV/0!</v>
      </c>
      <c r="Q23" s="90" t="e">
        <f>E23+G23+I23+K23+M23+O23</f>
        <v>#DIV/0!</v>
      </c>
      <c r="R23" s="90"/>
      <c r="S23" s="91"/>
      <c r="T23" s="91"/>
    </row>
    <row r="24" spans="1:23" ht="18" customHeight="1">
      <c r="A24" s="584" t="s">
        <v>44</v>
      </c>
      <c r="B24" s="585"/>
      <c r="C24" s="586"/>
      <c r="D24" s="74">
        <f>SUM(D13:D23)</f>
        <v>0</v>
      </c>
      <c r="E24" s="75" t="e">
        <f>ROUND(F24/$D$25,4)</f>
        <v>#DIV/0!</v>
      </c>
      <c r="F24" s="76" t="e">
        <f>SUM(F13:F23)</f>
        <v>#DIV/0!</v>
      </c>
      <c r="G24" s="75" t="e">
        <f>ROUND(H24/$D$25,4)</f>
        <v>#DIV/0!</v>
      </c>
      <c r="H24" s="76" t="e">
        <f>SUM(H13:H23)</f>
        <v>#DIV/0!</v>
      </c>
      <c r="I24" s="75" t="e">
        <f>ROUND(J24/$D$25,4)</f>
        <v>#DIV/0!</v>
      </c>
      <c r="J24" s="76" t="e">
        <f>SUM(J13:J23)</f>
        <v>#DIV/0!</v>
      </c>
      <c r="K24" s="75" t="e">
        <f>ROUND(L24/$D$25,4)</f>
        <v>#DIV/0!</v>
      </c>
      <c r="L24" s="76" t="e">
        <f>SUM(L13:L23)</f>
        <v>#DIV/0!</v>
      </c>
      <c r="M24" s="75" t="e">
        <f>ROUND(N24/$D$25,4)</f>
        <v>#DIV/0!</v>
      </c>
      <c r="N24" s="76" t="e">
        <f>SUM(N13:N23)</f>
        <v>#DIV/0!</v>
      </c>
      <c r="O24" s="75" t="e">
        <f>ROUND(P24/$D$25,4)</f>
        <v>#DIV/0!</v>
      </c>
      <c r="P24" s="77" t="e">
        <f>SUM(P13:P23)</f>
        <v>#DIV/0!</v>
      </c>
      <c r="Q24" s="50"/>
      <c r="R24" s="50"/>
      <c r="S24" s="25"/>
      <c r="T24" s="25"/>
    </row>
    <row r="25" spans="1:23" ht="18" customHeight="1">
      <c r="A25" s="540" t="s">
        <v>45</v>
      </c>
      <c r="B25" s="541"/>
      <c r="C25" s="542"/>
      <c r="D25" s="78">
        <f>D24</f>
        <v>0</v>
      </c>
      <c r="E25" s="79" t="e">
        <f>ROUND(F25/$D$25,4)</f>
        <v>#DIV/0!</v>
      </c>
      <c r="F25" s="80" t="e">
        <f>F24</f>
        <v>#DIV/0!</v>
      </c>
      <c r="G25" s="79" t="e">
        <f>ROUND(H25/$D$25,4)</f>
        <v>#DIV/0!</v>
      </c>
      <c r="H25" s="81" t="e">
        <f>SUM(F25+H24)</f>
        <v>#DIV/0!</v>
      </c>
      <c r="I25" s="79" t="e">
        <f>ROUND(J25/$D$25,4)</f>
        <v>#DIV/0!</v>
      </c>
      <c r="J25" s="81" t="e">
        <f>SUM(H25+J24)</f>
        <v>#DIV/0!</v>
      </c>
      <c r="K25" s="79" t="e">
        <f>ROUND(L25/$D$25,4)</f>
        <v>#DIV/0!</v>
      </c>
      <c r="L25" s="81" t="e">
        <f>SUM(J25+L24)</f>
        <v>#DIV/0!</v>
      </c>
      <c r="M25" s="79" t="e">
        <f>ROUND(N25/$D$25,4)</f>
        <v>#DIV/0!</v>
      </c>
      <c r="N25" s="81" t="e">
        <f>SUM(L25+N24)</f>
        <v>#DIV/0!</v>
      </c>
      <c r="O25" s="79" t="e">
        <f>ROUND(P25/$D$25,4)</f>
        <v>#DIV/0!</v>
      </c>
      <c r="P25" s="81" t="e">
        <f>SUM(N25+P24)</f>
        <v>#DIV/0!</v>
      </c>
      <c r="Q25" s="50"/>
      <c r="R25" s="50"/>
    </row>
    <row r="26" spans="1:23" ht="18" hidden="1" customHeight="1">
      <c r="R26" s="258"/>
      <c r="S26" s="596"/>
    </row>
    <row r="27" spans="1:23" ht="18" hidden="1" customHeight="1">
      <c r="D27" s="82">
        <f>SUM(D14:D22)</f>
        <v>0</v>
      </c>
      <c r="E27" s="83"/>
      <c r="F27" s="82">
        <f>SUM(F14:F22)</f>
        <v>0</v>
      </c>
      <c r="G27" s="83"/>
      <c r="H27" s="82">
        <f>SUM(H14:H22)</f>
        <v>0</v>
      </c>
      <c r="I27" s="83"/>
      <c r="J27" s="82">
        <f>SUM(J14:J22)</f>
        <v>0</v>
      </c>
      <c r="K27" s="83"/>
      <c r="L27" s="82">
        <f>SUM(L14:L22)</f>
        <v>0</v>
      </c>
      <c r="M27" s="83"/>
      <c r="N27" s="82">
        <f>SUM(N14:N22)</f>
        <v>0</v>
      </c>
      <c r="O27" s="83"/>
      <c r="P27" s="82">
        <f>SUM(P14:P22)</f>
        <v>0</v>
      </c>
    </row>
    <row r="28" spans="1:23" ht="18" hidden="1" customHeight="1">
      <c r="D28" s="82"/>
      <c r="E28" s="83" t="e">
        <f>ROUND(F28/$D23,3)</f>
        <v>#DIV/0!</v>
      </c>
      <c r="F28" s="82" t="e">
        <f>F27/$D27*$D23</f>
        <v>#DIV/0!</v>
      </c>
      <c r="G28" s="83" t="e">
        <f>ROUND(H28/$D23,3)</f>
        <v>#DIV/0!</v>
      </c>
      <c r="H28" s="82" t="e">
        <f>H27/$D27*$D23</f>
        <v>#DIV/0!</v>
      </c>
      <c r="I28" s="83" t="e">
        <f>ROUND(J28/$D23,3)</f>
        <v>#DIV/0!</v>
      </c>
      <c r="J28" s="82" t="e">
        <f>J27/$D27*$D23</f>
        <v>#DIV/0!</v>
      </c>
      <c r="K28" s="83" t="e">
        <f>ROUND(L28/$D23,3)</f>
        <v>#DIV/0!</v>
      </c>
      <c r="L28" s="82" t="e">
        <f>L27/$D27*$D23</f>
        <v>#DIV/0!</v>
      </c>
      <c r="M28" s="83" t="e">
        <f>ROUND(N28/$D23,3)</f>
        <v>#DIV/0!</v>
      </c>
      <c r="N28" s="82" t="e">
        <f>N27/$D27*$D23</f>
        <v>#DIV/0!</v>
      </c>
      <c r="O28" s="83" t="e">
        <f>ROUND(P28/$D23,3)</f>
        <v>#DIV/0!</v>
      </c>
      <c r="P28" s="82" t="e">
        <f>P27/$D27*$D23</f>
        <v>#DIV/0!</v>
      </c>
    </row>
    <row r="29" spans="1:23" hidden="1"/>
  </sheetData>
  <mergeCells count="16">
    <mergeCell ref="A25:C25"/>
    <mergeCell ref="A1:H2"/>
    <mergeCell ref="I1:P2"/>
    <mergeCell ref="I4:P7"/>
    <mergeCell ref="A9:A12"/>
    <mergeCell ref="B9:D10"/>
    <mergeCell ref="E9:P9"/>
    <mergeCell ref="E10:P10"/>
    <mergeCell ref="B11:C12"/>
    <mergeCell ref="E11:F11"/>
    <mergeCell ref="G11:H11"/>
    <mergeCell ref="I11:J11"/>
    <mergeCell ref="K11:L11"/>
    <mergeCell ref="M11:N11"/>
    <mergeCell ref="O11:P11"/>
    <mergeCell ref="A24:C24"/>
  </mergeCells>
  <printOptions horizontalCentered="1"/>
  <pageMargins left="0.31496062992125984" right="0.31496062992125984" top="0.70866141732283472" bottom="0.39370078740157483" header="0.51181102362204722" footer="0.51181102362204722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K66"/>
  <sheetViews>
    <sheetView showGridLines="0" zoomScaleSheetLayoutView="100" workbookViewId="0">
      <selection activeCell="K26" sqref="K26"/>
    </sheetView>
  </sheetViews>
  <sheetFormatPr defaultColWidth="8.85546875" defaultRowHeight="12.75"/>
  <cols>
    <col min="1" max="1" width="12.7109375" style="11" customWidth="1"/>
    <col min="2" max="2" width="61.28515625" style="11" customWidth="1"/>
    <col min="3" max="3" width="7.7109375" style="11" customWidth="1"/>
    <col min="4" max="4" width="13.7109375" style="11" customWidth="1"/>
    <col min="5" max="5" width="11.5703125" style="11" customWidth="1"/>
    <col min="6" max="6" width="13.7109375" style="11" customWidth="1"/>
    <col min="7" max="7" width="7.28515625" style="11" customWidth="1"/>
    <col min="8" max="8" width="8.42578125" style="11" customWidth="1"/>
    <col min="9" max="9" width="13.42578125" style="11" bestFit="1" customWidth="1"/>
    <col min="10" max="10" width="11" style="11" bestFit="1" customWidth="1"/>
    <col min="11" max="16384" width="8.85546875" style="11"/>
  </cols>
  <sheetData>
    <row r="1" spans="1:11" ht="18" customHeight="1">
      <c r="A1" s="359" t="s">
        <v>11</v>
      </c>
      <c r="B1" s="33"/>
      <c r="C1" s="33"/>
      <c r="D1" s="33"/>
      <c r="E1" s="55"/>
      <c r="F1" s="46"/>
      <c r="G1" s="33"/>
      <c r="H1" s="249" t="s">
        <v>448</v>
      </c>
    </row>
    <row r="2" spans="1:11" ht="18" customHeight="1">
      <c r="A2" s="38" t="s">
        <v>445</v>
      </c>
      <c r="B2" s="34"/>
      <c r="C2" s="34"/>
      <c r="D2" s="34"/>
      <c r="E2" s="56"/>
      <c r="F2" s="47"/>
      <c r="G2" s="34"/>
      <c r="H2" s="47" t="s">
        <v>73</v>
      </c>
    </row>
    <row r="3" spans="1:11" ht="18" customHeight="1">
      <c r="A3" s="38" t="s">
        <v>446</v>
      </c>
      <c r="B3" s="34"/>
      <c r="C3" s="321"/>
      <c r="D3" s="321"/>
      <c r="E3" s="56"/>
      <c r="F3" s="47"/>
      <c r="G3" s="34"/>
      <c r="H3" s="47" t="s">
        <v>266</v>
      </c>
    </row>
    <row r="4" spans="1:11" ht="18" customHeight="1">
      <c r="A4" s="39" t="s">
        <v>447</v>
      </c>
      <c r="B4" s="40"/>
      <c r="C4" s="40"/>
      <c r="D4" s="40"/>
      <c r="E4" s="57"/>
      <c r="F4" s="49"/>
      <c r="G4" s="40"/>
      <c r="H4" s="253" t="s">
        <v>425</v>
      </c>
    </row>
    <row r="5" spans="1:11" ht="10.9" customHeight="1">
      <c r="A5" s="592" t="s">
        <v>84</v>
      </c>
      <c r="B5" s="594" t="s">
        <v>28</v>
      </c>
      <c r="C5" s="594" t="s">
        <v>29</v>
      </c>
      <c r="D5" s="587" t="s">
        <v>47</v>
      </c>
      <c r="E5" s="592" t="s">
        <v>7</v>
      </c>
      <c r="F5" s="587" t="s">
        <v>48</v>
      </c>
      <c r="G5" s="587" t="s">
        <v>35</v>
      </c>
      <c r="H5" s="587" t="s">
        <v>72</v>
      </c>
    </row>
    <row r="6" spans="1:11" ht="10.9" customHeight="1">
      <c r="A6" s="593"/>
      <c r="B6" s="595"/>
      <c r="C6" s="595"/>
      <c r="D6" s="588"/>
      <c r="E6" s="593"/>
      <c r="F6" s="588"/>
      <c r="G6" s="588"/>
      <c r="H6" s="588"/>
    </row>
    <row r="7" spans="1:11" ht="10.9" customHeight="1">
      <c r="A7" s="593"/>
      <c r="B7" s="595"/>
      <c r="C7" s="595"/>
      <c r="D7" s="588"/>
      <c r="E7" s="593"/>
      <c r="F7" s="588"/>
      <c r="G7" s="588"/>
      <c r="H7" s="589"/>
    </row>
    <row r="8" spans="1:11" ht="16.149999999999999" customHeight="1">
      <c r="A8" s="266" t="str">
        <f>'Planilha Orçamentária'!B94</f>
        <v>S/C</v>
      </c>
      <c r="B8" s="269" t="str">
        <f>'Planilha Orçamentária'!C94</f>
        <v>Administração local</v>
      </c>
      <c r="C8" s="266" t="str">
        <f>'Planilha Orçamentária'!F94</f>
        <v>unid</v>
      </c>
      <c r="D8" s="270">
        <f>'Planilha Orçamentária'!G94</f>
        <v>1</v>
      </c>
      <c r="E8" s="271">
        <f>'Planilha Orçamentária'!I94</f>
        <v>0</v>
      </c>
      <c r="F8" s="267">
        <f t="shared" ref="F8:F39" si="0">TRUNC(D8*E8,2)</f>
        <v>0</v>
      </c>
      <c r="G8" s="268" t="e">
        <f t="shared" ref="G8:G44" si="1">F8/F$65</f>
        <v>#DIV/0!</v>
      </c>
      <c r="H8" s="268" t="e">
        <f t="shared" ref="H8:H44" si="2">G8+H7</f>
        <v>#DIV/0!</v>
      </c>
      <c r="I8" s="13"/>
      <c r="J8" s="14"/>
      <c r="K8" s="12"/>
    </row>
    <row r="9" spans="1:11" ht="16.149999999999999" customHeight="1">
      <c r="A9" s="266" t="str">
        <f>'Planilha Orçamentária'!B52</f>
        <v>S/C</v>
      </c>
      <c r="B9" s="269" t="str">
        <f>'Planilha Orçamentária'!C52</f>
        <v>Aquisição de emulsão asfáltica RR-2C</v>
      </c>
      <c r="C9" s="266" t="str">
        <f>'Planilha Orçamentária'!F52</f>
        <v>t</v>
      </c>
      <c r="D9" s="270">
        <f>'Planilha Orçamentária'!G52</f>
        <v>169.83500000000001</v>
      </c>
      <c r="E9" s="271">
        <f>'Planilha Orçamentária'!I52</f>
        <v>0</v>
      </c>
      <c r="F9" s="267">
        <f t="shared" si="0"/>
        <v>0</v>
      </c>
      <c r="G9" s="268" t="e">
        <f t="shared" si="1"/>
        <v>#DIV/0!</v>
      </c>
      <c r="H9" s="268" t="e">
        <f t="shared" si="2"/>
        <v>#DIV/0!</v>
      </c>
      <c r="I9" s="13"/>
      <c r="J9" s="14"/>
      <c r="K9" s="12"/>
    </row>
    <row r="10" spans="1:11" ht="16.149999999999999" customHeight="1">
      <c r="A10" s="266" t="str">
        <f>'Planilha Orçamentária'!B89</f>
        <v>4413905</v>
      </c>
      <c r="B10" s="269" t="str">
        <f>'Planilha Orçamentária'!C89</f>
        <v xml:space="preserve">Hidrossemeadura </v>
      </c>
      <c r="C10" s="266" t="str">
        <f>'Planilha Orçamentária'!F89</f>
        <v>m²</v>
      </c>
      <c r="D10" s="270">
        <f>'Planilha Orçamentária'!G89</f>
        <v>58738.258999999998</v>
      </c>
      <c r="E10" s="271">
        <f>'Planilha Orçamentária'!I89</f>
        <v>0</v>
      </c>
      <c r="F10" s="267">
        <f t="shared" si="0"/>
        <v>0</v>
      </c>
      <c r="G10" s="268" t="e">
        <f t="shared" si="1"/>
        <v>#DIV/0!</v>
      </c>
      <c r="H10" s="268" t="e">
        <f t="shared" si="2"/>
        <v>#DIV/0!</v>
      </c>
      <c r="I10" s="13"/>
      <c r="J10" s="14"/>
      <c r="K10" s="12"/>
    </row>
    <row r="11" spans="1:11" ht="16.149999999999999" customHeight="1">
      <c r="A11" s="266">
        <f>'Planilha Orçamentária'!B39</f>
        <v>4011372</v>
      </c>
      <c r="B11" s="269" t="str">
        <f>'Planilha Orçamentária'!C39</f>
        <v>Tratamento superficial duplo com banho diluído - brita comercial</v>
      </c>
      <c r="C11" s="266" t="str">
        <f>'Planilha Orçamentária'!F39</f>
        <v>m²</v>
      </c>
      <c r="D11" s="270">
        <f>'Planilha Orçamentária'!G39</f>
        <v>48524.2</v>
      </c>
      <c r="E11" s="271">
        <f>'Planilha Orçamentária'!I39</f>
        <v>0</v>
      </c>
      <c r="F11" s="267">
        <f t="shared" si="0"/>
        <v>0</v>
      </c>
      <c r="G11" s="268" t="e">
        <f t="shared" si="1"/>
        <v>#DIV/0!</v>
      </c>
      <c r="H11" s="268" t="e">
        <f t="shared" si="2"/>
        <v>#DIV/0!</v>
      </c>
      <c r="I11" s="13"/>
      <c r="J11" s="14"/>
      <c r="K11" s="12"/>
    </row>
    <row r="12" spans="1:11" ht="16.149999999999999" customHeight="1">
      <c r="A12" s="266" t="str">
        <f>'Planilha Orçamentária'!B8</f>
        <v>S/C</v>
      </c>
      <c r="B12" s="269" t="str">
        <f>'Planilha Orçamentária'!C8</f>
        <v>Instalação de canteiro de obras e alojamentos</v>
      </c>
      <c r="C12" s="266" t="str">
        <f>'Planilha Orçamentária'!F8</f>
        <v>unid</v>
      </c>
      <c r="D12" s="270">
        <f>'Planilha Orçamentária'!G8</f>
        <v>1</v>
      </c>
      <c r="E12" s="271">
        <f>'Planilha Orçamentária'!I8</f>
        <v>0</v>
      </c>
      <c r="F12" s="267">
        <f t="shared" si="0"/>
        <v>0</v>
      </c>
      <c r="G12" s="268" t="e">
        <f t="shared" si="1"/>
        <v>#DIV/0!</v>
      </c>
      <c r="H12" s="268" t="e">
        <f t="shared" si="2"/>
        <v>#DIV/0!</v>
      </c>
      <c r="I12" s="13"/>
      <c r="J12" s="14"/>
      <c r="K12" s="12"/>
    </row>
    <row r="13" spans="1:11" ht="16.149999999999999" customHeight="1">
      <c r="A13" s="266">
        <f>'Planilha Orçamentária'!B34</f>
        <v>4011227</v>
      </c>
      <c r="B13" s="269" t="str">
        <f>'Planilha Orçamentária'!C34</f>
        <v>Sub-base solo estabilizado granulometricamente sem mistura com material de jazida</v>
      </c>
      <c r="C13" s="266" t="str">
        <f>'Planilha Orçamentária'!F34</f>
        <v>m³</v>
      </c>
      <c r="D13" s="270">
        <f>'Planilha Orçamentária'!G34</f>
        <v>17240.963</v>
      </c>
      <c r="E13" s="271">
        <f>'Planilha Orçamentária'!I34</f>
        <v>0</v>
      </c>
      <c r="F13" s="267">
        <f t="shared" si="0"/>
        <v>0</v>
      </c>
      <c r="G13" s="268" t="e">
        <f t="shared" si="1"/>
        <v>#DIV/0!</v>
      </c>
      <c r="H13" s="268" t="e">
        <f t="shared" si="2"/>
        <v>#DIV/0!</v>
      </c>
      <c r="I13" s="13"/>
      <c r="J13" s="14"/>
      <c r="K13" s="12"/>
    </row>
    <row r="14" spans="1:11" ht="16.149999999999999" customHeight="1">
      <c r="A14" s="266" t="str">
        <f>'Planilha Orçamentária'!B51</f>
        <v>S/C</v>
      </c>
      <c r="B14" s="269" t="str">
        <f>'Planilha Orçamentária'!C51</f>
        <v>Aquisição de emulsão asfáltica para imprimação</v>
      </c>
      <c r="C14" s="266" t="str">
        <f>'Planilha Orçamentária'!F51</f>
        <v>t</v>
      </c>
      <c r="D14" s="270">
        <f>'Planilha Orçamentária'!G51</f>
        <v>63.081000000000003</v>
      </c>
      <c r="E14" s="271">
        <f>'Planilha Orçamentária'!I51</f>
        <v>0</v>
      </c>
      <c r="F14" s="267">
        <f t="shared" si="0"/>
        <v>0</v>
      </c>
      <c r="G14" s="268" t="e">
        <f t="shared" si="1"/>
        <v>#DIV/0!</v>
      </c>
      <c r="H14" s="268" t="e">
        <f t="shared" si="2"/>
        <v>#DIV/0!</v>
      </c>
      <c r="I14" s="13"/>
      <c r="J14" s="14"/>
      <c r="K14" s="12"/>
    </row>
    <row r="15" spans="1:11" ht="16.149999999999999" customHeight="1">
      <c r="A15" s="266">
        <f>'Planilha Orçamentária'!B43</f>
        <v>5914374</v>
      </c>
      <c r="B15" s="269" t="str">
        <f>'Planilha Orçamentária'!C43</f>
        <v>Transporte com caminhão basculante de 10 m³ - rodovia com revestimento primário (sub-base)</v>
      </c>
      <c r="C15" s="266" t="str">
        <f>'Planilha Orçamentária'!F43</f>
        <v>t.km</v>
      </c>
      <c r="D15" s="270">
        <f>'Planilha Orçamentária'!G43</f>
        <v>142486.13800000001</v>
      </c>
      <c r="E15" s="271">
        <f>'Planilha Orçamentária'!I43</f>
        <v>0</v>
      </c>
      <c r="F15" s="267">
        <f t="shared" si="0"/>
        <v>0</v>
      </c>
      <c r="G15" s="268" t="e">
        <f t="shared" si="1"/>
        <v>#DIV/0!</v>
      </c>
      <c r="H15" s="268" t="e">
        <f t="shared" si="2"/>
        <v>#DIV/0!</v>
      </c>
      <c r="I15" s="13"/>
      <c r="J15" s="14"/>
      <c r="K15" s="12"/>
    </row>
    <row r="16" spans="1:11" ht="16.149999999999999" customHeight="1">
      <c r="A16" s="266">
        <f>'Planilha Orçamentária'!B35</f>
        <v>4011219</v>
      </c>
      <c r="B16" s="269" t="str">
        <f>'Planilha Orçamentária'!C35</f>
        <v>Base de solo estabilizado granulometricamente sem mistura com material de jazida</v>
      </c>
      <c r="C16" s="266" t="str">
        <f>'Planilha Orçamentária'!F35</f>
        <v>m³</v>
      </c>
      <c r="D16" s="270">
        <f>'Planilha Orçamentária'!G35</f>
        <v>10768.65</v>
      </c>
      <c r="E16" s="271">
        <f>'Planilha Orçamentária'!I35</f>
        <v>0</v>
      </c>
      <c r="F16" s="267">
        <f t="shared" si="0"/>
        <v>0</v>
      </c>
      <c r="G16" s="268" t="e">
        <f t="shared" si="1"/>
        <v>#DIV/0!</v>
      </c>
      <c r="H16" s="268" t="e">
        <f t="shared" si="2"/>
        <v>#DIV/0!</v>
      </c>
      <c r="I16" s="13"/>
      <c r="J16" s="14"/>
      <c r="K16" s="12"/>
    </row>
    <row r="17" spans="1:11" ht="16.149999999999999" customHeight="1">
      <c r="A17" s="266" t="str">
        <f>'Planilha Orçamentária'!B29</f>
        <v>S/C</v>
      </c>
      <c r="B17" s="269" t="str">
        <f>'Planilha Orçamentária'!C29</f>
        <v>Compactação de aterros a 100% do Proctor Intermediário</v>
      </c>
      <c r="C17" s="266" t="str">
        <f>'Planilha Orçamentária'!F29</f>
        <v>m³</v>
      </c>
      <c r="D17" s="270">
        <f>'Planilha Orçamentária'!G29</f>
        <v>20680.763999999999</v>
      </c>
      <c r="E17" s="271">
        <f>'Planilha Orçamentária'!I29</f>
        <v>0</v>
      </c>
      <c r="F17" s="267">
        <f t="shared" ref="F17:F22" si="3">TRUNC(D17*E17,2)</f>
        <v>0</v>
      </c>
      <c r="G17" s="268" t="e">
        <f t="shared" si="1"/>
        <v>#DIV/0!</v>
      </c>
      <c r="H17" s="268" t="e">
        <f t="shared" ref="H17:H22" si="4">G17+H16</f>
        <v>#DIV/0!</v>
      </c>
      <c r="I17" s="13"/>
      <c r="J17" s="14"/>
      <c r="K17" s="12"/>
    </row>
    <row r="18" spans="1:11" ht="16.149999999999999" customHeight="1">
      <c r="A18" s="266">
        <f>'Planilha Orçamentária'!B44</f>
        <v>5914374</v>
      </c>
      <c r="B18" s="269" t="str">
        <f>'Planilha Orçamentária'!C44</f>
        <v>Transporte com caminhão basculante de 10 m³ - rodovia com revestimento primário (base)</v>
      </c>
      <c r="C18" s="266" t="str">
        <f>'Planilha Orçamentária'!F44</f>
        <v>t.km</v>
      </c>
      <c r="D18" s="270">
        <f>'Planilha Orçamentária'!G44</f>
        <v>88987.256999999998</v>
      </c>
      <c r="E18" s="271">
        <f>'Planilha Orçamentária'!I44</f>
        <v>0</v>
      </c>
      <c r="F18" s="267">
        <f t="shared" si="3"/>
        <v>0</v>
      </c>
      <c r="G18" s="268" t="e">
        <f t="shared" si="1"/>
        <v>#DIV/0!</v>
      </c>
      <c r="H18" s="268" t="e">
        <f t="shared" si="4"/>
        <v>#DIV/0!</v>
      </c>
      <c r="I18" s="13"/>
      <c r="J18" s="14"/>
      <c r="K18" s="12"/>
    </row>
    <row r="19" spans="1:11" ht="16.149999999999999" customHeight="1">
      <c r="A19" s="266">
        <f>'Planilha Orçamentária'!B25</f>
        <v>5502110</v>
      </c>
      <c r="B19" s="269" t="str">
        <f>'Planilha Orçamentária'!C25</f>
        <v>Escavação, carga e transporte de material de 1ª categoria - DMT de 200 a 400 m - caminho de serviço em leito natural - com escavadeira e caminhão basculante de 14 m³</v>
      </c>
      <c r="C19" s="266" t="str">
        <f>'Planilha Orçamentária'!F25</f>
        <v>m³</v>
      </c>
      <c r="D19" s="270">
        <f>'Planilha Orçamentária'!G25</f>
        <v>10656.093000000001</v>
      </c>
      <c r="E19" s="271">
        <f>'Planilha Orçamentária'!I25</f>
        <v>0</v>
      </c>
      <c r="F19" s="267">
        <f t="shared" si="3"/>
        <v>0</v>
      </c>
      <c r="G19" s="268" t="e">
        <f t="shared" si="1"/>
        <v>#DIV/0!</v>
      </c>
      <c r="H19" s="268" t="e">
        <f t="shared" si="4"/>
        <v>#DIV/0!</v>
      </c>
      <c r="I19" s="13"/>
      <c r="J19" s="14"/>
      <c r="K19" s="12"/>
    </row>
    <row r="20" spans="1:11" ht="16.149999999999999" customHeight="1">
      <c r="A20" s="266" t="str">
        <f>'Planilha Orçamentária'!B13</f>
        <v>S/C</v>
      </c>
      <c r="B20" s="269" t="str">
        <f>'Planilha Orçamentária'!C13</f>
        <v>Mobilização de equipamento pesado</v>
      </c>
      <c r="C20" s="266" t="str">
        <f>'Planilha Orçamentária'!F13</f>
        <v>unid</v>
      </c>
      <c r="D20" s="270">
        <f>'Planilha Orçamentária'!G13</f>
        <v>1</v>
      </c>
      <c r="E20" s="271">
        <f>'Planilha Orçamentária'!I13</f>
        <v>0</v>
      </c>
      <c r="F20" s="267">
        <f t="shared" si="3"/>
        <v>0</v>
      </c>
      <c r="G20" s="268" t="e">
        <f t="shared" si="1"/>
        <v>#DIV/0!</v>
      </c>
      <c r="H20" s="268" t="e">
        <f t="shared" si="4"/>
        <v>#DIV/0!</v>
      </c>
      <c r="I20" s="13"/>
      <c r="J20" s="14"/>
      <c r="K20" s="12"/>
    </row>
    <row r="21" spans="1:11" ht="16.149999999999999" customHeight="1">
      <c r="A21" s="266" t="str">
        <f>'Planilha Orçamentária'!B14</f>
        <v>S/C</v>
      </c>
      <c r="B21" s="269" t="str">
        <f>'Planilha Orçamentária'!C14</f>
        <v>Desmobilização de equipamento pesado</v>
      </c>
      <c r="C21" s="266" t="str">
        <f>'Planilha Orçamentária'!F14</f>
        <v>unid</v>
      </c>
      <c r="D21" s="270">
        <f>'Planilha Orçamentária'!G14</f>
        <v>1</v>
      </c>
      <c r="E21" s="271">
        <f>'Planilha Orçamentária'!I14</f>
        <v>0</v>
      </c>
      <c r="F21" s="267">
        <f t="shared" si="3"/>
        <v>0</v>
      </c>
      <c r="G21" s="268" t="e">
        <f t="shared" si="1"/>
        <v>#DIV/0!</v>
      </c>
      <c r="H21" s="268" t="e">
        <f t="shared" si="4"/>
        <v>#DIV/0!</v>
      </c>
      <c r="I21" s="13"/>
      <c r="J21" s="14"/>
      <c r="K21" s="12"/>
    </row>
    <row r="22" spans="1:11" ht="16.149999999999999" customHeight="1">
      <c r="A22" s="266" t="str">
        <f>'Planilha Orçamentária'!B57</f>
        <v>2003310</v>
      </c>
      <c r="B22" s="269" t="str">
        <f>'Planilha Orçamentária'!C57</f>
        <v>Valeta de proteção de aterros com revestimento vegetal - VPAG 160-30 - escavação mecânica</v>
      </c>
      <c r="C22" s="266" t="str">
        <f>'Planilha Orçamentária'!F57</f>
        <v>m</v>
      </c>
      <c r="D22" s="270">
        <f>'Planilha Orçamentária'!G57</f>
        <v>1112.3</v>
      </c>
      <c r="E22" s="271">
        <f>'Planilha Orçamentária'!I57</f>
        <v>0</v>
      </c>
      <c r="F22" s="267">
        <f t="shared" si="3"/>
        <v>0</v>
      </c>
      <c r="G22" s="268" t="e">
        <f t="shared" si="1"/>
        <v>#DIV/0!</v>
      </c>
      <c r="H22" s="268" t="e">
        <f t="shared" si="4"/>
        <v>#DIV/0!</v>
      </c>
      <c r="I22" s="13"/>
      <c r="J22" s="14"/>
      <c r="K22" s="12"/>
    </row>
    <row r="23" spans="1:11" ht="16.149999999999999" customHeight="1">
      <c r="A23" s="266">
        <f>'Planilha Orçamentária'!B33</f>
        <v>4011209</v>
      </c>
      <c r="B23" s="269" t="str">
        <f>'Planilha Orçamentária'!C33</f>
        <v>Regularização do subleito</v>
      </c>
      <c r="C23" s="266" t="str">
        <f>'Planilha Orçamentária'!F33</f>
        <v>m²</v>
      </c>
      <c r="D23" s="270">
        <f>'Planilha Orçamentária'!G33</f>
        <v>47893.2</v>
      </c>
      <c r="E23" s="271">
        <f>'Planilha Orçamentária'!I33</f>
        <v>0</v>
      </c>
      <c r="F23" s="267">
        <f t="shared" si="0"/>
        <v>0</v>
      </c>
      <c r="G23" s="268" t="e">
        <f t="shared" si="1"/>
        <v>#DIV/0!</v>
      </c>
      <c r="H23" s="268" t="e">
        <f t="shared" si="2"/>
        <v>#DIV/0!</v>
      </c>
      <c r="I23" s="13"/>
      <c r="J23" s="14"/>
      <c r="K23" s="12"/>
    </row>
    <row r="24" spans="1:11" ht="16.149999999999999" customHeight="1">
      <c r="A24" s="266" t="str">
        <f>'Planilha Orçamentária'!B69</f>
        <v>2003579</v>
      </c>
      <c r="B24" s="269" t="str">
        <f>'Planilha Orçamentária'!C69</f>
        <v>Dreno longitudinal profundo para corte em solo - DPS 08 - tubo PEAD e brita comercial</v>
      </c>
      <c r="C24" s="266" t="str">
        <f>'Planilha Orçamentária'!F69</f>
        <v>m</v>
      </c>
      <c r="D24" s="270">
        <f>'Planilha Orçamentária'!G69</f>
        <v>226</v>
      </c>
      <c r="E24" s="271">
        <f>'Planilha Orçamentária'!I69</f>
        <v>0</v>
      </c>
      <c r="F24" s="267">
        <f t="shared" si="0"/>
        <v>0</v>
      </c>
      <c r="G24" s="268" t="e">
        <f t="shared" si="1"/>
        <v>#DIV/0!</v>
      </c>
      <c r="H24" s="268" t="e">
        <f t="shared" si="2"/>
        <v>#DIV/0!</v>
      </c>
      <c r="I24" s="13"/>
      <c r="J24" s="14"/>
      <c r="K24" s="12"/>
    </row>
    <row r="25" spans="1:11" ht="16.149999999999999" customHeight="1">
      <c r="A25" s="266">
        <f>'Planilha Orçamentária'!B36</f>
        <v>5502986</v>
      </c>
      <c r="B25" s="269" t="str">
        <f>'Planilha Orçamentária'!C36</f>
        <v>Expurgo de jazida</v>
      </c>
      <c r="C25" s="266" t="str">
        <f>'Planilha Orçamentária'!F36</f>
        <v>m³</v>
      </c>
      <c r="D25" s="270">
        <f>'Planilha Orçamentária'!G36</f>
        <v>21600</v>
      </c>
      <c r="E25" s="271">
        <f>'Planilha Orçamentária'!I36</f>
        <v>0</v>
      </c>
      <c r="F25" s="267">
        <f t="shared" si="0"/>
        <v>0</v>
      </c>
      <c r="G25" s="268" t="e">
        <f t="shared" si="1"/>
        <v>#DIV/0!</v>
      </c>
      <c r="H25" s="268" t="e">
        <f t="shared" si="2"/>
        <v>#DIV/0!</v>
      </c>
      <c r="I25" s="13"/>
      <c r="J25" s="14"/>
      <c r="K25" s="12"/>
    </row>
    <row r="26" spans="1:11" ht="16.149999999999999" customHeight="1">
      <c r="A26" s="266">
        <f>'Planilha Orçamentária'!B23</f>
        <v>5501710</v>
      </c>
      <c r="B26" s="269" t="str">
        <f>'Planilha Orçamentária'!C23</f>
        <v>Escavação, carga e transporte em material de 1ª categoria - DMT de 50 m</v>
      </c>
      <c r="C26" s="266" t="str">
        <f>'Planilha Orçamentária'!F23</f>
        <v>m³</v>
      </c>
      <c r="D26" s="270">
        <f>'Planilha Orçamentária'!G23</f>
        <v>18933.210999999999</v>
      </c>
      <c r="E26" s="271">
        <f>'Planilha Orçamentária'!I23</f>
        <v>0</v>
      </c>
      <c r="F26" s="267">
        <f t="shared" si="0"/>
        <v>0</v>
      </c>
      <c r="G26" s="268" t="e">
        <f t="shared" si="1"/>
        <v>#DIV/0!</v>
      </c>
      <c r="H26" s="268" t="e">
        <f t="shared" si="2"/>
        <v>#DIV/0!</v>
      </c>
      <c r="I26" s="13"/>
      <c r="J26" s="14"/>
      <c r="K26" s="12"/>
    </row>
    <row r="27" spans="1:11" ht="16.149999999999999" customHeight="1">
      <c r="A27" s="266" t="str">
        <f>'Planilha Orçamentária'!B11</f>
        <v>S/C</v>
      </c>
      <c r="B27" s="269" t="str">
        <f>'Planilha Orçamentária'!C11</f>
        <v>Mobilização de equipamento rodante</v>
      </c>
      <c r="C27" s="266" t="str">
        <f>'Planilha Orçamentária'!F11</f>
        <v>unid</v>
      </c>
      <c r="D27" s="270">
        <f>'Planilha Orçamentária'!G11</f>
        <v>1</v>
      </c>
      <c r="E27" s="271">
        <f>'Planilha Orçamentária'!I11</f>
        <v>0</v>
      </c>
      <c r="F27" s="267">
        <f t="shared" si="0"/>
        <v>0</v>
      </c>
      <c r="G27" s="268" t="e">
        <f t="shared" si="1"/>
        <v>#DIV/0!</v>
      </c>
      <c r="H27" s="268" t="e">
        <f t="shared" si="2"/>
        <v>#DIV/0!</v>
      </c>
      <c r="I27" s="13"/>
      <c r="J27" s="14"/>
      <c r="K27" s="12"/>
    </row>
    <row r="28" spans="1:11" ht="16.149999999999999" customHeight="1">
      <c r="A28" s="266" t="str">
        <f>'Planilha Orçamentária'!B12</f>
        <v>S/C</v>
      </c>
      <c r="B28" s="269" t="str">
        <f>'Planilha Orçamentária'!C12</f>
        <v>Desmobilização de equipamento rodante</v>
      </c>
      <c r="C28" s="266" t="str">
        <f>'Planilha Orçamentária'!F12</f>
        <v>unid</v>
      </c>
      <c r="D28" s="270">
        <f>'Planilha Orçamentária'!G12</f>
        <v>1</v>
      </c>
      <c r="E28" s="271">
        <f>'Planilha Orçamentária'!I12</f>
        <v>0</v>
      </c>
      <c r="F28" s="267">
        <f t="shared" si="0"/>
        <v>0</v>
      </c>
      <c r="G28" s="268" t="e">
        <f t="shared" si="1"/>
        <v>#DIV/0!</v>
      </c>
      <c r="H28" s="268" t="e">
        <f t="shared" si="2"/>
        <v>#DIV/0!</v>
      </c>
      <c r="I28" s="13"/>
      <c r="J28" s="14"/>
      <c r="K28" s="12"/>
    </row>
    <row r="29" spans="1:11" ht="16.149999999999999" customHeight="1">
      <c r="A29" s="266" t="str">
        <f>'Planilha Orçamentária'!B47</f>
        <v>S/C</v>
      </c>
      <c r="B29" s="269" t="str">
        <f>'Planilha Orçamentária'!C47</f>
        <v>Transporte de emulsão asfáltica RR-2C</v>
      </c>
      <c r="C29" s="266" t="str">
        <f>'Planilha Orçamentária'!F47</f>
        <v>t</v>
      </c>
      <c r="D29" s="270">
        <f>'Planilha Orçamentária'!G47</f>
        <v>169.83500000000001</v>
      </c>
      <c r="E29" s="271">
        <f>'Planilha Orçamentária'!I47</f>
        <v>0</v>
      </c>
      <c r="F29" s="267">
        <f t="shared" si="0"/>
        <v>0</v>
      </c>
      <c r="G29" s="268" t="e">
        <f t="shared" si="1"/>
        <v>#DIV/0!</v>
      </c>
      <c r="H29" s="268" t="e">
        <f t="shared" si="2"/>
        <v>#DIV/0!</v>
      </c>
      <c r="I29" s="13"/>
      <c r="J29" s="14"/>
      <c r="K29" s="12"/>
    </row>
    <row r="30" spans="1:11" ht="16.149999999999999" customHeight="1">
      <c r="A30" s="266">
        <f>'Planilha Orçamentária'!B83</f>
        <v>3713605</v>
      </c>
      <c r="B30" s="269" t="str">
        <f>'Planilha Orçamentária'!C83</f>
        <v>Ancoragem de defensa semi-maleável simples - fornecimento e implantação</v>
      </c>
      <c r="C30" s="266" t="str">
        <f>'Planilha Orçamentária'!F83</f>
        <v>m</v>
      </c>
      <c r="D30" s="270">
        <f>'Planilha Orçamentária'!G83</f>
        <v>128</v>
      </c>
      <c r="E30" s="271">
        <f>'Planilha Orçamentária'!I83</f>
        <v>0</v>
      </c>
      <c r="F30" s="267">
        <f t="shared" si="0"/>
        <v>0</v>
      </c>
      <c r="G30" s="268" t="e">
        <f t="shared" si="1"/>
        <v>#DIV/0!</v>
      </c>
      <c r="H30" s="268" t="e">
        <f t="shared" si="2"/>
        <v>#DIV/0!</v>
      </c>
      <c r="I30" s="13"/>
      <c r="J30" s="14"/>
      <c r="K30" s="12"/>
    </row>
    <row r="31" spans="1:11" ht="16.149999999999999" customHeight="1">
      <c r="A31" s="266">
        <f>'Planilha Orçamentária'!B74</f>
        <v>5213403</v>
      </c>
      <c r="B31" s="269" t="str">
        <f>'Planilha Orçamentária'!C74</f>
        <v>Pintura de faixa com tinta acrílica emulsionada em água - espessura de 0,5 mm</v>
      </c>
      <c r="C31" s="266" t="str">
        <f>'Planilha Orçamentária'!F74</f>
        <v>m²</v>
      </c>
      <c r="D31" s="270">
        <f>'Planilha Orçamentária'!G74</f>
        <v>1984.463</v>
      </c>
      <c r="E31" s="271">
        <f>'Planilha Orçamentária'!I74</f>
        <v>0</v>
      </c>
      <c r="F31" s="267">
        <f t="shared" si="0"/>
        <v>0</v>
      </c>
      <c r="G31" s="268" t="e">
        <f t="shared" si="1"/>
        <v>#DIV/0!</v>
      </c>
      <c r="H31" s="268" t="e">
        <f t="shared" si="2"/>
        <v>#DIV/0!</v>
      </c>
      <c r="I31" s="13"/>
      <c r="J31" s="14"/>
      <c r="K31" s="12"/>
    </row>
    <row r="32" spans="1:11" ht="16.149999999999999" customHeight="1">
      <c r="A32" s="266" t="str">
        <f>'Planilha Orçamentária'!B58</f>
        <v>2003319</v>
      </c>
      <c r="B32" s="269" t="str">
        <f>'Planilha Orçamentária'!C58</f>
        <v>Sarjeta triangular de concreto - STC 125-25 - escavação mecânica - areia e brita comerciais</v>
      </c>
      <c r="C32" s="266" t="str">
        <f>'Planilha Orçamentária'!F58</f>
        <v>m</v>
      </c>
      <c r="D32" s="270">
        <f>'Planilha Orçamentária'!G58</f>
        <v>432.38</v>
      </c>
      <c r="E32" s="271">
        <f>'Planilha Orçamentária'!I58</f>
        <v>0</v>
      </c>
      <c r="F32" s="267">
        <f t="shared" si="0"/>
        <v>0</v>
      </c>
      <c r="G32" s="268" t="e">
        <f t="shared" si="1"/>
        <v>#DIV/0!</v>
      </c>
      <c r="H32" s="268" t="e">
        <f t="shared" si="2"/>
        <v>#DIV/0!</v>
      </c>
      <c r="I32" s="13"/>
      <c r="J32" s="14"/>
      <c r="K32" s="12"/>
    </row>
    <row r="33" spans="1:11" ht="16.149999999999999" customHeight="1">
      <c r="A33" s="266">
        <f>'Planilha Orçamentária'!B77</f>
        <v>5213572</v>
      </c>
      <c r="B33" s="269" t="str">
        <f>'Planilha Orçamentária'!C77</f>
        <v>Placa em aço - película III + III - fornecimento e implantação</v>
      </c>
      <c r="C33" s="266" t="str">
        <f>'Planilha Orçamentária'!F77</f>
        <v>m²</v>
      </c>
      <c r="D33" s="270">
        <f>'Planilha Orçamentária'!G77</f>
        <v>55.768000000000001</v>
      </c>
      <c r="E33" s="271">
        <f>'Planilha Orçamentária'!I77</f>
        <v>0</v>
      </c>
      <c r="F33" s="267">
        <f t="shared" si="0"/>
        <v>0</v>
      </c>
      <c r="G33" s="268" t="e">
        <f t="shared" si="1"/>
        <v>#DIV/0!</v>
      </c>
      <c r="H33" s="268" t="e">
        <f t="shared" si="2"/>
        <v>#DIV/0!</v>
      </c>
      <c r="I33" s="13"/>
      <c r="J33" s="14"/>
      <c r="K33" s="12"/>
    </row>
    <row r="34" spans="1:11" ht="16.149999999999999" customHeight="1">
      <c r="A34" s="266">
        <f>'Planilha Orçamentária'!B76</f>
        <v>5213360</v>
      </c>
      <c r="B34" s="269" t="str">
        <f>'Planilha Orçamentária'!C76</f>
        <v>Tacha refletiva em plástico injetado - bidirecional tipo I - com um pino - fornecimento e colocação</v>
      </c>
      <c r="C34" s="266" t="str">
        <f>'Planilha Orçamentária'!F76</f>
        <v>unid</v>
      </c>
      <c r="D34" s="270">
        <f>'Planilha Orçamentária'!G76</f>
        <v>1035</v>
      </c>
      <c r="E34" s="271">
        <f>'Planilha Orçamentária'!I76</f>
        <v>0</v>
      </c>
      <c r="F34" s="267">
        <f t="shared" si="0"/>
        <v>0</v>
      </c>
      <c r="G34" s="268" t="e">
        <f t="shared" si="1"/>
        <v>#DIV/0!</v>
      </c>
      <c r="H34" s="268" t="e">
        <f t="shared" si="2"/>
        <v>#DIV/0!</v>
      </c>
      <c r="I34" s="13"/>
      <c r="J34" s="14"/>
      <c r="K34" s="12"/>
    </row>
    <row r="35" spans="1:11" ht="16.149999999999999" customHeight="1">
      <c r="A35" s="266">
        <f>'Planilha Orçamentária'!B21</f>
        <v>5501701</v>
      </c>
      <c r="B35" s="269" t="str">
        <f>'Planilha Orçamentária'!C21</f>
        <v>Destocamento de árvores com diâmetro de 0,15 a 0,30 m</v>
      </c>
      <c r="C35" s="266" t="str">
        <f>'Planilha Orçamentária'!F21</f>
        <v>unid</v>
      </c>
      <c r="D35" s="270">
        <f>'Planilha Orçamentária'!G21</f>
        <v>755</v>
      </c>
      <c r="E35" s="271">
        <f>'Planilha Orçamentária'!I21</f>
        <v>0</v>
      </c>
      <c r="F35" s="267">
        <f t="shared" si="0"/>
        <v>0</v>
      </c>
      <c r="G35" s="268" t="e">
        <f t="shared" si="1"/>
        <v>#DIV/0!</v>
      </c>
      <c r="H35" s="268" t="e">
        <f t="shared" si="2"/>
        <v>#DIV/0!</v>
      </c>
      <c r="I35" s="13"/>
      <c r="J35" s="14"/>
      <c r="K35" s="12"/>
    </row>
    <row r="36" spans="1:11" ht="16.149999999999999" customHeight="1">
      <c r="A36" s="266">
        <f>'Planilha Orçamentária'!B20</f>
        <v>5501700</v>
      </c>
      <c r="B36" s="269" t="str">
        <f>'Planilha Orçamentária'!C20</f>
        <v>Desmatamento, destocamento, limpeza de área e estocagem do material de limpeza com árvores de diâmetro até 0,15 m</v>
      </c>
      <c r="C36" s="266" t="str">
        <f>'Planilha Orçamentária'!F20</f>
        <v>m²</v>
      </c>
      <c r="D36" s="270">
        <f>'Planilha Orçamentária'!G20</f>
        <v>52200</v>
      </c>
      <c r="E36" s="271">
        <f>'Planilha Orçamentária'!I20</f>
        <v>0</v>
      </c>
      <c r="F36" s="267">
        <f t="shared" si="0"/>
        <v>0</v>
      </c>
      <c r="G36" s="268" t="e">
        <f t="shared" si="1"/>
        <v>#DIV/0!</v>
      </c>
      <c r="H36" s="268" t="e">
        <f t="shared" si="2"/>
        <v>#DIV/0!</v>
      </c>
      <c r="I36" s="13"/>
      <c r="J36" s="14"/>
      <c r="K36" s="12"/>
    </row>
    <row r="37" spans="1:11" ht="16.149999999999999" customHeight="1">
      <c r="A37" s="266">
        <f>'Planilha Orçamentária'!B82</f>
        <v>3713604</v>
      </c>
      <c r="B37" s="269" t="str">
        <f>'Planilha Orçamentária'!C82</f>
        <v>Defensa semi-maleável simples - fornecimento e implantação</v>
      </c>
      <c r="C37" s="266" t="str">
        <f>'Planilha Orçamentária'!F82</f>
        <v>m</v>
      </c>
      <c r="D37" s="270">
        <f>'Planilha Orçamentária'!G82</f>
        <v>87.4</v>
      </c>
      <c r="E37" s="271">
        <f>'Planilha Orçamentária'!I82</f>
        <v>0</v>
      </c>
      <c r="F37" s="267">
        <f t="shared" si="0"/>
        <v>0</v>
      </c>
      <c r="G37" s="268" t="e">
        <f t="shared" si="1"/>
        <v>#DIV/0!</v>
      </c>
      <c r="H37" s="268" t="e">
        <f t="shared" si="2"/>
        <v>#DIV/0!</v>
      </c>
      <c r="I37" s="13"/>
      <c r="J37" s="14"/>
      <c r="K37" s="12"/>
    </row>
    <row r="38" spans="1:11" ht="16.149999999999999" customHeight="1">
      <c r="A38" s="266" t="str">
        <f>'Planilha Orçamentária'!B59</f>
        <v>2003373</v>
      </c>
      <c r="B38" s="269" t="str">
        <f>'Planilha Orçamentária'!C59</f>
        <v>Meio fio de concreto - MFC 03 - areia e brita comerciais - forma de madeira</v>
      </c>
      <c r="C38" s="266" t="str">
        <f>'Planilha Orçamentária'!F59</f>
        <v>m</v>
      </c>
      <c r="D38" s="270">
        <f>'Planilha Orçamentária'!G59</f>
        <v>340.9</v>
      </c>
      <c r="E38" s="271">
        <f>'Planilha Orçamentária'!I59</f>
        <v>0</v>
      </c>
      <c r="F38" s="267">
        <f t="shared" si="0"/>
        <v>0</v>
      </c>
      <c r="G38" s="268" t="e">
        <f t="shared" si="1"/>
        <v>#DIV/0!</v>
      </c>
      <c r="H38" s="268" t="e">
        <f t="shared" si="2"/>
        <v>#DIV/0!</v>
      </c>
      <c r="I38" s="13"/>
      <c r="J38" s="14"/>
      <c r="K38" s="12"/>
    </row>
    <row r="39" spans="1:11" ht="16.149999999999999" customHeight="1">
      <c r="A39" s="266">
        <f>'Planilha Orçamentária'!B22</f>
        <v>5501702</v>
      </c>
      <c r="B39" s="269" t="str">
        <f>'Planilha Orçamentária'!C22</f>
        <v>Destocamento de árvores com diâmetro maior que 0,30 m</v>
      </c>
      <c r="C39" s="266" t="str">
        <f>'Planilha Orçamentária'!F22</f>
        <v>unid</v>
      </c>
      <c r="D39" s="270">
        <f>'Planilha Orçamentária'!G22</f>
        <v>213</v>
      </c>
      <c r="E39" s="271">
        <f>'Planilha Orçamentária'!I22</f>
        <v>0</v>
      </c>
      <c r="F39" s="267">
        <f t="shared" si="0"/>
        <v>0</v>
      </c>
      <c r="G39" s="268" t="e">
        <f t="shared" si="1"/>
        <v>#DIV/0!</v>
      </c>
      <c r="H39" s="268" t="e">
        <f t="shared" si="2"/>
        <v>#DIV/0!</v>
      </c>
      <c r="I39" s="13"/>
      <c r="J39" s="14"/>
      <c r="K39" s="12"/>
    </row>
    <row r="40" spans="1:11" ht="16.149999999999999" customHeight="1">
      <c r="A40" s="266">
        <f>'Planilha Orçamentária'!B38</f>
        <v>4011352</v>
      </c>
      <c r="B40" s="269" t="str">
        <f>'Planilha Orçamentária'!C38</f>
        <v>Imprimação com emulsão asfáltica</v>
      </c>
      <c r="C40" s="266" t="str">
        <f>'Planilha Orçamentária'!F38</f>
        <v>m²</v>
      </c>
      <c r="D40" s="270">
        <f>'Planilha Orçamentária'!G38</f>
        <v>48524.2</v>
      </c>
      <c r="E40" s="271">
        <f>'Planilha Orçamentária'!I38</f>
        <v>0</v>
      </c>
      <c r="F40" s="267">
        <f t="shared" ref="F40:F64" si="5">TRUNC(D40*E40,2)</f>
        <v>0</v>
      </c>
      <c r="G40" s="268" t="e">
        <f t="shared" si="1"/>
        <v>#DIV/0!</v>
      </c>
      <c r="H40" s="268" t="e">
        <f t="shared" si="2"/>
        <v>#DIV/0!</v>
      </c>
      <c r="I40" s="13"/>
      <c r="J40" s="14"/>
      <c r="K40" s="12"/>
    </row>
    <row r="41" spans="1:11" ht="16.149999999999999" customHeight="1">
      <c r="A41" s="266" t="str">
        <f>'Planilha Orçamentária'!B90</f>
        <v>4413990</v>
      </c>
      <c r="B41" s="269" t="str">
        <f>'Planilha Orçamentária'!C90</f>
        <v>Plantio de muda de arbusto com altura até 0,50 m em cova de 0,40 x 0,40 x 0,40 m</v>
      </c>
      <c r="C41" s="266" t="str">
        <f>'Planilha Orçamentária'!F90</f>
        <v>unid</v>
      </c>
      <c r="D41" s="270">
        <f>'Planilha Orçamentária'!G90</f>
        <v>580</v>
      </c>
      <c r="E41" s="271">
        <f>'Planilha Orçamentária'!I90</f>
        <v>0</v>
      </c>
      <c r="F41" s="267">
        <f t="shared" si="5"/>
        <v>0</v>
      </c>
      <c r="G41" s="268" t="e">
        <f t="shared" si="1"/>
        <v>#DIV/0!</v>
      </c>
      <c r="H41" s="268" t="e">
        <f t="shared" si="2"/>
        <v>#DIV/0!</v>
      </c>
      <c r="I41" s="13"/>
      <c r="J41" s="14"/>
      <c r="K41" s="12"/>
    </row>
    <row r="42" spans="1:11" ht="16.149999999999999" customHeight="1">
      <c r="A42" s="266">
        <f>'Planilha Orçamentária'!B28</f>
        <v>5502978</v>
      </c>
      <c r="B42" s="269" t="str">
        <f>'Planilha Orçamentária'!C28</f>
        <v>Compactação de aterros a 100% do Proctor Normal</v>
      </c>
      <c r="C42" s="266" t="str">
        <f>'Planilha Orçamentária'!F28</f>
        <v>m³</v>
      </c>
      <c r="D42" s="270">
        <f>'Planilha Orçamentária'!G28</f>
        <v>3695.5920000000001</v>
      </c>
      <c r="E42" s="271">
        <f>'Planilha Orçamentária'!I28</f>
        <v>0</v>
      </c>
      <c r="F42" s="267">
        <f t="shared" si="5"/>
        <v>0</v>
      </c>
      <c r="G42" s="268" t="e">
        <f t="shared" si="1"/>
        <v>#DIV/0!</v>
      </c>
      <c r="H42" s="268" t="e">
        <f t="shared" si="2"/>
        <v>#DIV/0!</v>
      </c>
      <c r="I42" s="13"/>
      <c r="J42" s="14"/>
      <c r="K42" s="12"/>
    </row>
    <row r="43" spans="1:11" ht="16.149999999999999" customHeight="1">
      <c r="A43" s="266" t="str">
        <f>'Planilha Orçamentária'!B56</f>
        <v>2003304</v>
      </c>
      <c r="B43" s="269" t="str">
        <f>'Planilha Orçamentária'!C56</f>
        <v>Valeta de proteção de cortes com revestimento vegetal - VPCG 160-30 - escavação mecânica</v>
      </c>
      <c r="C43" s="266" t="str">
        <f>'Planilha Orçamentária'!F56</f>
        <v>m</v>
      </c>
      <c r="D43" s="270">
        <f>'Planilha Orçamentária'!G56</f>
        <v>338.36</v>
      </c>
      <c r="E43" s="271">
        <f>'Planilha Orçamentária'!I56</f>
        <v>0</v>
      </c>
      <c r="F43" s="267">
        <f t="shared" si="5"/>
        <v>0</v>
      </c>
      <c r="G43" s="268" t="e">
        <f t="shared" si="1"/>
        <v>#DIV/0!</v>
      </c>
      <c r="H43" s="268" t="e">
        <f t="shared" si="2"/>
        <v>#DIV/0!</v>
      </c>
      <c r="I43" s="13"/>
      <c r="J43" s="14"/>
      <c r="K43" s="12"/>
    </row>
    <row r="44" spans="1:11" ht="16.149999999999999" customHeight="1">
      <c r="A44" s="266" t="str">
        <f>'Planilha Orçamentária'!B46</f>
        <v>S/C</v>
      </c>
      <c r="B44" s="269" t="str">
        <f>'Planilha Orçamentária'!C46</f>
        <v>Transporte de emulsão asfáltica para imprimação</v>
      </c>
      <c r="C44" s="266" t="str">
        <f>'Planilha Orçamentária'!F46</f>
        <v>t</v>
      </c>
      <c r="D44" s="270">
        <f>'Planilha Orçamentária'!G46</f>
        <v>63.081000000000003</v>
      </c>
      <c r="E44" s="271">
        <f>'Planilha Orçamentária'!I46</f>
        <v>0</v>
      </c>
      <c r="F44" s="267">
        <f t="shared" si="5"/>
        <v>0</v>
      </c>
      <c r="G44" s="268" t="e">
        <f t="shared" si="1"/>
        <v>#DIV/0!</v>
      </c>
      <c r="H44" s="268" t="e">
        <f t="shared" si="2"/>
        <v>#DIV/0!</v>
      </c>
      <c r="I44" s="13"/>
      <c r="J44" s="14"/>
      <c r="K44" s="12"/>
    </row>
    <row r="45" spans="1:11" ht="16.149999999999999" customHeight="1">
      <c r="A45" s="266">
        <f>'Planilha Orçamentária'!B15</f>
        <v>5213570</v>
      </c>
      <c r="B45" s="269" t="str">
        <f>'Planilha Orçamentária'!C15</f>
        <v>Placa em aço - película I + I - fornecimento e implantação</v>
      </c>
      <c r="C45" s="266" t="str">
        <f>'Planilha Orçamentária'!F15</f>
        <v>m²</v>
      </c>
      <c r="D45" s="270">
        <f>'Planilha Orçamentária'!G15</f>
        <v>15.625</v>
      </c>
      <c r="E45" s="271">
        <f>'Planilha Orçamentária'!I15</f>
        <v>0</v>
      </c>
      <c r="F45" s="267">
        <f t="shared" si="5"/>
        <v>0</v>
      </c>
      <c r="G45" s="268" t="e">
        <f t="shared" ref="G45:G64" si="6">F45/F$65</f>
        <v>#DIV/0!</v>
      </c>
      <c r="H45" s="268" t="e">
        <f t="shared" ref="H45:H64" si="7">G45+H44</f>
        <v>#DIV/0!</v>
      </c>
      <c r="I45" s="13"/>
      <c r="J45" s="14"/>
      <c r="K45" s="12"/>
    </row>
    <row r="46" spans="1:11" ht="16.149999999999999" customHeight="1">
      <c r="A46" s="266">
        <f>'Planilha Orçamentária'!B78</f>
        <v>5216111</v>
      </c>
      <c r="B46" s="269" t="str">
        <f>'Planilha Orçamentária'!C78</f>
        <v>Suporte para placa de sinalização em madeira de lei tratada 8 x 8 cm - fornec e implantação</v>
      </c>
      <c r="C46" s="266" t="str">
        <f>'Planilha Orçamentária'!F78</f>
        <v>unid</v>
      </c>
      <c r="D46" s="270">
        <f>'Planilha Orçamentária'!G78</f>
        <v>75</v>
      </c>
      <c r="E46" s="271">
        <f>'Planilha Orçamentária'!I78</f>
        <v>0</v>
      </c>
      <c r="F46" s="267">
        <f t="shared" si="5"/>
        <v>0</v>
      </c>
      <c r="G46" s="268" t="e">
        <f t="shared" si="6"/>
        <v>#DIV/0!</v>
      </c>
      <c r="H46" s="268" t="e">
        <f t="shared" si="7"/>
        <v>#DIV/0!</v>
      </c>
      <c r="I46" s="13"/>
      <c r="J46" s="14"/>
      <c r="K46" s="12"/>
    </row>
    <row r="47" spans="1:11" ht="16.149999999999999" customHeight="1">
      <c r="A47" s="266" t="str">
        <f>'Planilha Orçamentária'!B60</f>
        <v>2003391</v>
      </c>
      <c r="B47" s="269" t="str">
        <f>'Planilha Orçamentária'!C60</f>
        <v>Descida d'água de aterros tipo rápido - DAR 02 - areia e brita comerciais</v>
      </c>
      <c r="C47" s="266" t="str">
        <f>'Planilha Orçamentária'!F60</f>
        <v>m</v>
      </c>
      <c r="D47" s="270">
        <f>'Planilha Orçamentária'!G60</f>
        <v>46</v>
      </c>
      <c r="E47" s="271">
        <f>'Planilha Orçamentária'!I60</f>
        <v>0</v>
      </c>
      <c r="F47" s="267">
        <f t="shared" si="5"/>
        <v>0</v>
      </c>
      <c r="G47" s="268" t="e">
        <f t="shared" si="6"/>
        <v>#DIV/0!</v>
      </c>
      <c r="H47" s="268" t="e">
        <f t="shared" si="7"/>
        <v>#DIV/0!</v>
      </c>
      <c r="I47" s="13"/>
      <c r="J47" s="14"/>
      <c r="K47" s="12"/>
    </row>
    <row r="48" spans="1:11" ht="16.149999999999999" customHeight="1">
      <c r="A48" s="266">
        <f>'Planilha Orçamentária'!B45</f>
        <v>5914374</v>
      </c>
      <c r="B48" s="269" t="str">
        <f>'Planilha Orçamentária'!C45</f>
        <v>Transporte com caminhão basculante de 10 m³ - rodovia com revestimento primário (Brita p/ TSD))</v>
      </c>
      <c r="C48" s="266" t="str">
        <f>'Planilha Orçamentária'!F45</f>
        <v>t.km</v>
      </c>
      <c r="D48" s="270">
        <f>'Planilha Orçamentária'!G45</f>
        <v>4332.34</v>
      </c>
      <c r="E48" s="271">
        <f>'Planilha Orçamentária'!I45</f>
        <v>0</v>
      </c>
      <c r="F48" s="267">
        <f t="shared" si="5"/>
        <v>0</v>
      </c>
      <c r="G48" s="268" t="e">
        <f t="shared" si="6"/>
        <v>#DIV/0!</v>
      </c>
      <c r="H48" s="268" t="e">
        <f t="shared" si="7"/>
        <v>#DIV/0!</v>
      </c>
      <c r="I48" s="13"/>
      <c r="J48" s="14"/>
      <c r="K48" s="12"/>
    </row>
    <row r="49" spans="1:11" ht="16.149999999999999" customHeight="1">
      <c r="A49" s="266">
        <f>'Planilha Orçamentária'!B26</f>
        <v>5502111</v>
      </c>
      <c r="B49" s="269" t="str">
        <f>'Planilha Orçamentária'!C26</f>
        <v>Escavação, carga e transporte de material de 1ª categoria - DMT de 400 a 600 m - caminho de serviço em leito natural - com escavadeira e caminhão basculante de 14 m³</v>
      </c>
      <c r="C49" s="266" t="str">
        <f>'Planilha Orçamentária'!F26</f>
        <v>m³</v>
      </c>
      <c r="D49" s="270">
        <f>'Planilha Orçamentária'!G26</f>
        <v>556.20000000000005</v>
      </c>
      <c r="E49" s="271">
        <f>'Planilha Orçamentária'!I26</f>
        <v>0</v>
      </c>
      <c r="F49" s="267">
        <f t="shared" si="5"/>
        <v>0</v>
      </c>
      <c r="G49" s="268" t="e">
        <f t="shared" si="6"/>
        <v>#DIV/0!</v>
      </c>
      <c r="H49" s="268" t="e">
        <f t="shared" si="7"/>
        <v>#DIV/0!</v>
      </c>
      <c r="I49" s="13"/>
      <c r="J49" s="14"/>
      <c r="K49" s="12"/>
    </row>
    <row r="50" spans="1:11" ht="16.149999999999999" customHeight="1">
      <c r="A50" s="266" t="str">
        <f>'Planilha Orçamentária'!B64</f>
        <v>2003449</v>
      </c>
      <c r="B50" s="269" t="str">
        <f>'Planilha Orçamentária'!C64</f>
        <v>Dissipador de energia - DEB 01 - areia e pedra de mão comerciais</v>
      </c>
      <c r="C50" s="266" t="str">
        <f>'Planilha Orçamentária'!F64</f>
        <v>unid</v>
      </c>
      <c r="D50" s="270">
        <f>'Planilha Orçamentária'!G64</f>
        <v>7</v>
      </c>
      <c r="E50" s="271">
        <f>'Planilha Orçamentária'!I64</f>
        <v>0</v>
      </c>
      <c r="F50" s="267">
        <f t="shared" si="5"/>
        <v>0</v>
      </c>
      <c r="G50" s="268" t="e">
        <f t="shared" si="6"/>
        <v>#DIV/0!</v>
      </c>
      <c r="H50" s="268" t="e">
        <f t="shared" si="7"/>
        <v>#DIV/0!</v>
      </c>
      <c r="I50" s="13"/>
      <c r="J50" s="14"/>
      <c r="K50" s="12"/>
    </row>
    <row r="51" spans="1:11" ht="16.149999999999999" customHeight="1">
      <c r="A51" s="266" t="str">
        <f>'Planilha Orçamentária'!B85</f>
        <v>S/C</v>
      </c>
      <c r="B51" s="269" t="str">
        <f>'Planilha Orçamentária'!C85</f>
        <v>Realocação de postes de linha de transmissão de energia</v>
      </c>
      <c r="C51" s="266" t="str">
        <f>'Planilha Orçamentária'!F85</f>
        <v>m</v>
      </c>
      <c r="D51" s="270">
        <f>'Planilha Orçamentária'!G85</f>
        <v>1</v>
      </c>
      <c r="E51" s="271">
        <f>'Planilha Orçamentária'!I85</f>
        <v>0</v>
      </c>
      <c r="F51" s="267">
        <f t="shared" si="5"/>
        <v>0</v>
      </c>
      <c r="G51" s="268" t="e">
        <f t="shared" si="6"/>
        <v>#DIV/0!</v>
      </c>
      <c r="H51" s="268" t="e">
        <f t="shared" si="7"/>
        <v>#DIV/0!</v>
      </c>
      <c r="I51" s="13"/>
      <c r="J51" s="14"/>
      <c r="K51" s="12"/>
    </row>
    <row r="52" spans="1:11" ht="16.149999999999999" customHeight="1">
      <c r="A52" s="266">
        <f>'Planilha Orçamentária'!B37</f>
        <v>4011212</v>
      </c>
      <c r="B52" s="269" t="str">
        <f>'Planilha Orçamentária'!C37</f>
        <v>Varredura da superfície para execução de revestimento asfáltico</v>
      </c>
      <c r="C52" s="266" t="str">
        <f>'Planilha Orçamentária'!F37</f>
        <v>m²</v>
      </c>
      <c r="D52" s="270">
        <f>'Planilha Orçamentária'!G37</f>
        <v>48524.2</v>
      </c>
      <c r="E52" s="271">
        <f>'Planilha Orçamentária'!I37</f>
        <v>0</v>
      </c>
      <c r="F52" s="267">
        <f t="shared" si="5"/>
        <v>0</v>
      </c>
      <c r="G52" s="268" t="e">
        <f t="shared" si="6"/>
        <v>#DIV/0!</v>
      </c>
      <c r="H52" s="268" t="e">
        <f t="shared" si="7"/>
        <v>#DIV/0!</v>
      </c>
      <c r="I52" s="13"/>
      <c r="J52" s="14"/>
      <c r="K52" s="12"/>
    </row>
    <row r="53" spans="1:11" ht="16.149999999999999" customHeight="1">
      <c r="A53" s="266" t="str">
        <f>'Planilha Orçamentária'!B9</f>
        <v>S/C</v>
      </c>
      <c r="B53" s="269" t="str">
        <f>'Planilha Orçamentária'!C9</f>
        <v>Mobilização de pessoal</v>
      </c>
      <c r="C53" s="266" t="str">
        <f>'Planilha Orçamentária'!F9</f>
        <v>unid</v>
      </c>
      <c r="D53" s="270">
        <f>'Planilha Orçamentária'!G9</f>
        <v>1</v>
      </c>
      <c r="E53" s="271">
        <f>'Planilha Orçamentária'!I9</f>
        <v>0</v>
      </c>
      <c r="F53" s="267">
        <f t="shared" si="5"/>
        <v>0</v>
      </c>
      <c r="G53" s="268" t="e">
        <f t="shared" si="6"/>
        <v>#DIV/0!</v>
      </c>
      <c r="H53" s="268" t="e">
        <f t="shared" si="7"/>
        <v>#DIV/0!</v>
      </c>
      <c r="I53" s="13"/>
      <c r="J53" s="14"/>
      <c r="K53" s="12"/>
    </row>
    <row r="54" spans="1:11" ht="16.149999999999999" customHeight="1">
      <c r="A54" s="266" t="str">
        <f>'Planilha Orçamentária'!B10</f>
        <v>S/C</v>
      </c>
      <c r="B54" s="269" t="str">
        <f>'Planilha Orçamentária'!C10</f>
        <v>Desmobilização de pessoal</v>
      </c>
      <c r="C54" s="266" t="str">
        <f>'Planilha Orçamentária'!F10</f>
        <v>unid</v>
      </c>
      <c r="D54" s="270">
        <f>'Planilha Orçamentária'!G10</f>
        <v>1</v>
      </c>
      <c r="E54" s="271">
        <f>'Planilha Orçamentária'!I10</f>
        <v>0</v>
      </c>
      <c r="F54" s="267">
        <f t="shared" si="5"/>
        <v>0</v>
      </c>
      <c r="G54" s="268" t="e">
        <f t="shared" si="6"/>
        <v>#DIV/0!</v>
      </c>
      <c r="H54" s="268" t="e">
        <f t="shared" si="7"/>
        <v>#DIV/0!</v>
      </c>
      <c r="I54" s="13"/>
      <c r="J54" s="14"/>
      <c r="K54" s="12"/>
    </row>
    <row r="55" spans="1:11" ht="16.149999999999999" customHeight="1">
      <c r="A55" s="266" t="str">
        <f>'Planilha Orçamentária'!B65</f>
        <v>2003451</v>
      </c>
      <c r="B55" s="269" t="str">
        <f>'Planilha Orçamentária'!C65</f>
        <v>Dissipador de energia - DEB 02 - areia e pedra de mão comerciais</v>
      </c>
      <c r="C55" s="266" t="str">
        <f>'Planilha Orçamentária'!F65</f>
        <v>unid</v>
      </c>
      <c r="D55" s="270">
        <f>'Planilha Orçamentária'!G65</f>
        <v>3</v>
      </c>
      <c r="E55" s="271">
        <f>'Planilha Orçamentária'!I65</f>
        <v>0</v>
      </c>
      <c r="F55" s="267">
        <f t="shared" si="5"/>
        <v>0</v>
      </c>
      <c r="G55" s="268" t="e">
        <f t="shared" si="6"/>
        <v>#DIV/0!</v>
      </c>
      <c r="H55" s="268" t="e">
        <f t="shared" si="7"/>
        <v>#DIV/0!</v>
      </c>
      <c r="I55" s="13"/>
      <c r="J55" s="14"/>
      <c r="K55" s="12"/>
    </row>
    <row r="56" spans="1:11" ht="16.149999999999999" customHeight="1">
      <c r="A56" s="266">
        <f>'Planilha Orçamentária'!B24</f>
        <v>5502109</v>
      </c>
      <c r="B56" s="269" t="str">
        <f>'Planilha Orçamentária'!C24</f>
        <v>Escavação, carga e transporte de material de 1ª categoria - DMT de 50 a 200 m - caminho de serviço em leito natural - com escavadeira e caminhão basculante de 14 m³</v>
      </c>
      <c r="C56" s="266" t="str">
        <f>'Planilha Orçamentária'!F24</f>
        <v>m³</v>
      </c>
      <c r="D56" s="270">
        <f>'Planilha Orçamentária'!G24</f>
        <v>248.67500000000001</v>
      </c>
      <c r="E56" s="271">
        <f>'Planilha Orçamentária'!I24</f>
        <v>0</v>
      </c>
      <c r="F56" s="267">
        <f t="shared" si="5"/>
        <v>0</v>
      </c>
      <c r="G56" s="268" t="e">
        <f t="shared" si="6"/>
        <v>#DIV/0!</v>
      </c>
      <c r="H56" s="268" t="e">
        <f t="shared" si="7"/>
        <v>#DIV/0!</v>
      </c>
      <c r="I56" s="13"/>
      <c r="J56" s="14"/>
      <c r="K56" s="12"/>
    </row>
    <row r="57" spans="1:11" ht="16.149999999999999" customHeight="1">
      <c r="A57" s="266" t="str">
        <f>'Planilha Orçamentária'!B63</f>
        <v>2003441</v>
      </c>
      <c r="B57" s="269" t="str">
        <f>'Planilha Orçamentária'!C63</f>
        <v>Dissipador de energia - DES 01 - areia e pedra de mão comerciais</v>
      </c>
      <c r="C57" s="266" t="str">
        <f>'Planilha Orçamentária'!F63</f>
        <v>unid</v>
      </c>
      <c r="D57" s="270">
        <f>'Planilha Orçamentária'!G63</f>
        <v>5</v>
      </c>
      <c r="E57" s="271">
        <f>'Planilha Orçamentária'!I63</f>
        <v>0</v>
      </c>
      <c r="F57" s="267">
        <f t="shared" si="5"/>
        <v>0</v>
      </c>
      <c r="G57" s="268" t="e">
        <f t="shared" si="6"/>
        <v>#DIV/0!</v>
      </c>
      <c r="H57" s="268" t="e">
        <f t="shared" si="7"/>
        <v>#DIV/0!</v>
      </c>
      <c r="I57" s="13"/>
      <c r="J57" s="14"/>
      <c r="K57" s="12"/>
    </row>
    <row r="58" spans="1:11" ht="16.149999999999999" customHeight="1">
      <c r="A58" s="266">
        <f>'Planilha Orçamentária'!B16</f>
        <v>5216111</v>
      </c>
      <c r="B58" s="269" t="str">
        <f>'Planilha Orçamentária'!C16</f>
        <v>Suporte para placa de sinalização em madeira de lei tratada 8 x 8 cm - fornecimento e implantação</v>
      </c>
      <c r="C58" s="266" t="str">
        <f>'Planilha Orçamentária'!F16</f>
        <v>unid</v>
      </c>
      <c r="D58" s="270">
        <f>'Planilha Orçamentária'!G16</f>
        <v>6</v>
      </c>
      <c r="E58" s="271">
        <f>'Planilha Orçamentária'!I16</f>
        <v>0</v>
      </c>
      <c r="F58" s="267">
        <f t="shared" si="5"/>
        <v>0</v>
      </c>
      <c r="G58" s="268" t="e">
        <f t="shared" si="6"/>
        <v>#DIV/0!</v>
      </c>
      <c r="H58" s="268" t="e">
        <f t="shared" si="7"/>
        <v>#DIV/0!</v>
      </c>
      <c r="I58" s="13"/>
      <c r="J58" s="14"/>
      <c r="K58" s="12"/>
    </row>
    <row r="59" spans="1:11" ht="16.149999999999999" customHeight="1">
      <c r="A59" s="266">
        <f>'Planilha Orçamentária'!B75</f>
        <v>5214003</v>
      </c>
      <c r="B59" s="269" t="str">
        <f>'Planilha Orçamentária'!C75</f>
        <v>Pintura de setas e zebrados com termoplástico por aspersão - espessura de 1,5 mm</v>
      </c>
      <c r="C59" s="266" t="str">
        <f>'Planilha Orçamentária'!F75</f>
        <v>m²</v>
      </c>
      <c r="D59" s="270">
        <f>'Planilha Orçamentária'!G75</f>
        <v>9.4499999999999993</v>
      </c>
      <c r="E59" s="271">
        <f>'Planilha Orçamentária'!I75</f>
        <v>0</v>
      </c>
      <c r="F59" s="267">
        <f t="shared" si="5"/>
        <v>0</v>
      </c>
      <c r="G59" s="268" t="e">
        <f t="shared" si="6"/>
        <v>#DIV/0!</v>
      </c>
      <c r="H59" s="268" t="e">
        <f t="shared" si="7"/>
        <v>#DIV/0!</v>
      </c>
      <c r="I59" s="13"/>
      <c r="J59" s="14"/>
      <c r="K59" s="12"/>
    </row>
    <row r="60" spans="1:11" ht="16.149999999999999" customHeight="1">
      <c r="A60" s="266" t="str">
        <f>'Planilha Orçamentária'!B61</f>
        <v>2003385</v>
      </c>
      <c r="B60" s="269" t="str">
        <f>'Planilha Orçamentária'!C61</f>
        <v>Entrada para descida d'água - EDA 01 - areia e brita comerciais</v>
      </c>
      <c r="C60" s="266" t="str">
        <f>'Planilha Orçamentária'!F61</f>
        <v>unid</v>
      </c>
      <c r="D60" s="270">
        <f>'Planilha Orçamentária'!G61</f>
        <v>8</v>
      </c>
      <c r="E60" s="271">
        <f>'Planilha Orçamentária'!I61</f>
        <v>0</v>
      </c>
      <c r="F60" s="267">
        <f t="shared" si="5"/>
        <v>0</v>
      </c>
      <c r="G60" s="268" t="e">
        <f t="shared" si="6"/>
        <v>#DIV/0!</v>
      </c>
      <c r="H60" s="268" t="e">
        <f t="shared" si="7"/>
        <v>#DIV/0!</v>
      </c>
      <c r="I60" s="13"/>
      <c r="J60" s="14"/>
      <c r="K60" s="12"/>
    </row>
    <row r="61" spans="1:11" ht="16.149999999999999" customHeight="1">
      <c r="A61" s="266" t="str">
        <f>'Planilha Orçamentária'!B84</f>
        <v>S/C</v>
      </c>
      <c r="B61" s="269" t="str">
        <f>'Planilha Orçamentária'!C84</f>
        <v>Refletivo metálico prismático para defensa</v>
      </c>
      <c r="C61" s="266" t="str">
        <f>'Planilha Orçamentária'!F84</f>
        <v>unid</v>
      </c>
      <c r="D61" s="270">
        <f>'Planilha Orçamentária'!G84</f>
        <v>13</v>
      </c>
      <c r="E61" s="271">
        <f>'Planilha Orçamentária'!I84</f>
        <v>0</v>
      </c>
      <c r="F61" s="267">
        <f t="shared" si="5"/>
        <v>0</v>
      </c>
      <c r="G61" s="268" t="e">
        <f t="shared" si="6"/>
        <v>#DIV/0!</v>
      </c>
      <c r="H61" s="268" t="e">
        <f t="shared" si="7"/>
        <v>#DIV/0!</v>
      </c>
      <c r="I61" s="13"/>
      <c r="J61" s="14"/>
      <c r="K61" s="12"/>
    </row>
    <row r="62" spans="1:11" ht="16.149999999999999" customHeight="1">
      <c r="A62" s="266">
        <f>'Planilha Orçamentária'!B27</f>
        <v>5502112</v>
      </c>
      <c r="B62" s="269" t="str">
        <f>'Planilha Orçamentária'!C27</f>
        <v>Escavação, carga e transporte de material de 1ª categoria - DMT de 600 a 800 m - caminho de serviço em leito natural - com escavadeira e caminhão basculante de 14 m³</v>
      </c>
      <c r="C62" s="266" t="str">
        <f>'Planilha Orçamentária'!F27</f>
        <v>m³</v>
      </c>
      <c r="D62" s="270">
        <f>'Planilha Orçamentária'!G27</f>
        <v>40.268000000000001</v>
      </c>
      <c r="E62" s="271">
        <f>'Planilha Orçamentária'!I27</f>
        <v>0</v>
      </c>
      <c r="F62" s="267">
        <f t="shared" si="5"/>
        <v>0</v>
      </c>
      <c r="G62" s="268" t="e">
        <f t="shared" si="6"/>
        <v>#DIV/0!</v>
      </c>
      <c r="H62" s="268" t="e">
        <f t="shared" si="7"/>
        <v>#DIV/0!</v>
      </c>
      <c r="I62" s="13"/>
      <c r="J62" s="14"/>
      <c r="K62" s="12"/>
    </row>
    <row r="63" spans="1:11" ht="16.149999999999999" customHeight="1">
      <c r="A63" s="266" t="str">
        <f>'Planilha Orçamentária'!B62</f>
        <v>2003387</v>
      </c>
      <c r="B63" s="269" t="str">
        <f>'Planilha Orçamentária'!C62</f>
        <v>Entrada para descida d'água - EDA 02 - areia e brita comerciais</v>
      </c>
      <c r="C63" s="266" t="str">
        <f>'Planilha Orçamentária'!F62</f>
        <v>unid</v>
      </c>
      <c r="D63" s="270">
        <f>'Planilha Orçamentária'!G62</f>
        <v>3</v>
      </c>
      <c r="E63" s="271">
        <f>'Planilha Orçamentária'!I62</f>
        <v>0</v>
      </c>
      <c r="F63" s="267">
        <f t="shared" si="5"/>
        <v>0</v>
      </c>
      <c r="G63" s="268" t="e">
        <f t="shared" si="6"/>
        <v>#DIV/0!</v>
      </c>
      <c r="H63" s="268" t="e">
        <f t="shared" si="7"/>
        <v>#DIV/0!</v>
      </c>
      <c r="I63" s="13"/>
      <c r="J63" s="14"/>
      <c r="K63" s="12"/>
    </row>
    <row r="64" spans="1:11" ht="16.149999999999999" customHeight="1">
      <c r="A64" s="413">
        <f>'Planilha Orçamentária'!B70</f>
        <v>2003919</v>
      </c>
      <c r="B64" s="414" t="str">
        <f>'Planilha Orçamentária'!C70</f>
        <v>Boca de saída para dreno longitudinal profundo - BSD 01 - tubo de PEAD - areia e brita comerciais</v>
      </c>
      <c r="C64" s="413" t="str">
        <f>'Planilha Orçamentária'!F70</f>
        <v>unid</v>
      </c>
      <c r="D64" s="415">
        <f>'Planilha Orçamentária'!G70</f>
        <v>1</v>
      </c>
      <c r="E64" s="416">
        <f>'Planilha Orçamentária'!I70</f>
        <v>0</v>
      </c>
      <c r="F64" s="417">
        <f t="shared" si="5"/>
        <v>0</v>
      </c>
      <c r="G64" s="424" t="e">
        <f t="shared" si="6"/>
        <v>#DIV/0!</v>
      </c>
      <c r="H64" s="424" t="e">
        <f t="shared" si="7"/>
        <v>#DIV/0!</v>
      </c>
      <c r="I64" s="13"/>
      <c r="J64" s="14"/>
      <c r="K64" s="12"/>
    </row>
    <row r="65" spans="1:8" ht="18" customHeight="1">
      <c r="A65" s="590" t="s">
        <v>54</v>
      </c>
      <c r="B65" s="591"/>
      <c r="C65" s="409"/>
      <c r="D65" s="409"/>
      <c r="E65" s="409"/>
      <c r="F65" s="410">
        <f>SUM(F8:F64)</f>
        <v>0</v>
      </c>
      <c r="G65" s="411"/>
      <c r="H65" s="412"/>
    </row>
    <row r="66" spans="1:8" ht="15" customHeight="1"/>
  </sheetData>
  <mergeCells count="9">
    <mergeCell ref="G5:G7"/>
    <mergeCell ref="H5:H7"/>
    <mergeCell ref="A65:B65"/>
    <mergeCell ref="A5:A7"/>
    <mergeCell ref="B5:B7"/>
    <mergeCell ref="C5:C7"/>
    <mergeCell ref="D5:D7"/>
    <mergeCell ref="E5:E7"/>
    <mergeCell ref="F5:F7"/>
  </mergeCells>
  <printOptions horizontalCentered="1"/>
  <pageMargins left="0.59055118110236227" right="0.59055118110236227" top="0.70866141732283472" bottom="0.39370078740157483" header="0.27559055118110237" footer="0.27559055118110237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O36"/>
  <sheetViews>
    <sheetView showGridLines="0" zoomScaleSheetLayoutView="120" workbookViewId="0">
      <selection activeCell="D23" sqref="D23"/>
    </sheetView>
  </sheetViews>
  <sheetFormatPr defaultColWidth="9.140625" defaultRowHeight="9.75" customHeight="1"/>
  <cols>
    <col min="1" max="1" width="5.7109375" style="160" customWidth="1"/>
    <col min="2" max="2" width="7.7109375" style="160" customWidth="1"/>
    <col min="3" max="3" width="48.42578125" style="162" customWidth="1"/>
    <col min="4" max="6" width="7.7109375" style="163" customWidth="1"/>
    <col min="7" max="8" width="7.7109375" style="164" customWidth="1"/>
    <col min="9" max="10" width="9.7109375" style="160" customWidth="1"/>
    <col min="11" max="11" width="7.7109375" style="160" customWidth="1"/>
    <col min="12" max="13" width="9.7109375" style="160" customWidth="1"/>
    <col min="14" max="14" width="9.140625" style="160" customWidth="1"/>
    <col min="15" max="15" width="17.7109375" style="160" customWidth="1"/>
    <col min="16" max="16384" width="9.140625" style="160"/>
  </cols>
  <sheetData>
    <row r="1" spans="1:13" s="158" customFormat="1" ht="17.25" customHeight="1">
      <c r="A1" s="217" t="s">
        <v>12</v>
      </c>
      <c r="B1" s="191"/>
      <c r="C1" s="220"/>
      <c r="D1" s="221"/>
      <c r="E1" s="221"/>
      <c r="F1" s="221"/>
      <c r="G1" s="221"/>
      <c r="H1" s="221"/>
      <c r="I1" s="221"/>
      <c r="J1" s="222"/>
      <c r="K1" s="222"/>
      <c r="L1" s="223"/>
      <c r="M1" s="237" t="s">
        <v>470</v>
      </c>
    </row>
    <row r="2" spans="1:13" s="158" customFormat="1" ht="17.25" customHeight="1">
      <c r="A2" s="376" t="s">
        <v>449</v>
      </c>
      <c r="B2" s="168"/>
      <c r="C2" s="224"/>
      <c r="D2" s="225"/>
      <c r="E2" s="225"/>
      <c r="F2" s="225"/>
      <c r="G2" s="226"/>
      <c r="H2" s="226"/>
      <c r="I2" s="227"/>
      <c r="J2" s="228"/>
      <c r="K2" s="228"/>
      <c r="L2" s="229"/>
      <c r="M2" s="236" t="s">
        <v>471</v>
      </c>
    </row>
    <row r="3" spans="1:13" s="159" customFormat="1" ht="17.25" customHeight="1">
      <c r="A3" s="376" t="s">
        <v>450</v>
      </c>
      <c r="B3" s="168"/>
      <c r="C3" s="224"/>
      <c r="D3" s="225"/>
      <c r="E3" s="225"/>
      <c r="F3" s="225"/>
      <c r="G3" s="225"/>
      <c r="H3" s="225"/>
      <c r="I3" s="225"/>
      <c r="J3" s="228"/>
      <c r="K3" s="228"/>
      <c r="L3" s="230"/>
      <c r="M3" s="236"/>
    </row>
    <row r="4" spans="1:13" s="159" customFormat="1" ht="17.25" customHeight="1">
      <c r="A4" s="218" t="s">
        <v>468</v>
      </c>
      <c r="B4" s="168"/>
      <c r="C4" s="224"/>
      <c r="D4" s="225"/>
      <c r="E4" s="225"/>
      <c r="F4" s="225"/>
      <c r="G4" s="226"/>
      <c r="H4" s="226"/>
      <c r="I4" s="227"/>
      <c r="J4" s="228"/>
      <c r="K4" s="228"/>
      <c r="L4" s="230"/>
      <c r="M4" s="236" t="s">
        <v>281</v>
      </c>
    </row>
    <row r="5" spans="1:13" s="159" customFormat="1" ht="17.25" customHeight="1">
      <c r="A5" s="219" t="s">
        <v>469</v>
      </c>
      <c r="B5" s="169"/>
      <c r="C5" s="231"/>
      <c r="D5" s="232"/>
      <c r="E5" s="232"/>
      <c r="F5" s="232"/>
      <c r="G5" s="233"/>
      <c r="H5" s="233"/>
      <c r="I5" s="233"/>
      <c r="J5" s="234"/>
      <c r="K5" s="234"/>
      <c r="L5" s="235"/>
      <c r="M5" s="243" t="s">
        <v>427</v>
      </c>
    </row>
    <row r="6" spans="1:13" ht="17.25" customHeight="1">
      <c r="A6" s="464" t="s">
        <v>218</v>
      </c>
      <c r="B6" s="466" t="s">
        <v>220</v>
      </c>
      <c r="C6" s="467"/>
      <c r="D6" s="468" t="s">
        <v>256</v>
      </c>
      <c r="E6" s="469"/>
      <c r="F6" s="470"/>
      <c r="G6" s="471" t="s">
        <v>340</v>
      </c>
      <c r="H6" s="471" t="s">
        <v>338</v>
      </c>
      <c r="I6" s="462" t="s">
        <v>258</v>
      </c>
      <c r="J6" s="463"/>
      <c r="K6" s="176" t="s">
        <v>259</v>
      </c>
      <c r="L6" s="462" t="s">
        <v>5</v>
      </c>
      <c r="M6" s="463"/>
    </row>
    <row r="7" spans="1:13" ht="17.25" customHeight="1">
      <c r="A7" s="465"/>
      <c r="B7" s="172" t="s">
        <v>222</v>
      </c>
      <c r="C7" s="170" t="s">
        <v>221</v>
      </c>
      <c r="D7" s="174" t="s">
        <v>142</v>
      </c>
      <c r="E7" s="175" t="s">
        <v>224</v>
      </c>
      <c r="F7" s="174" t="s">
        <v>142</v>
      </c>
      <c r="G7" s="472"/>
      <c r="H7" s="472"/>
      <c r="I7" s="245" t="s">
        <v>260</v>
      </c>
      <c r="J7" s="245" t="s">
        <v>257</v>
      </c>
      <c r="K7" s="177" t="s">
        <v>34</v>
      </c>
      <c r="L7" s="245" t="s">
        <v>260</v>
      </c>
      <c r="M7" s="245" t="s">
        <v>257</v>
      </c>
    </row>
    <row r="8" spans="1:13" ht="17.25" customHeight="1">
      <c r="A8" s="184" t="s">
        <v>85</v>
      </c>
      <c r="B8" s="184"/>
      <c r="C8" s="185" t="s">
        <v>97</v>
      </c>
      <c r="D8" s="173"/>
      <c r="E8" s="178"/>
      <c r="F8" s="178"/>
      <c r="G8" s="178"/>
      <c r="H8" s="182"/>
      <c r="I8" s="186"/>
      <c r="J8" s="186"/>
      <c r="K8" s="181"/>
      <c r="L8" s="199"/>
      <c r="M8" s="197"/>
    </row>
    <row r="9" spans="1:13" ht="17.25" customHeight="1">
      <c r="A9" s="196" t="s">
        <v>113</v>
      </c>
      <c r="B9" s="239"/>
      <c r="C9" s="185" t="s">
        <v>243</v>
      </c>
      <c r="D9" s="173"/>
      <c r="E9" s="178"/>
      <c r="F9" s="178"/>
      <c r="G9" s="178"/>
      <c r="H9" s="180"/>
      <c r="I9" s="189"/>
      <c r="J9" s="189"/>
      <c r="K9" s="183"/>
      <c r="L9" s="200"/>
      <c r="M9" s="198"/>
    </row>
    <row r="10" spans="1:13" ht="17.25" customHeight="1">
      <c r="A10" s="196" t="s">
        <v>244</v>
      </c>
      <c r="B10" s="187"/>
      <c r="C10" s="240" t="s">
        <v>332</v>
      </c>
      <c r="D10" s="201">
        <v>4</v>
      </c>
      <c r="E10" s="179">
        <v>0.35</v>
      </c>
      <c r="F10" s="201">
        <f>ROUND(D10*E10,0)</f>
        <v>1</v>
      </c>
      <c r="G10" s="201">
        <v>1</v>
      </c>
      <c r="H10" s="201">
        <v>1</v>
      </c>
      <c r="I10" s="260">
        <f>ROUND(F10*H10,0)</f>
        <v>1</v>
      </c>
      <c r="J10" s="260">
        <f>ROUND(F10*H10,0)</f>
        <v>1</v>
      </c>
      <c r="K10" s="183">
        <f>L$30</f>
        <v>115.29</v>
      </c>
      <c r="L10" s="246">
        <f>I10*K10</f>
        <v>115.29</v>
      </c>
      <c r="M10" s="247">
        <f>J10*K10</f>
        <v>115.29</v>
      </c>
    </row>
    <row r="11" spans="1:13" ht="17.25" customHeight="1">
      <c r="A11" s="196" t="s">
        <v>245</v>
      </c>
      <c r="B11" s="187"/>
      <c r="C11" s="171" t="s">
        <v>333</v>
      </c>
      <c r="D11" s="201">
        <v>6</v>
      </c>
      <c r="E11" s="179">
        <v>0.35</v>
      </c>
      <c r="F11" s="201">
        <f>ROUND(D11*E11,0)</f>
        <v>2</v>
      </c>
      <c r="G11" s="201">
        <v>1</v>
      </c>
      <c r="H11" s="201">
        <v>1</v>
      </c>
      <c r="I11" s="260">
        <f>ROUND(F11*H11,0)</f>
        <v>2</v>
      </c>
      <c r="J11" s="260">
        <f>ROUND(F11*H11,0)</f>
        <v>2</v>
      </c>
      <c r="K11" s="183">
        <f>L$30</f>
        <v>115.29</v>
      </c>
      <c r="L11" s="246">
        <f>I11*K11</f>
        <v>230.58</v>
      </c>
      <c r="M11" s="247">
        <f>J11*K11</f>
        <v>230.58</v>
      </c>
    </row>
    <row r="12" spans="1:13" ht="17.25" customHeight="1">
      <c r="A12" s="244" t="s">
        <v>114</v>
      </c>
      <c r="B12" s="187"/>
      <c r="C12" s="156" t="s">
        <v>187</v>
      </c>
      <c r="D12" s="201"/>
      <c r="E12" s="201"/>
      <c r="F12" s="201"/>
      <c r="G12" s="201"/>
      <c r="H12" s="201"/>
      <c r="I12" s="260"/>
      <c r="J12" s="260"/>
      <c r="K12" s="183"/>
      <c r="L12" s="200"/>
      <c r="M12" s="198"/>
    </row>
    <row r="13" spans="1:13" ht="17.25" customHeight="1">
      <c r="A13" s="196" t="s">
        <v>246</v>
      </c>
      <c r="B13" s="187"/>
      <c r="C13" s="155" t="s">
        <v>334</v>
      </c>
      <c r="D13" s="201">
        <v>1</v>
      </c>
      <c r="E13" s="179">
        <v>1</v>
      </c>
      <c r="F13" s="201">
        <f t="shared" ref="F13:F15" si="0">ROUND(D13*E13,0)</f>
        <v>1</v>
      </c>
      <c r="G13" s="201">
        <v>1</v>
      </c>
      <c r="H13" s="201">
        <v>1</v>
      </c>
      <c r="I13" s="260">
        <f t="shared" ref="I13:I15" si="1">ROUND(F13*H13,0)</f>
        <v>1</v>
      </c>
      <c r="J13" s="260">
        <f t="shared" ref="J13:J15" si="2">ROUND(F13*H13,0)</f>
        <v>1</v>
      </c>
      <c r="K13" s="183">
        <f>L$30</f>
        <v>115.29</v>
      </c>
      <c r="L13" s="246">
        <f>I13*K13</f>
        <v>115.29</v>
      </c>
      <c r="M13" s="247">
        <f>J13*K13</f>
        <v>115.29</v>
      </c>
    </row>
    <row r="14" spans="1:13" ht="17.25" customHeight="1">
      <c r="A14" s="196" t="s">
        <v>247</v>
      </c>
      <c r="B14" s="187"/>
      <c r="C14" s="155" t="s">
        <v>335</v>
      </c>
      <c r="D14" s="201">
        <v>1</v>
      </c>
      <c r="E14" s="179">
        <v>1</v>
      </c>
      <c r="F14" s="201">
        <f t="shared" si="0"/>
        <v>1</v>
      </c>
      <c r="G14" s="201">
        <v>1</v>
      </c>
      <c r="H14" s="201">
        <v>1</v>
      </c>
      <c r="I14" s="260">
        <f t="shared" si="1"/>
        <v>1</v>
      </c>
      <c r="J14" s="260">
        <f t="shared" si="2"/>
        <v>1</v>
      </c>
      <c r="K14" s="183">
        <f>L$30</f>
        <v>115.29</v>
      </c>
      <c r="L14" s="246">
        <f>I14*K14</f>
        <v>115.29</v>
      </c>
      <c r="M14" s="247">
        <f>J14*K14</f>
        <v>115.29</v>
      </c>
    </row>
    <row r="15" spans="1:13" ht="17.25" customHeight="1">
      <c r="A15" s="196" t="s">
        <v>248</v>
      </c>
      <c r="B15" s="187"/>
      <c r="C15" s="155" t="s">
        <v>336</v>
      </c>
      <c r="D15" s="201">
        <v>4</v>
      </c>
      <c r="E15" s="179">
        <v>1</v>
      </c>
      <c r="F15" s="201">
        <f t="shared" si="0"/>
        <v>4</v>
      </c>
      <c r="G15" s="201">
        <v>1</v>
      </c>
      <c r="H15" s="201">
        <v>1</v>
      </c>
      <c r="I15" s="260">
        <f t="shared" si="1"/>
        <v>4</v>
      </c>
      <c r="J15" s="260">
        <f t="shared" si="2"/>
        <v>4</v>
      </c>
      <c r="K15" s="183">
        <f>L$30</f>
        <v>115.29</v>
      </c>
      <c r="L15" s="246">
        <f>I15*K15</f>
        <v>461.16</v>
      </c>
      <c r="M15" s="247">
        <f>J15*K15</f>
        <v>461.16</v>
      </c>
    </row>
    <row r="16" spans="1:13" ht="17.25" customHeight="1">
      <c r="A16" s="196" t="s">
        <v>249</v>
      </c>
      <c r="B16" s="187"/>
      <c r="C16" s="155" t="s">
        <v>423</v>
      </c>
      <c r="D16" s="201">
        <v>1</v>
      </c>
      <c r="E16" s="179">
        <v>1</v>
      </c>
      <c r="F16" s="201">
        <f t="shared" ref="F16" si="3">ROUND(D16*E16,0)</f>
        <v>1</v>
      </c>
      <c r="G16" s="201">
        <v>1</v>
      </c>
      <c r="H16" s="201">
        <v>1</v>
      </c>
      <c r="I16" s="260">
        <f t="shared" ref="I16" si="4">ROUND(F16*H16,0)</f>
        <v>1</v>
      </c>
      <c r="J16" s="260">
        <f t="shared" ref="J16" si="5">ROUND(F16*H16,0)</f>
        <v>1</v>
      </c>
      <c r="K16" s="183">
        <f t="shared" ref="K16" si="6">L$30</f>
        <v>115.29</v>
      </c>
      <c r="L16" s="246">
        <f>I16*K16</f>
        <v>115.29</v>
      </c>
      <c r="M16" s="247">
        <f>J16*K16</f>
        <v>115.29</v>
      </c>
    </row>
    <row r="17" spans="1:15" ht="17.25" customHeight="1">
      <c r="A17" s="244" t="s">
        <v>115</v>
      </c>
      <c r="B17" s="64"/>
      <c r="C17" s="156" t="s">
        <v>188</v>
      </c>
      <c r="D17" s="201"/>
      <c r="E17" s="201"/>
      <c r="F17" s="179"/>
      <c r="G17" s="179"/>
      <c r="H17" s="201"/>
      <c r="I17" s="260"/>
      <c r="J17" s="260"/>
      <c r="K17" s="183"/>
      <c r="L17" s="200"/>
      <c r="M17" s="198"/>
    </row>
    <row r="18" spans="1:15" ht="17.25" customHeight="1">
      <c r="A18" s="196" t="s">
        <v>250</v>
      </c>
      <c r="B18" s="64"/>
      <c r="C18" s="157" t="s">
        <v>189</v>
      </c>
      <c r="D18" s="201">
        <v>1.5</v>
      </c>
      <c r="E18" s="179">
        <v>0.35</v>
      </c>
      <c r="F18" s="201">
        <f t="shared" ref="F18:F20" si="7">ROUND(D18*E18,0)</f>
        <v>1</v>
      </c>
      <c r="G18" s="201">
        <v>1</v>
      </c>
      <c r="H18" s="201">
        <v>1</v>
      </c>
      <c r="I18" s="260">
        <f t="shared" ref="I18:I20" si="8">ROUND(F18*H18,0)</f>
        <v>1</v>
      </c>
      <c r="J18" s="260">
        <f t="shared" ref="J18:J20" si="9">ROUND(F18*H18,0)</f>
        <v>1</v>
      </c>
      <c r="K18" s="183">
        <f t="shared" ref="K18:K20" si="10">L$30</f>
        <v>115.29</v>
      </c>
      <c r="L18" s="246">
        <f>I18*K18</f>
        <v>115.29</v>
      </c>
      <c r="M18" s="247">
        <f>J18*K18</f>
        <v>115.29</v>
      </c>
    </row>
    <row r="19" spans="1:15" ht="17.25" customHeight="1">
      <c r="A19" s="196" t="s">
        <v>251</v>
      </c>
      <c r="B19" s="152"/>
      <c r="C19" s="155" t="s">
        <v>337</v>
      </c>
      <c r="D19" s="201">
        <v>1.5</v>
      </c>
      <c r="E19" s="179">
        <v>0.35</v>
      </c>
      <c r="F19" s="201">
        <f t="shared" si="7"/>
        <v>1</v>
      </c>
      <c r="G19" s="201">
        <v>1</v>
      </c>
      <c r="H19" s="201">
        <v>1</v>
      </c>
      <c r="I19" s="260">
        <f t="shared" si="8"/>
        <v>1</v>
      </c>
      <c r="J19" s="260">
        <f t="shared" si="9"/>
        <v>1</v>
      </c>
      <c r="K19" s="183">
        <f t="shared" si="10"/>
        <v>115.29</v>
      </c>
      <c r="L19" s="246">
        <f>I19*K19</f>
        <v>115.29</v>
      </c>
      <c r="M19" s="247">
        <f>J19*K19</f>
        <v>115.29</v>
      </c>
    </row>
    <row r="20" spans="1:15" ht="17.25" customHeight="1">
      <c r="A20" s="196" t="s">
        <v>252</v>
      </c>
      <c r="B20" s="152"/>
      <c r="C20" s="138" t="s">
        <v>190</v>
      </c>
      <c r="D20" s="201">
        <v>1</v>
      </c>
      <c r="E20" s="179">
        <v>1</v>
      </c>
      <c r="F20" s="201">
        <f t="shared" si="7"/>
        <v>1</v>
      </c>
      <c r="G20" s="201">
        <v>1</v>
      </c>
      <c r="H20" s="201">
        <v>1</v>
      </c>
      <c r="I20" s="260">
        <f t="shared" si="8"/>
        <v>1</v>
      </c>
      <c r="J20" s="260">
        <f t="shared" si="9"/>
        <v>1</v>
      </c>
      <c r="K20" s="183">
        <f t="shared" si="10"/>
        <v>115.29</v>
      </c>
      <c r="L20" s="246">
        <f>I20*K20</f>
        <v>115.29</v>
      </c>
      <c r="M20" s="247">
        <f>J20*K20</f>
        <v>115.29</v>
      </c>
    </row>
    <row r="21" spans="1:15" ht="17.25" customHeight="1">
      <c r="A21" s="244" t="s">
        <v>116</v>
      </c>
      <c r="B21" s="187"/>
      <c r="C21" s="156" t="s">
        <v>253</v>
      </c>
      <c r="D21" s="188"/>
      <c r="E21" s="201"/>
      <c r="F21" s="179"/>
      <c r="G21" s="179"/>
      <c r="H21" s="201"/>
      <c r="I21" s="260"/>
      <c r="J21" s="260"/>
      <c r="K21" s="183"/>
      <c r="L21" s="200"/>
      <c r="M21" s="198"/>
    </row>
    <row r="22" spans="1:15" ht="17.25" customHeight="1">
      <c r="A22" s="196" t="s">
        <v>254</v>
      </c>
      <c r="B22" s="187"/>
      <c r="C22" s="190" t="s">
        <v>255</v>
      </c>
      <c r="D22" s="399">
        <v>18</v>
      </c>
      <c r="E22" s="179">
        <v>0.35</v>
      </c>
      <c r="F22" s="201">
        <f>ROUND(D22*E22,0)</f>
        <v>6</v>
      </c>
      <c r="G22" s="201">
        <v>1</v>
      </c>
      <c r="H22" s="201">
        <v>1</v>
      </c>
      <c r="I22" s="260">
        <f>ROUND(F22*H22,0)</f>
        <v>6</v>
      </c>
      <c r="J22" s="260">
        <f>ROUND(F22*H22,0)</f>
        <v>6</v>
      </c>
      <c r="K22" s="183">
        <f>L$30</f>
        <v>115.29</v>
      </c>
      <c r="L22" s="246">
        <f>I22*K22</f>
        <v>691.74</v>
      </c>
      <c r="M22" s="247">
        <f>J22*K22</f>
        <v>691.74</v>
      </c>
    </row>
    <row r="23" spans="1:15" ht="17.25" customHeight="1">
      <c r="A23" s="203"/>
      <c r="B23" s="204"/>
      <c r="C23" s="207"/>
      <c r="D23" s="207"/>
      <c r="E23" s="207"/>
      <c r="F23" s="207"/>
      <c r="G23" s="207"/>
      <c r="H23" s="207"/>
      <c r="I23" s="207"/>
      <c r="J23" s="207"/>
      <c r="K23" s="214" t="s">
        <v>291</v>
      </c>
      <c r="L23" s="215">
        <f>SUM(L8:L22)</f>
        <v>2190.5100000000002</v>
      </c>
      <c r="M23" s="215">
        <f>SUM(M8:M22)</f>
        <v>2190.5100000000002</v>
      </c>
      <c r="O23" s="161"/>
    </row>
    <row r="24" spans="1:15" ht="17.25" customHeight="1">
      <c r="A24" s="203"/>
      <c r="B24" s="204"/>
      <c r="C24" s="207"/>
      <c r="D24" s="207"/>
      <c r="E24" s="207"/>
      <c r="F24" s="207"/>
      <c r="G24" s="207"/>
      <c r="H24" s="207"/>
      <c r="I24" s="207"/>
      <c r="J24" s="207"/>
      <c r="K24" s="214" t="s">
        <v>339</v>
      </c>
      <c r="L24" s="208">
        <v>1</v>
      </c>
      <c r="M24" s="208">
        <v>1</v>
      </c>
      <c r="O24" s="161"/>
    </row>
    <row r="25" spans="1:15" ht="17.25" customHeight="1">
      <c r="A25" s="203"/>
      <c r="B25" s="204"/>
      <c r="C25" s="207"/>
      <c r="D25" s="207"/>
      <c r="E25" s="207"/>
      <c r="F25" s="207"/>
      <c r="G25" s="207"/>
      <c r="H25" s="207"/>
      <c r="I25" s="207"/>
      <c r="J25" s="207"/>
      <c r="K25" s="214" t="s">
        <v>292</v>
      </c>
      <c r="L25" s="208">
        <f>ROUND(L23/L24,2)</f>
        <v>2190.5100000000002</v>
      </c>
      <c r="M25" s="208">
        <f>ROUND(M23/M24,2)</f>
        <v>2190.5100000000002</v>
      </c>
      <c r="O25" s="161"/>
    </row>
    <row r="26" spans="1:15" ht="17.25" customHeight="1">
      <c r="A26" s="203"/>
      <c r="B26" s="204"/>
      <c r="C26" s="205"/>
      <c r="D26" s="205"/>
      <c r="E26" s="205"/>
      <c r="F26" s="205"/>
      <c r="G26" s="205"/>
      <c r="H26" s="206"/>
      <c r="I26" s="207"/>
      <c r="J26" s="205" t="s">
        <v>230</v>
      </c>
      <c r="K26" s="216">
        <f>'Resumo do Orçamento'!B33</f>
        <v>0.25169999999999998</v>
      </c>
      <c r="L26" s="208">
        <f>TRUNC(L25*K26,2)</f>
        <v>551.35</v>
      </c>
      <c r="M26" s="208">
        <f>TRUNC(M25*K26,2)</f>
        <v>551.35</v>
      </c>
      <c r="O26" s="161"/>
    </row>
    <row r="27" spans="1:15" ht="17.25" customHeight="1">
      <c r="A27" s="203"/>
      <c r="B27" s="204"/>
      <c r="C27" s="205"/>
      <c r="D27" s="205"/>
      <c r="E27" s="205"/>
      <c r="F27" s="205"/>
      <c r="G27" s="205"/>
      <c r="H27" s="206"/>
      <c r="I27" s="207"/>
      <c r="J27" s="205"/>
      <c r="K27" s="214" t="s">
        <v>261</v>
      </c>
      <c r="L27" s="208">
        <f>L25+L26</f>
        <v>2741.86</v>
      </c>
      <c r="M27" s="208">
        <f>M25+M26</f>
        <v>2741.86</v>
      </c>
      <c r="O27" s="161"/>
    </row>
    <row r="28" spans="1:15" ht="17.25" customHeight="1">
      <c r="A28" s="30" t="s">
        <v>79</v>
      </c>
      <c r="B28" s="1" t="s">
        <v>475</v>
      </c>
      <c r="C28" s="1"/>
      <c r="D28" s="1"/>
      <c r="E28" s="1"/>
      <c r="F28" s="1"/>
      <c r="G28" s="272" t="s">
        <v>477</v>
      </c>
      <c r="H28" s="362"/>
      <c r="I28" s="363"/>
      <c r="J28" s="363"/>
      <c r="K28" s="363"/>
      <c r="L28" s="363"/>
      <c r="M28" s="363"/>
      <c r="O28" s="165"/>
    </row>
    <row r="29" spans="1:15" ht="17.25" customHeight="1">
      <c r="A29" s="30"/>
      <c r="B29" s="1" t="s">
        <v>348</v>
      </c>
      <c r="C29" s="1"/>
      <c r="D29" s="1"/>
      <c r="E29" s="1"/>
      <c r="F29" s="1"/>
      <c r="G29" s="291" t="s">
        <v>478</v>
      </c>
      <c r="H29" s="364"/>
      <c r="I29" s="363"/>
      <c r="J29" s="358">
        <f>ROUND(170.004/169.965,4)</f>
        <v>1.0002</v>
      </c>
      <c r="K29" s="363"/>
      <c r="L29" s="363"/>
      <c r="M29" s="363"/>
    </row>
    <row r="30" spans="1:15" ht="17.25" customHeight="1">
      <c r="A30" s="1"/>
      <c r="B30" s="1" t="s">
        <v>474</v>
      </c>
      <c r="C30" s="1"/>
      <c r="D30" s="1"/>
      <c r="E30" s="1"/>
      <c r="F30" s="1"/>
      <c r="G30" s="291" t="s">
        <v>479</v>
      </c>
      <c r="H30" s="364"/>
      <c r="I30" s="363"/>
      <c r="J30" s="363"/>
      <c r="K30" s="363"/>
      <c r="L30" s="293">
        <f>ROUND(115.27*1.0002,2)</f>
        <v>115.29</v>
      </c>
      <c r="M30" s="363"/>
      <c r="O30" s="166"/>
    </row>
    <row r="31" spans="1:15" ht="17.25" customHeight="1">
      <c r="A31" s="1"/>
      <c r="B31" s="1" t="s">
        <v>349</v>
      </c>
      <c r="C31" s="1"/>
      <c r="D31" s="1"/>
      <c r="E31" s="1"/>
      <c r="F31" s="1"/>
      <c r="G31" s="291" t="s">
        <v>342</v>
      </c>
      <c r="H31" s="292"/>
      <c r="M31" s="293"/>
    </row>
    <row r="32" spans="1:15" ht="9.75" customHeight="1">
      <c r="B32" s="1"/>
      <c r="C32" s="1"/>
      <c r="D32"/>
      <c r="E32"/>
      <c r="F32"/>
      <c r="G32" s="291"/>
    </row>
    <row r="33" spans="7:13" ht="9.75" customHeight="1">
      <c r="G33" s="273"/>
    </row>
    <row r="36" spans="7:13" ht="9.75" customHeight="1">
      <c r="M36" s="167"/>
    </row>
  </sheetData>
  <mergeCells count="7">
    <mergeCell ref="L6:M6"/>
    <mergeCell ref="A6:A7"/>
    <mergeCell ref="B6:C6"/>
    <mergeCell ref="D6:F6"/>
    <mergeCell ref="G6:G7"/>
    <mergeCell ref="H6:H7"/>
    <mergeCell ref="I6:J6"/>
  </mergeCells>
  <conditionalFormatting sqref="B10">
    <cfRule type="duplicateValues" dxfId="16" priority="5" stopIfTrue="1"/>
  </conditionalFormatting>
  <conditionalFormatting sqref="B15:B16">
    <cfRule type="duplicateValues" dxfId="15" priority="4" stopIfTrue="1"/>
  </conditionalFormatting>
  <conditionalFormatting sqref="B17:B20">
    <cfRule type="duplicateValues" dxfId="14" priority="12" stopIfTrue="1"/>
  </conditionalFormatting>
  <conditionalFormatting sqref="B21:B22 B11:B14">
    <cfRule type="duplicateValues" dxfId="13" priority="2" stopIfTrue="1"/>
  </conditionalFormatting>
  <conditionalFormatting sqref="D21:D22">
    <cfRule type="duplicateValues" dxfId="12" priority="1" stopIfTrue="1"/>
  </conditionalFormatting>
  <printOptions horizontalCentered="1"/>
  <pageMargins left="0.39370078740157483" right="0.39370078740157483" top="0.70866141732283472" bottom="0.39370078740157483" header="0" footer="0"/>
  <pageSetup paperSize="9" scale="95" fitToHeight="0" orientation="landscape" r:id="rId1"/>
  <headerFooter alignWithMargins="0">
    <oddFooter xml:space="preserve">&amp;L&amp;"Arial,Normal"&amp;8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P38"/>
  <sheetViews>
    <sheetView showGridLines="0" topLeftCell="A4" zoomScaleSheetLayoutView="120" workbookViewId="0">
      <selection activeCell="N22" sqref="N22"/>
    </sheetView>
  </sheetViews>
  <sheetFormatPr defaultColWidth="9.140625" defaultRowHeight="9.75" customHeight="1"/>
  <cols>
    <col min="1" max="1" width="5.7109375" style="160" customWidth="1"/>
    <col min="2" max="2" width="7.28515625" style="160" customWidth="1"/>
    <col min="3" max="3" width="48.42578125" style="162" customWidth="1"/>
    <col min="4" max="6" width="7.7109375" style="163" customWidth="1"/>
    <col min="7" max="8" width="7.7109375" style="164" customWidth="1"/>
    <col min="9" max="11" width="7.7109375" style="160" customWidth="1"/>
    <col min="12" max="13" width="8.7109375" style="160" customWidth="1"/>
    <col min="14" max="14" width="9.7109375" style="160" customWidth="1"/>
    <col min="15" max="15" width="9.140625" style="160" customWidth="1"/>
    <col min="16" max="16" width="17.7109375" style="160" customWidth="1"/>
    <col min="17" max="16384" width="9.140625" style="160"/>
  </cols>
  <sheetData>
    <row r="1" spans="1:16" s="158" customFormat="1" ht="17.25" customHeight="1">
      <c r="A1" s="217" t="s">
        <v>12</v>
      </c>
      <c r="B1" s="191"/>
      <c r="C1" s="220"/>
      <c r="D1" s="221"/>
      <c r="E1" s="221"/>
      <c r="F1" s="221"/>
      <c r="G1" s="221"/>
      <c r="H1" s="221"/>
      <c r="I1" s="221"/>
      <c r="J1" s="222"/>
      <c r="K1" s="222"/>
      <c r="L1" s="223"/>
      <c r="M1" s="223"/>
      <c r="N1" s="237" t="s">
        <v>470</v>
      </c>
    </row>
    <row r="2" spans="1:16" s="158" customFormat="1" ht="17.25" customHeight="1">
      <c r="A2" s="376" t="s">
        <v>449</v>
      </c>
      <c r="B2" s="168"/>
      <c r="C2" s="224"/>
      <c r="D2" s="225"/>
      <c r="E2" s="225"/>
      <c r="F2" s="225"/>
      <c r="G2" s="226"/>
      <c r="H2" s="226"/>
      <c r="I2" s="227"/>
      <c r="J2" s="228"/>
      <c r="K2" s="228"/>
      <c r="L2" s="229"/>
      <c r="M2" s="229"/>
      <c r="N2" s="236" t="s">
        <v>471</v>
      </c>
    </row>
    <row r="3" spans="1:16" s="159" customFormat="1" ht="17.25" customHeight="1">
      <c r="A3" s="376" t="s">
        <v>450</v>
      </c>
      <c r="B3" s="168"/>
      <c r="C3" s="224"/>
      <c r="D3" s="225"/>
      <c r="E3" s="225"/>
      <c r="F3" s="225"/>
      <c r="G3" s="225"/>
      <c r="H3" s="225"/>
      <c r="I3" s="225"/>
      <c r="J3" s="228"/>
      <c r="K3" s="228"/>
      <c r="L3" s="230"/>
      <c r="M3" s="230"/>
      <c r="N3" s="236"/>
    </row>
    <row r="4" spans="1:16" s="159" customFormat="1" ht="17.25" customHeight="1">
      <c r="A4" s="218" t="s">
        <v>468</v>
      </c>
      <c r="B4" s="168"/>
      <c r="C4" s="224"/>
      <c r="D4" s="225"/>
      <c r="E4" s="225"/>
      <c r="F4" s="225"/>
      <c r="G4" s="226"/>
      <c r="H4" s="226"/>
      <c r="I4" s="227"/>
      <c r="J4" s="228"/>
      <c r="K4" s="228"/>
      <c r="L4" s="230"/>
      <c r="M4" s="230"/>
      <c r="N4" s="236" t="s">
        <v>242</v>
      </c>
    </row>
    <row r="5" spans="1:16" s="159" customFormat="1" ht="17.25" customHeight="1">
      <c r="A5" s="219" t="s">
        <v>469</v>
      </c>
      <c r="B5" s="169"/>
      <c r="C5" s="231"/>
      <c r="D5" s="232"/>
      <c r="E5" s="232"/>
      <c r="F5" s="232"/>
      <c r="G5" s="233"/>
      <c r="H5" s="233"/>
      <c r="I5" s="233"/>
      <c r="J5" s="234"/>
      <c r="K5" s="234"/>
      <c r="L5" s="235"/>
      <c r="M5" s="235"/>
      <c r="N5" s="243" t="s">
        <v>427</v>
      </c>
    </row>
    <row r="6" spans="1:16" ht="17.25" customHeight="1">
      <c r="A6" s="464" t="s">
        <v>218</v>
      </c>
      <c r="B6" s="466" t="s">
        <v>220</v>
      </c>
      <c r="C6" s="467"/>
      <c r="D6" s="469" t="s">
        <v>223</v>
      </c>
      <c r="E6" s="470"/>
      <c r="F6" s="481" t="s">
        <v>284</v>
      </c>
      <c r="G6" s="482"/>
      <c r="H6" s="477" t="s">
        <v>193</v>
      </c>
      <c r="I6" s="479" t="s">
        <v>287</v>
      </c>
      <c r="J6" s="176" t="s">
        <v>80</v>
      </c>
      <c r="K6" s="176" t="s">
        <v>239</v>
      </c>
      <c r="L6" s="473" t="s">
        <v>288</v>
      </c>
      <c r="M6" s="473" t="s">
        <v>480</v>
      </c>
      <c r="N6" s="475" t="s">
        <v>229</v>
      </c>
    </row>
    <row r="7" spans="1:16" ht="17.25" customHeight="1">
      <c r="A7" s="465"/>
      <c r="B7" s="172" t="s">
        <v>222</v>
      </c>
      <c r="C7" s="170" t="s">
        <v>221</v>
      </c>
      <c r="D7" s="174" t="s">
        <v>222</v>
      </c>
      <c r="E7" s="175" t="s">
        <v>224</v>
      </c>
      <c r="F7" s="177" t="s">
        <v>285</v>
      </c>
      <c r="G7" s="177" t="s">
        <v>286</v>
      </c>
      <c r="H7" s="478"/>
      <c r="I7" s="480"/>
      <c r="J7" s="177" t="s">
        <v>225</v>
      </c>
      <c r="K7" s="177" t="s">
        <v>240</v>
      </c>
      <c r="L7" s="474"/>
      <c r="M7" s="474"/>
      <c r="N7" s="476"/>
    </row>
    <row r="8" spans="1:16" ht="17.25" customHeight="1">
      <c r="A8" s="184" t="s">
        <v>86</v>
      </c>
      <c r="B8" s="184"/>
      <c r="C8" s="185" t="s">
        <v>219</v>
      </c>
      <c r="D8" s="173"/>
      <c r="E8" s="178"/>
      <c r="F8" s="178"/>
      <c r="G8" s="182"/>
      <c r="H8" s="182"/>
      <c r="I8" s="186"/>
      <c r="J8" s="181"/>
      <c r="K8" s="181"/>
      <c r="L8" s="199"/>
      <c r="M8" s="263"/>
      <c r="N8" s="197"/>
    </row>
    <row r="9" spans="1:16" ht="17.25" customHeight="1">
      <c r="A9" s="196" t="s">
        <v>195</v>
      </c>
      <c r="B9" s="239" t="s">
        <v>185</v>
      </c>
      <c r="C9" s="240" t="s">
        <v>186</v>
      </c>
      <c r="D9" s="241" t="s">
        <v>185</v>
      </c>
      <c r="E9" s="201">
        <v>1</v>
      </c>
      <c r="F9" s="179">
        <v>469.2</v>
      </c>
      <c r="G9" s="261">
        <v>0</v>
      </c>
      <c r="H9" s="183">
        <f>TRUNC((F9/60)+(G9/50),2)</f>
        <v>7.82</v>
      </c>
      <c r="I9" s="189">
        <f>TRUNC(H9/4,0)*0.5</f>
        <v>0.5</v>
      </c>
      <c r="J9" s="262">
        <v>1</v>
      </c>
      <c r="K9" s="242">
        <v>1</v>
      </c>
      <c r="L9" s="200">
        <v>359.11959999999999</v>
      </c>
      <c r="M9" s="264">
        <f>2*32.6</f>
        <v>65.2</v>
      </c>
      <c r="N9" s="198">
        <f>TRUNC((H9*L9*E9*J9*K9)+(E9*K9*M9),2)</f>
        <v>2873.51</v>
      </c>
      <c r="P9" s="161"/>
    </row>
    <row r="10" spans="1:16" ht="17.25" customHeight="1">
      <c r="A10" s="196" t="s">
        <v>196</v>
      </c>
      <c r="B10" s="187" t="s">
        <v>156</v>
      </c>
      <c r="C10" s="171" t="s">
        <v>389</v>
      </c>
      <c r="D10" s="187" t="s">
        <v>156</v>
      </c>
      <c r="E10" s="201">
        <v>1</v>
      </c>
      <c r="F10" s="179">
        <f>F$9</f>
        <v>469.2</v>
      </c>
      <c r="G10" s="261">
        <v>0</v>
      </c>
      <c r="H10" s="183">
        <f t="shared" ref="H10:H22" si="0">TRUNC((F10/60)+(G10/50),2)</f>
        <v>7.82</v>
      </c>
      <c r="I10" s="189">
        <f t="shared" ref="I10:I22" si="1">TRUNC(H10/4,0)*0.5</f>
        <v>0.5</v>
      </c>
      <c r="J10" s="262">
        <v>1</v>
      </c>
      <c r="K10" s="242">
        <v>1</v>
      </c>
      <c r="L10" s="200">
        <v>274.5444</v>
      </c>
      <c r="M10" s="264">
        <f>2*32.6</f>
        <v>65.2</v>
      </c>
      <c r="N10" s="198">
        <f t="shared" ref="N10:N22" si="2">TRUNC((H10*L10*E10*J10*K10)+(E10*K10*M10),2)</f>
        <v>2212.13</v>
      </c>
      <c r="P10" s="161"/>
    </row>
    <row r="11" spans="1:16" ht="17.25" customHeight="1">
      <c r="A11" s="196" t="s">
        <v>197</v>
      </c>
      <c r="B11" s="187" t="s">
        <v>143</v>
      </c>
      <c r="C11" s="171" t="s">
        <v>144</v>
      </c>
      <c r="D11" s="187" t="s">
        <v>143</v>
      </c>
      <c r="E11" s="201">
        <v>1</v>
      </c>
      <c r="F11" s="179">
        <f t="shared" ref="F11:F22" si="3">F$9</f>
        <v>469.2</v>
      </c>
      <c r="G11" s="261">
        <v>0</v>
      </c>
      <c r="H11" s="183">
        <f t="shared" si="0"/>
        <v>7.82</v>
      </c>
      <c r="I11" s="189">
        <f t="shared" si="1"/>
        <v>0.5</v>
      </c>
      <c r="J11" s="262">
        <v>1</v>
      </c>
      <c r="K11" s="242">
        <v>1</v>
      </c>
      <c r="L11" s="200">
        <v>342.90370000000001</v>
      </c>
      <c r="M11" s="418">
        <f>3*32.6</f>
        <v>97.800000000000011</v>
      </c>
      <c r="N11" s="198">
        <f t="shared" si="2"/>
        <v>2779.3</v>
      </c>
      <c r="P11" s="161"/>
    </row>
    <row r="12" spans="1:16" ht="17.25" customHeight="1">
      <c r="A12" s="196" t="s">
        <v>198</v>
      </c>
      <c r="B12" s="187" t="s">
        <v>154</v>
      </c>
      <c r="C12" s="171" t="s">
        <v>155</v>
      </c>
      <c r="D12" s="187" t="s">
        <v>154</v>
      </c>
      <c r="E12" s="201">
        <v>1</v>
      </c>
      <c r="F12" s="179">
        <f t="shared" si="3"/>
        <v>469.2</v>
      </c>
      <c r="G12" s="261">
        <v>0</v>
      </c>
      <c r="H12" s="183">
        <f t="shared" si="0"/>
        <v>7.82</v>
      </c>
      <c r="I12" s="189">
        <f t="shared" si="1"/>
        <v>0.5</v>
      </c>
      <c r="J12" s="262">
        <v>4</v>
      </c>
      <c r="K12" s="242">
        <v>1</v>
      </c>
      <c r="L12" s="200">
        <v>301.93079999999998</v>
      </c>
      <c r="M12" s="418">
        <f t="shared" ref="M12:M13" si="4">3*32.6</f>
        <v>97.800000000000011</v>
      </c>
      <c r="N12" s="198">
        <f t="shared" si="2"/>
        <v>9542.19</v>
      </c>
      <c r="O12" s="265"/>
      <c r="P12" s="161"/>
    </row>
    <row r="13" spans="1:16" ht="17.25" customHeight="1">
      <c r="A13" s="196" t="s">
        <v>199</v>
      </c>
      <c r="B13" s="187" t="s">
        <v>170</v>
      </c>
      <c r="C13" s="171" t="s">
        <v>171</v>
      </c>
      <c r="D13" s="187" t="s">
        <v>170</v>
      </c>
      <c r="E13" s="201">
        <v>1</v>
      </c>
      <c r="F13" s="179">
        <f t="shared" si="3"/>
        <v>469.2</v>
      </c>
      <c r="G13" s="261">
        <v>0</v>
      </c>
      <c r="H13" s="183">
        <f t="shared" si="0"/>
        <v>7.82</v>
      </c>
      <c r="I13" s="189">
        <f t="shared" si="1"/>
        <v>0.5</v>
      </c>
      <c r="J13" s="262">
        <v>1</v>
      </c>
      <c r="K13" s="242">
        <v>1</v>
      </c>
      <c r="L13" s="200">
        <v>279.03269999999998</v>
      </c>
      <c r="M13" s="418">
        <f t="shared" si="4"/>
        <v>97.800000000000011</v>
      </c>
      <c r="N13" s="198">
        <f t="shared" si="2"/>
        <v>2279.83</v>
      </c>
      <c r="P13" s="161"/>
    </row>
    <row r="14" spans="1:16" ht="17.25" customHeight="1">
      <c r="A14" s="196" t="s">
        <v>200</v>
      </c>
      <c r="B14" s="64" t="s">
        <v>177</v>
      </c>
      <c r="C14" s="171" t="s">
        <v>390</v>
      </c>
      <c r="D14" s="64" t="s">
        <v>177</v>
      </c>
      <c r="E14" s="201">
        <v>1</v>
      </c>
      <c r="F14" s="179">
        <f t="shared" si="3"/>
        <v>469.2</v>
      </c>
      <c r="G14" s="261">
        <v>0</v>
      </c>
      <c r="H14" s="183">
        <f t="shared" si="0"/>
        <v>7.82</v>
      </c>
      <c r="I14" s="189">
        <f t="shared" si="1"/>
        <v>0.5</v>
      </c>
      <c r="J14" s="262">
        <v>1</v>
      </c>
      <c r="K14" s="242">
        <v>1</v>
      </c>
      <c r="L14" s="200">
        <v>385.87630000000001</v>
      </c>
      <c r="M14" s="264">
        <f>2*32.6</f>
        <v>65.2</v>
      </c>
      <c r="N14" s="198">
        <f t="shared" si="2"/>
        <v>3082.75</v>
      </c>
      <c r="P14" s="161"/>
    </row>
    <row r="15" spans="1:16" ht="17.25" customHeight="1">
      <c r="A15" s="196" t="s">
        <v>201</v>
      </c>
      <c r="B15" s="64" t="s">
        <v>352</v>
      </c>
      <c r="C15" s="171" t="s">
        <v>422</v>
      </c>
      <c r="D15" s="64" t="s">
        <v>352</v>
      </c>
      <c r="E15" s="201">
        <v>1</v>
      </c>
      <c r="F15" s="179">
        <f t="shared" si="3"/>
        <v>469.2</v>
      </c>
      <c r="G15" s="261">
        <v>0</v>
      </c>
      <c r="H15" s="183">
        <f t="shared" ref="H15" si="5">TRUNC((F15/60)+(G15/50),2)</f>
        <v>7.82</v>
      </c>
      <c r="I15" s="189">
        <f t="shared" ref="I15" si="6">TRUNC(H15/4,0)*0.5</f>
        <v>0.5</v>
      </c>
      <c r="J15" s="262">
        <v>1</v>
      </c>
      <c r="K15" s="242">
        <v>1</v>
      </c>
      <c r="L15" s="200">
        <v>531.84259999999995</v>
      </c>
      <c r="M15" s="418">
        <f t="shared" ref="M15:M16" si="7">3*32.6</f>
        <v>97.800000000000011</v>
      </c>
      <c r="N15" s="198">
        <f t="shared" si="2"/>
        <v>4256.8</v>
      </c>
      <c r="P15" s="161"/>
    </row>
    <row r="16" spans="1:16" ht="17.25" customHeight="1">
      <c r="A16" s="196" t="s">
        <v>202</v>
      </c>
      <c r="B16" s="64" t="s">
        <v>150</v>
      </c>
      <c r="C16" s="171" t="s">
        <v>309</v>
      </c>
      <c r="D16" s="64" t="s">
        <v>150</v>
      </c>
      <c r="E16" s="201">
        <v>1</v>
      </c>
      <c r="F16" s="179">
        <f t="shared" si="3"/>
        <v>469.2</v>
      </c>
      <c r="G16" s="261">
        <v>0</v>
      </c>
      <c r="H16" s="183">
        <f t="shared" si="0"/>
        <v>7.82</v>
      </c>
      <c r="I16" s="189">
        <f t="shared" si="1"/>
        <v>0.5</v>
      </c>
      <c r="J16" s="262">
        <v>5</v>
      </c>
      <c r="K16" s="242">
        <v>1</v>
      </c>
      <c r="L16" s="200">
        <v>309.08229999999998</v>
      </c>
      <c r="M16" s="418">
        <f t="shared" si="7"/>
        <v>97.800000000000011</v>
      </c>
      <c r="N16" s="198">
        <f t="shared" si="2"/>
        <v>12182.91</v>
      </c>
      <c r="P16" s="161"/>
    </row>
    <row r="17" spans="1:16" ht="17.25" customHeight="1">
      <c r="A17" s="196" t="s">
        <v>203</v>
      </c>
      <c r="B17" s="152" t="s">
        <v>162</v>
      </c>
      <c r="C17" s="171" t="s">
        <v>163</v>
      </c>
      <c r="D17" s="152" t="s">
        <v>162</v>
      </c>
      <c r="E17" s="201">
        <v>1</v>
      </c>
      <c r="F17" s="179">
        <f t="shared" si="3"/>
        <v>469.2</v>
      </c>
      <c r="G17" s="261">
        <v>0</v>
      </c>
      <c r="H17" s="183">
        <f t="shared" si="0"/>
        <v>7.82</v>
      </c>
      <c r="I17" s="189">
        <f t="shared" si="1"/>
        <v>0.5</v>
      </c>
      <c r="J17" s="262">
        <v>1</v>
      </c>
      <c r="K17" s="242">
        <v>1</v>
      </c>
      <c r="L17" s="200">
        <v>320.12880000000001</v>
      </c>
      <c r="M17" s="264">
        <f t="shared" ref="M17:M19" si="8">2*32.6</f>
        <v>65.2</v>
      </c>
      <c r="N17" s="198">
        <f t="shared" si="2"/>
        <v>2568.6</v>
      </c>
      <c r="P17" s="161"/>
    </row>
    <row r="18" spans="1:16" ht="17.25" customHeight="1">
      <c r="A18" s="196" t="s">
        <v>204</v>
      </c>
      <c r="B18" s="152" t="s">
        <v>176</v>
      </c>
      <c r="C18" s="171" t="s">
        <v>178</v>
      </c>
      <c r="D18" s="152" t="s">
        <v>176</v>
      </c>
      <c r="E18" s="201">
        <v>1</v>
      </c>
      <c r="F18" s="179">
        <f t="shared" si="3"/>
        <v>469.2</v>
      </c>
      <c r="G18" s="261">
        <v>0</v>
      </c>
      <c r="H18" s="183">
        <f t="shared" si="0"/>
        <v>7.82</v>
      </c>
      <c r="I18" s="189">
        <f t="shared" si="1"/>
        <v>0.5</v>
      </c>
      <c r="J18" s="262">
        <v>1</v>
      </c>
      <c r="K18" s="242">
        <v>1</v>
      </c>
      <c r="L18" s="200">
        <v>154.16589999999999</v>
      </c>
      <c r="M18" s="264">
        <f t="shared" si="8"/>
        <v>65.2</v>
      </c>
      <c r="N18" s="198">
        <f t="shared" si="2"/>
        <v>1270.77</v>
      </c>
      <c r="P18" s="161"/>
    </row>
    <row r="19" spans="1:16" ht="17.25" customHeight="1">
      <c r="A19" s="196" t="s">
        <v>226</v>
      </c>
      <c r="B19" s="152" t="s">
        <v>272</v>
      </c>
      <c r="C19" s="171" t="s">
        <v>403</v>
      </c>
      <c r="D19" s="152" t="s">
        <v>272</v>
      </c>
      <c r="E19" s="201">
        <v>1</v>
      </c>
      <c r="F19" s="179">
        <f t="shared" si="3"/>
        <v>469.2</v>
      </c>
      <c r="G19" s="261">
        <v>0</v>
      </c>
      <c r="H19" s="183">
        <f t="shared" ref="H19" si="9">TRUNC((F19/60)+(G19/50),2)</f>
        <v>7.82</v>
      </c>
      <c r="I19" s="189">
        <f t="shared" ref="I19" si="10">TRUNC(H19/4,0)*0.5</f>
        <v>0.5</v>
      </c>
      <c r="J19" s="262">
        <v>1</v>
      </c>
      <c r="K19" s="242">
        <v>1</v>
      </c>
      <c r="L19" s="200">
        <v>343.6524</v>
      </c>
      <c r="M19" s="264">
        <f t="shared" si="8"/>
        <v>65.2</v>
      </c>
      <c r="N19" s="198">
        <f t="shared" si="2"/>
        <v>2752.56</v>
      </c>
      <c r="P19" s="161"/>
    </row>
    <row r="20" spans="1:16" ht="17.25" customHeight="1">
      <c r="A20" s="196" t="s">
        <v>227</v>
      </c>
      <c r="B20" s="187" t="s">
        <v>289</v>
      </c>
      <c r="C20" s="171" t="s">
        <v>290</v>
      </c>
      <c r="D20" s="188" t="s">
        <v>289</v>
      </c>
      <c r="E20" s="201">
        <v>1</v>
      </c>
      <c r="F20" s="179">
        <f t="shared" si="3"/>
        <v>469.2</v>
      </c>
      <c r="G20" s="261">
        <v>0</v>
      </c>
      <c r="H20" s="183">
        <f t="shared" si="0"/>
        <v>7.82</v>
      </c>
      <c r="I20" s="189">
        <f t="shared" si="1"/>
        <v>0.5</v>
      </c>
      <c r="J20" s="262">
        <v>3</v>
      </c>
      <c r="K20" s="242">
        <v>1</v>
      </c>
      <c r="L20" s="200">
        <v>58.455800000000004</v>
      </c>
      <c r="M20" s="418">
        <v>32.6</v>
      </c>
      <c r="N20" s="198">
        <f t="shared" si="2"/>
        <v>1403.97</v>
      </c>
      <c r="P20" s="161"/>
    </row>
    <row r="21" spans="1:16" ht="17.25" customHeight="1">
      <c r="A21" s="196" t="s">
        <v>228</v>
      </c>
      <c r="B21" s="187" t="s">
        <v>472</v>
      </c>
      <c r="C21" s="171" t="s">
        <v>473</v>
      </c>
      <c r="D21" s="188" t="s">
        <v>472</v>
      </c>
      <c r="E21" s="201">
        <v>1</v>
      </c>
      <c r="F21" s="179">
        <f t="shared" si="3"/>
        <v>469.2</v>
      </c>
      <c r="G21" s="261">
        <v>0</v>
      </c>
      <c r="H21" s="183">
        <f t="shared" si="0"/>
        <v>7.82</v>
      </c>
      <c r="I21" s="189">
        <f t="shared" si="1"/>
        <v>0.5</v>
      </c>
      <c r="J21" s="262">
        <v>1</v>
      </c>
      <c r="K21" s="242">
        <v>1</v>
      </c>
      <c r="L21" s="200">
        <v>227.69</v>
      </c>
      <c r="M21" s="418">
        <f>2*32.6</f>
        <v>65.2</v>
      </c>
      <c r="N21" s="198">
        <f t="shared" si="2"/>
        <v>1845.73</v>
      </c>
      <c r="P21" s="161"/>
    </row>
    <row r="22" spans="1:16" ht="17.25" customHeight="1">
      <c r="A22" s="196" t="s">
        <v>234</v>
      </c>
      <c r="B22" s="192" t="s">
        <v>206</v>
      </c>
      <c r="C22" s="193" t="s">
        <v>205</v>
      </c>
      <c r="D22" s="194" t="s">
        <v>206</v>
      </c>
      <c r="E22" s="202">
        <v>1</v>
      </c>
      <c r="F22" s="179">
        <f t="shared" si="3"/>
        <v>469.2</v>
      </c>
      <c r="G22" s="261">
        <v>0</v>
      </c>
      <c r="H22" s="183">
        <f t="shared" si="0"/>
        <v>7.82</v>
      </c>
      <c r="I22" s="195">
        <f t="shared" si="1"/>
        <v>0.5</v>
      </c>
      <c r="J22" s="274">
        <v>1</v>
      </c>
      <c r="K22" s="242">
        <v>1</v>
      </c>
      <c r="L22" s="200">
        <v>78.397900000000007</v>
      </c>
      <c r="M22" s="418">
        <v>32.6</v>
      </c>
      <c r="N22" s="198">
        <f t="shared" si="2"/>
        <v>645.66999999999996</v>
      </c>
      <c r="P22" s="161"/>
    </row>
    <row r="23" spans="1:16" ht="17.25" customHeight="1">
      <c r="A23" s="203"/>
      <c r="B23" s="204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14" t="s">
        <v>231</v>
      </c>
      <c r="N23" s="215">
        <f>SUM(N8:N22)</f>
        <v>49696.719999999994</v>
      </c>
      <c r="P23" s="161"/>
    </row>
    <row r="24" spans="1:16" ht="17.25" customHeight="1">
      <c r="A24" s="203"/>
      <c r="B24" s="204"/>
      <c r="C24" s="205"/>
      <c r="D24" s="205"/>
      <c r="E24" s="205"/>
      <c r="F24" s="205"/>
      <c r="G24" s="205"/>
      <c r="H24" s="206"/>
      <c r="I24" s="207"/>
      <c r="J24" s="205"/>
      <c r="K24" s="205"/>
      <c r="L24" s="205" t="s">
        <v>230</v>
      </c>
      <c r="M24" s="216">
        <f>'Resumo do Orçamento'!B33</f>
        <v>0.25169999999999998</v>
      </c>
      <c r="N24" s="208">
        <f>TRUNC(N23*M24,2)</f>
        <v>12508.66</v>
      </c>
      <c r="P24" s="161"/>
    </row>
    <row r="25" spans="1:16" ht="17.25" customHeight="1">
      <c r="A25" s="203"/>
      <c r="B25" s="204"/>
      <c r="C25" s="205"/>
      <c r="D25" s="205"/>
      <c r="E25" s="205"/>
      <c r="F25" s="205"/>
      <c r="G25" s="205"/>
      <c r="H25" s="206"/>
      <c r="I25" s="207"/>
      <c r="J25" s="205"/>
      <c r="K25" s="205"/>
      <c r="L25" s="205"/>
      <c r="M25" s="214" t="s">
        <v>232</v>
      </c>
      <c r="N25" s="208">
        <f>N23+N24</f>
        <v>62205.37999999999</v>
      </c>
      <c r="P25" s="161"/>
    </row>
    <row r="26" spans="1:16" ht="17.25" customHeight="1">
      <c r="A26" s="238"/>
      <c r="B26" s="209"/>
      <c r="C26" s="210"/>
      <c r="D26" s="210"/>
      <c r="E26" s="210"/>
      <c r="F26" s="210"/>
      <c r="G26" s="210"/>
      <c r="H26" s="211"/>
      <c r="I26" s="212"/>
      <c r="J26" s="210"/>
      <c r="K26" s="210"/>
      <c r="L26" s="210"/>
      <c r="M26" s="214" t="s">
        <v>233</v>
      </c>
      <c r="N26" s="213">
        <f>N25</f>
        <v>62205.37999999999</v>
      </c>
      <c r="P26" s="161"/>
    </row>
    <row r="27" spans="1:16" ht="17.25" customHeight="1">
      <c r="A27" s="368"/>
      <c r="B27" s="265" t="s">
        <v>476</v>
      </c>
      <c r="C27" s="369"/>
      <c r="D27" s="369"/>
      <c r="E27" s="369"/>
      <c r="F27" s="369"/>
      <c r="G27" s="369"/>
      <c r="H27" s="370"/>
      <c r="I27" s="371"/>
      <c r="J27" s="369"/>
      <c r="K27" s="369"/>
      <c r="L27" s="369"/>
      <c r="M27" s="369"/>
      <c r="N27" s="372"/>
      <c r="P27" s="161"/>
    </row>
    <row r="28" spans="1:16" ht="17.25" customHeight="1">
      <c r="B28" s="265"/>
      <c r="P28" s="165"/>
    </row>
    <row r="30" spans="1:16" ht="9.75" customHeight="1">
      <c r="P30" s="166"/>
    </row>
    <row r="32" spans="1:16" ht="9.75" customHeight="1">
      <c r="P32" s="166"/>
    </row>
    <row r="33" spans="14:16" ht="9.75" customHeight="1">
      <c r="N33" s="167"/>
      <c r="P33" s="166"/>
    </row>
    <row r="38" spans="14:16" ht="9.75" customHeight="1">
      <c r="N38" s="167"/>
    </row>
  </sheetData>
  <mergeCells count="9">
    <mergeCell ref="L6:L7"/>
    <mergeCell ref="N6:N7"/>
    <mergeCell ref="A6:A7"/>
    <mergeCell ref="B6:C6"/>
    <mergeCell ref="H6:H7"/>
    <mergeCell ref="I6:I7"/>
    <mergeCell ref="D6:E6"/>
    <mergeCell ref="F6:G6"/>
    <mergeCell ref="M6:M7"/>
  </mergeCells>
  <conditionalFormatting sqref="B13">
    <cfRule type="duplicateValues" dxfId="11" priority="104" stopIfTrue="1"/>
  </conditionalFormatting>
  <conditionalFormatting sqref="B14:B19">
    <cfRule type="duplicateValues" dxfId="10" priority="130" stopIfTrue="1"/>
  </conditionalFormatting>
  <conditionalFormatting sqref="B20:B22 B10:B12">
    <cfRule type="duplicateValues" dxfId="9" priority="70" stopIfTrue="1"/>
  </conditionalFormatting>
  <conditionalFormatting sqref="D10:D12">
    <cfRule type="duplicateValues" dxfId="8" priority="124" stopIfTrue="1"/>
  </conditionalFormatting>
  <conditionalFormatting sqref="D13">
    <cfRule type="duplicateValues" dxfId="7" priority="106" stopIfTrue="1"/>
  </conditionalFormatting>
  <conditionalFormatting sqref="D14:D19">
    <cfRule type="duplicateValues" dxfId="6" priority="131" stopIfTrue="1"/>
  </conditionalFormatting>
  <conditionalFormatting sqref="D19">
    <cfRule type="duplicateValues" dxfId="5" priority="126" stopIfTrue="1"/>
  </conditionalFormatting>
  <conditionalFormatting sqref="D20:D22">
    <cfRule type="duplicateValues" dxfId="4" priority="73" stopIfTrue="1"/>
  </conditionalFormatting>
  <printOptions horizontalCentered="1"/>
  <pageMargins left="0.39370078740157483" right="0.39370078740157483" top="0.70866141732283472" bottom="0.39370078740157483" header="0" footer="0"/>
  <pageSetup paperSize="9" scale="92" fitToHeight="0" orientation="landscape" r:id="rId1"/>
  <headerFooter alignWithMargins="0">
    <oddFooter xml:space="preserve">&amp;L&amp;"Arial,Normal"&amp;8 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V34"/>
  <sheetViews>
    <sheetView showGridLines="0" topLeftCell="A4" zoomScaleSheetLayoutView="120" workbookViewId="0">
      <selection activeCell="N19" sqref="N19"/>
    </sheetView>
  </sheetViews>
  <sheetFormatPr defaultColWidth="9.140625" defaultRowHeight="9.75" customHeight="1"/>
  <cols>
    <col min="1" max="1" width="5.7109375" style="160" customWidth="1"/>
    <col min="2" max="2" width="7.28515625" style="160" customWidth="1"/>
    <col min="3" max="3" width="48.42578125" style="162" customWidth="1"/>
    <col min="4" max="6" width="7.7109375" style="163" customWidth="1"/>
    <col min="7" max="8" width="7.7109375" style="164" customWidth="1"/>
    <col min="9" max="11" width="7.7109375" style="160" customWidth="1"/>
    <col min="12" max="13" width="8.7109375" style="160" customWidth="1"/>
    <col min="14" max="14" width="9.7109375" style="160" customWidth="1"/>
    <col min="15" max="15" width="9.140625" style="160" customWidth="1"/>
    <col min="16" max="21" width="9.140625" style="160"/>
    <col min="22" max="22" width="10.140625" style="160" customWidth="1"/>
    <col min="23" max="16384" width="9.140625" style="160"/>
  </cols>
  <sheetData>
    <row r="1" spans="1:22" s="158" customFormat="1" ht="17.25" customHeight="1">
      <c r="A1" s="217" t="s">
        <v>12</v>
      </c>
      <c r="B1" s="191"/>
      <c r="C1" s="220"/>
      <c r="D1" s="221"/>
      <c r="E1" s="221"/>
      <c r="F1" s="221"/>
      <c r="G1" s="221"/>
      <c r="H1" s="221"/>
      <c r="I1" s="221"/>
      <c r="J1" s="222"/>
      <c r="K1" s="222"/>
      <c r="L1" s="223"/>
      <c r="M1" s="223"/>
      <c r="N1" s="237" t="s">
        <v>470</v>
      </c>
    </row>
    <row r="2" spans="1:22" s="158" customFormat="1" ht="17.25" customHeight="1">
      <c r="A2" s="376" t="s">
        <v>449</v>
      </c>
      <c r="B2" s="168"/>
      <c r="C2" s="224"/>
      <c r="D2" s="225"/>
      <c r="E2" s="225"/>
      <c r="F2" s="225"/>
      <c r="G2" s="226"/>
      <c r="H2" s="226"/>
      <c r="I2" s="227"/>
      <c r="J2" s="228"/>
      <c r="K2" s="228"/>
      <c r="L2" s="229"/>
      <c r="M2" s="229"/>
      <c r="N2" s="236" t="s">
        <v>471</v>
      </c>
    </row>
    <row r="3" spans="1:22" s="159" customFormat="1" ht="17.25" customHeight="1">
      <c r="A3" s="376" t="s">
        <v>450</v>
      </c>
      <c r="B3" s="168"/>
      <c r="C3" s="224"/>
      <c r="D3" s="225"/>
      <c r="E3" s="225"/>
      <c r="F3" s="225"/>
      <c r="G3" s="225"/>
      <c r="H3" s="225"/>
      <c r="I3" s="225"/>
      <c r="J3" s="228"/>
      <c r="K3" s="228"/>
      <c r="L3" s="230"/>
      <c r="M3" s="230"/>
      <c r="N3" s="236"/>
    </row>
    <row r="4" spans="1:22" s="159" customFormat="1" ht="17.25" customHeight="1">
      <c r="A4" s="218" t="s">
        <v>468</v>
      </c>
      <c r="B4" s="168"/>
      <c r="C4" s="224"/>
      <c r="D4" s="225"/>
      <c r="E4" s="225"/>
      <c r="F4" s="225"/>
      <c r="G4" s="226"/>
      <c r="H4" s="226"/>
      <c r="I4" s="227"/>
      <c r="J4" s="228"/>
      <c r="K4" s="228"/>
      <c r="L4" s="230"/>
      <c r="M4" s="230"/>
      <c r="N4" s="236" t="s">
        <v>241</v>
      </c>
    </row>
    <row r="5" spans="1:22" s="159" customFormat="1" ht="17.25" customHeight="1">
      <c r="A5" s="219" t="s">
        <v>469</v>
      </c>
      <c r="B5" s="169"/>
      <c r="C5" s="231"/>
      <c r="D5" s="232"/>
      <c r="E5" s="232"/>
      <c r="F5" s="232"/>
      <c r="G5" s="233"/>
      <c r="H5" s="233"/>
      <c r="I5" s="233"/>
      <c r="J5" s="234"/>
      <c r="K5" s="234"/>
      <c r="L5" s="235"/>
      <c r="M5" s="235"/>
      <c r="N5" s="243" t="s">
        <v>427</v>
      </c>
    </row>
    <row r="6" spans="1:22" ht="17.25" customHeight="1">
      <c r="A6" s="464" t="s">
        <v>218</v>
      </c>
      <c r="B6" s="466" t="s">
        <v>220</v>
      </c>
      <c r="C6" s="467"/>
      <c r="D6" s="469" t="s">
        <v>223</v>
      </c>
      <c r="E6" s="470"/>
      <c r="F6" s="176" t="s">
        <v>1</v>
      </c>
      <c r="G6" s="176" t="s">
        <v>283</v>
      </c>
      <c r="H6" s="477" t="s">
        <v>193</v>
      </c>
      <c r="I6" s="479" t="s">
        <v>194</v>
      </c>
      <c r="J6" s="176" t="s">
        <v>80</v>
      </c>
      <c r="K6" s="176" t="s">
        <v>239</v>
      </c>
      <c r="L6" s="473" t="s">
        <v>288</v>
      </c>
      <c r="M6" s="473" t="s">
        <v>480</v>
      </c>
      <c r="N6" s="475" t="s">
        <v>229</v>
      </c>
    </row>
    <row r="7" spans="1:22" ht="17.25" customHeight="1">
      <c r="A7" s="465"/>
      <c r="B7" s="172" t="s">
        <v>222</v>
      </c>
      <c r="C7" s="170" t="s">
        <v>221</v>
      </c>
      <c r="D7" s="174" t="s">
        <v>222</v>
      </c>
      <c r="E7" s="175" t="s">
        <v>224</v>
      </c>
      <c r="F7" s="177" t="s">
        <v>282</v>
      </c>
      <c r="G7" s="177" t="s">
        <v>282</v>
      </c>
      <c r="H7" s="478"/>
      <c r="I7" s="480"/>
      <c r="J7" s="177" t="s">
        <v>225</v>
      </c>
      <c r="K7" s="177" t="s">
        <v>240</v>
      </c>
      <c r="L7" s="474"/>
      <c r="M7" s="474"/>
      <c r="N7" s="476"/>
    </row>
    <row r="8" spans="1:22" ht="17.25" customHeight="1">
      <c r="A8" s="184" t="s">
        <v>87</v>
      </c>
      <c r="B8" s="184"/>
      <c r="C8" s="185" t="s">
        <v>219</v>
      </c>
      <c r="D8" s="173"/>
      <c r="E8" s="178"/>
      <c r="F8" s="178"/>
      <c r="G8" s="182"/>
      <c r="H8" s="182"/>
      <c r="I8" s="186"/>
      <c r="J8" s="181"/>
      <c r="K8" s="181"/>
      <c r="L8" s="199"/>
      <c r="M8" s="263"/>
      <c r="N8" s="197"/>
    </row>
    <row r="9" spans="1:22" ht="17.25" customHeight="1">
      <c r="A9" s="196" t="s">
        <v>207</v>
      </c>
      <c r="B9" s="187" t="s">
        <v>184</v>
      </c>
      <c r="C9" s="171" t="s">
        <v>394</v>
      </c>
      <c r="D9" s="187" t="s">
        <v>235</v>
      </c>
      <c r="E9" s="201">
        <v>1</v>
      </c>
      <c r="F9" s="179">
        <v>469.2</v>
      </c>
      <c r="G9" s="261">
        <v>0</v>
      </c>
      <c r="H9" s="183">
        <f t="shared" ref="H9" si="0">TRUNC((F9/60)+(G9/50),2)</f>
        <v>7.82</v>
      </c>
      <c r="I9" s="189">
        <f>TRUNC(H9/4,0)*0.5</f>
        <v>0.5</v>
      </c>
      <c r="J9" s="262">
        <v>1</v>
      </c>
      <c r="K9" s="242">
        <v>2</v>
      </c>
      <c r="L9" s="200">
        <v>401.89269999999999</v>
      </c>
      <c r="M9" s="264">
        <f>4*32.6</f>
        <v>130.4</v>
      </c>
      <c r="N9" s="198">
        <f>TRUNC((H9*L9*E9*J9*K9)+(E9*K9*M9),2)</f>
        <v>6546.4</v>
      </c>
      <c r="V9" s="374"/>
    </row>
    <row r="10" spans="1:22" ht="17.25" customHeight="1">
      <c r="A10" s="196" t="s">
        <v>208</v>
      </c>
      <c r="B10" s="187" t="s">
        <v>271</v>
      </c>
      <c r="C10" s="171" t="s">
        <v>385</v>
      </c>
      <c r="D10" s="187" t="s">
        <v>235</v>
      </c>
      <c r="E10" s="201">
        <v>1</v>
      </c>
      <c r="F10" s="179">
        <v>469.2</v>
      </c>
      <c r="G10" s="261">
        <v>0</v>
      </c>
      <c r="H10" s="183">
        <f t="shared" ref="H10" si="1">TRUNC((F10/60)+(G10/50),2)</f>
        <v>7.82</v>
      </c>
      <c r="I10" s="189">
        <f>TRUNC(H10/4,0)*0.5</f>
        <v>0.5</v>
      </c>
      <c r="J10" s="262">
        <v>1</v>
      </c>
      <c r="K10" s="242">
        <v>2</v>
      </c>
      <c r="L10" s="200">
        <v>401.89269999999999</v>
      </c>
      <c r="M10" s="264">
        <f>4*32.6</f>
        <v>130.4</v>
      </c>
      <c r="N10" s="198">
        <f t="shared" ref="N10:N19" si="2">TRUNC((H10*L10*E10*J10*K10)+(E10*K10*M10),2)</f>
        <v>6546.4</v>
      </c>
      <c r="V10" s="374"/>
    </row>
    <row r="11" spans="1:22" ht="17.25" customHeight="1">
      <c r="A11" s="196" t="s">
        <v>209</v>
      </c>
      <c r="B11" s="187" t="s">
        <v>151</v>
      </c>
      <c r="C11" s="171" t="s">
        <v>386</v>
      </c>
      <c r="D11" s="187" t="s">
        <v>298</v>
      </c>
      <c r="E11" s="201">
        <v>1</v>
      </c>
      <c r="F11" s="179">
        <f>F$9</f>
        <v>469.2</v>
      </c>
      <c r="G11" s="261">
        <v>0</v>
      </c>
      <c r="H11" s="183">
        <f t="shared" ref="H11:H18" si="3">TRUNC((F11/60)+(G11/50),2)</f>
        <v>7.82</v>
      </c>
      <c r="I11" s="189">
        <f t="shared" ref="I11:I18" si="4">TRUNC(H11/4,0)*0.5</f>
        <v>0.5</v>
      </c>
      <c r="J11" s="262">
        <v>1</v>
      </c>
      <c r="K11" s="242">
        <v>2</v>
      </c>
      <c r="L11" s="200">
        <v>431.12869999999998</v>
      </c>
      <c r="M11" s="264">
        <f>6*32.6</f>
        <v>195.60000000000002</v>
      </c>
      <c r="N11" s="198">
        <f t="shared" si="2"/>
        <v>7134.05</v>
      </c>
      <c r="V11" s="374"/>
    </row>
    <row r="12" spans="1:22" ht="17.25" customHeight="1">
      <c r="A12" s="196" t="s">
        <v>210</v>
      </c>
      <c r="B12" s="187" t="s">
        <v>145</v>
      </c>
      <c r="C12" s="171" t="s">
        <v>146</v>
      </c>
      <c r="D12" s="187" t="s">
        <v>235</v>
      </c>
      <c r="E12" s="201">
        <v>1</v>
      </c>
      <c r="F12" s="179">
        <f t="shared" ref="F12:F19" si="5">F$9</f>
        <v>469.2</v>
      </c>
      <c r="G12" s="261">
        <v>0</v>
      </c>
      <c r="H12" s="183">
        <f t="shared" si="3"/>
        <v>7.82</v>
      </c>
      <c r="I12" s="189">
        <f t="shared" si="4"/>
        <v>0.5</v>
      </c>
      <c r="J12" s="262">
        <v>1</v>
      </c>
      <c r="K12" s="242">
        <v>2</v>
      </c>
      <c r="L12" s="200">
        <v>401.89269999999999</v>
      </c>
      <c r="M12" s="264">
        <f t="shared" ref="M12:M13" si="6">4*32.6</f>
        <v>130.4</v>
      </c>
      <c r="N12" s="198">
        <f t="shared" si="2"/>
        <v>6546.4</v>
      </c>
      <c r="V12" s="374"/>
    </row>
    <row r="13" spans="1:22" ht="17.25" customHeight="1">
      <c r="A13" s="196" t="s">
        <v>211</v>
      </c>
      <c r="B13" s="187" t="s">
        <v>161</v>
      </c>
      <c r="C13" s="171" t="s">
        <v>431</v>
      </c>
      <c r="D13" s="187" t="s">
        <v>235</v>
      </c>
      <c r="E13" s="201">
        <v>1</v>
      </c>
      <c r="F13" s="179">
        <f t="shared" si="5"/>
        <v>469.2</v>
      </c>
      <c r="G13" s="261">
        <v>0</v>
      </c>
      <c r="H13" s="183">
        <f t="shared" si="3"/>
        <v>7.82</v>
      </c>
      <c r="I13" s="189">
        <f t="shared" si="4"/>
        <v>0.5</v>
      </c>
      <c r="J13" s="262">
        <v>1</v>
      </c>
      <c r="K13" s="242">
        <v>2</v>
      </c>
      <c r="L13" s="200">
        <v>401.89269999999999</v>
      </c>
      <c r="M13" s="264">
        <f t="shared" si="6"/>
        <v>130.4</v>
      </c>
      <c r="N13" s="198">
        <f t="shared" si="2"/>
        <v>6546.4</v>
      </c>
      <c r="V13" s="374"/>
    </row>
    <row r="14" spans="1:22" ht="17.25" customHeight="1">
      <c r="A14" s="196" t="s">
        <v>212</v>
      </c>
      <c r="B14" s="64" t="s">
        <v>275</v>
      </c>
      <c r="C14" s="171" t="s">
        <v>387</v>
      </c>
      <c r="D14" s="64" t="s">
        <v>444</v>
      </c>
      <c r="E14" s="201">
        <v>0.5</v>
      </c>
      <c r="F14" s="179">
        <f t="shared" si="5"/>
        <v>469.2</v>
      </c>
      <c r="G14" s="261">
        <v>0</v>
      </c>
      <c r="H14" s="183">
        <f t="shared" ref="H14" si="7">TRUNC((F14/60)+(G14/50),2)</f>
        <v>7.82</v>
      </c>
      <c r="I14" s="189">
        <f t="shared" ref="I14" si="8">TRUNC(H14/4,0)*0.5</f>
        <v>0.5</v>
      </c>
      <c r="J14" s="262">
        <v>1</v>
      </c>
      <c r="K14" s="242">
        <v>2</v>
      </c>
      <c r="L14" s="200">
        <v>552.60080000000005</v>
      </c>
      <c r="M14" s="264">
        <f>7*32.6</f>
        <v>228.20000000000002</v>
      </c>
      <c r="N14" s="198">
        <f t="shared" si="2"/>
        <v>4549.53</v>
      </c>
      <c r="V14" s="374"/>
    </row>
    <row r="15" spans="1:22" ht="17.25" customHeight="1">
      <c r="A15" s="196" t="s">
        <v>213</v>
      </c>
      <c r="B15" s="64" t="s">
        <v>149</v>
      </c>
      <c r="C15" s="171" t="s">
        <v>396</v>
      </c>
      <c r="D15" s="64" t="s">
        <v>444</v>
      </c>
      <c r="E15" s="201">
        <v>1</v>
      </c>
      <c r="F15" s="179">
        <f t="shared" si="5"/>
        <v>469.2</v>
      </c>
      <c r="G15" s="261">
        <v>0</v>
      </c>
      <c r="H15" s="183">
        <f t="shared" si="3"/>
        <v>7.82</v>
      </c>
      <c r="I15" s="189">
        <f t="shared" si="4"/>
        <v>0.5</v>
      </c>
      <c r="J15" s="262">
        <v>1</v>
      </c>
      <c r="K15" s="242">
        <v>2</v>
      </c>
      <c r="L15" s="200">
        <v>552.60080000000005</v>
      </c>
      <c r="M15" s="264">
        <f>7*32.6</f>
        <v>228.20000000000002</v>
      </c>
      <c r="N15" s="198">
        <f t="shared" si="2"/>
        <v>9099.07</v>
      </c>
      <c r="V15" s="374"/>
    </row>
    <row r="16" spans="1:22" ht="17.25" customHeight="1">
      <c r="A16" s="196" t="s">
        <v>214</v>
      </c>
      <c r="B16" s="152" t="s">
        <v>158</v>
      </c>
      <c r="C16" s="171" t="s">
        <v>157</v>
      </c>
      <c r="D16" s="152" t="s">
        <v>235</v>
      </c>
      <c r="E16" s="201">
        <v>1</v>
      </c>
      <c r="F16" s="179">
        <f t="shared" si="5"/>
        <v>469.2</v>
      </c>
      <c r="G16" s="261">
        <v>0</v>
      </c>
      <c r="H16" s="183">
        <f t="shared" si="3"/>
        <v>7.82</v>
      </c>
      <c r="I16" s="189">
        <f t="shared" si="4"/>
        <v>0.5</v>
      </c>
      <c r="J16" s="262">
        <v>2</v>
      </c>
      <c r="K16" s="242">
        <v>2</v>
      </c>
      <c r="L16" s="200">
        <v>401.89269999999999</v>
      </c>
      <c r="M16" s="264">
        <f t="shared" ref="M16:M17" si="9">4*32.6</f>
        <v>130.4</v>
      </c>
      <c r="N16" s="198">
        <f t="shared" si="2"/>
        <v>12832</v>
      </c>
      <c r="V16" s="374"/>
    </row>
    <row r="17" spans="1:22" ht="17.25" customHeight="1">
      <c r="A17" s="196" t="s">
        <v>215</v>
      </c>
      <c r="B17" s="187" t="s">
        <v>148</v>
      </c>
      <c r="C17" s="171" t="s">
        <v>398</v>
      </c>
      <c r="D17" s="188" t="s">
        <v>235</v>
      </c>
      <c r="E17" s="201">
        <v>0.5</v>
      </c>
      <c r="F17" s="179">
        <f t="shared" si="5"/>
        <v>469.2</v>
      </c>
      <c r="G17" s="261">
        <v>0</v>
      </c>
      <c r="H17" s="183">
        <f t="shared" si="3"/>
        <v>7.82</v>
      </c>
      <c r="I17" s="189">
        <f t="shared" si="4"/>
        <v>0.5</v>
      </c>
      <c r="J17" s="262">
        <v>1</v>
      </c>
      <c r="K17" s="242">
        <v>2</v>
      </c>
      <c r="L17" s="200">
        <v>401.89269999999999</v>
      </c>
      <c r="M17" s="264">
        <f t="shared" si="9"/>
        <v>130.4</v>
      </c>
      <c r="N17" s="198">
        <f t="shared" si="2"/>
        <v>3273.2</v>
      </c>
      <c r="V17" s="374"/>
    </row>
    <row r="18" spans="1:22" ht="17.25" customHeight="1">
      <c r="A18" s="196" t="s">
        <v>216</v>
      </c>
      <c r="B18" s="187" t="s">
        <v>147</v>
      </c>
      <c r="C18" s="190" t="s">
        <v>402</v>
      </c>
      <c r="D18" s="188" t="s">
        <v>298</v>
      </c>
      <c r="E18" s="201">
        <v>0.5</v>
      </c>
      <c r="F18" s="179">
        <f t="shared" si="5"/>
        <v>469.2</v>
      </c>
      <c r="G18" s="261">
        <v>0</v>
      </c>
      <c r="H18" s="183">
        <f t="shared" si="3"/>
        <v>7.82</v>
      </c>
      <c r="I18" s="189">
        <f t="shared" si="4"/>
        <v>0.5</v>
      </c>
      <c r="J18" s="262">
        <v>1</v>
      </c>
      <c r="K18" s="242">
        <v>2</v>
      </c>
      <c r="L18" s="200">
        <v>431.12869999999998</v>
      </c>
      <c r="M18" s="264">
        <f t="shared" ref="M18:M19" si="10">6*32.6</f>
        <v>195.60000000000002</v>
      </c>
      <c r="N18" s="198">
        <f t="shared" si="2"/>
        <v>3567.02</v>
      </c>
      <c r="V18" s="374"/>
    </row>
    <row r="19" spans="1:22" ht="17.25" customHeight="1">
      <c r="A19" s="196" t="s">
        <v>217</v>
      </c>
      <c r="B19" s="187" t="s">
        <v>153</v>
      </c>
      <c r="C19" s="401" t="s">
        <v>152</v>
      </c>
      <c r="D19" s="188" t="s">
        <v>298</v>
      </c>
      <c r="E19" s="201">
        <v>0.5</v>
      </c>
      <c r="F19" s="179">
        <f t="shared" si="5"/>
        <v>469.2</v>
      </c>
      <c r="G19" s="261">
        <v>0</v>
      </c>
      <c r="H19" s="183">
        <f t="shared" ref="H19" si="11">TRUNC((F19/60)+(G19/50),2)</f>
        <v>7.82</v>
      </c>
      <c r="I19" s="189">
        <f t="shared" ref="I19" si="12">TRUNC(H19/4,0)*0.5</f>
        <v>0.5</v>
      </c>
      <c r="J19" s="262">
        <v>1</v>
      </c>
      <c r="K19" s="242">
        <v>2</v>
      </c>
      <c r="L19" s="200">
        <v>431.12869999999998</v>
      </c>
      <c r="M19" s="264">
        <f t="shared" si="10"/>
        <v>195.60000000000002</v>
      </c>
      <c r="N19" s="198">
        <f t="shared" si="2"/>
        <v>3567.02</v>
      </c>
      <c r="V19" s="374"/>
    </row>
    <row r="20" spans="1:22" ht="17.25" customHeight="1">
      <c r="A20" s="203"/>
      <c r="B20" s="204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14" t="s">
        <v>236</v>
      </c>
      <c r="N20" s="215">
        <f>SUM(N9:N19)</f>
        <v>70207.490000000005</v>
      </c>
    </row>
    <row r="21" spans="1:22" ht="17.25" customHeight="1">
      <c r="A21" s="203"/>
      <c r="B21" s="204"/>
      <c r="C21" s="205"/>
      <c r="D21" s="205"/>
      <c r="E21" s="205"/>
      <c r="F21" s="205"/>
      <c r="G21" s="205"/>
      <c r="H21" s="206"/>
      <c r="I21" s="207"/>
      <c r="J21" s="205"/>
      <c r="K21" s="205"/>
      <c r="L21" s="205" t="s">
        <v>230</v>
      </c>
      <c r="M21" s="216">
        <f>'Resumo do Orçamento'!B33</f>
        <v>0.25169999999999998</v>
      </c>
      <c r="N21" s="208">
        <f>TRUNC(N20*M21,2)</f>
        <v>17671.22</v>
      </c>
    </row>
    <row r="22" spans="1:22" ht="17.25" customHeight="1">
      <c r="A22" s="203"/>
      <c r="B22" s="204"/>
      <c r="C22" s="205"/>
      <c r="D22" s="205"/>
      <c r="E22" s="205"/>
      <c r="F22" s="205"/>
      <c r="G22" s="205"/>
      <c r="H22" s="206"/>
      <c r="I22" s="207"/>
      <c r="J22" s="205"/>
      <c r="K22" s="205"/>
      <c r="L22" s="205"/>
      <c r="M22" s="214" t="s">
        <v>237</v>
      </c>
      <c r="N22" s="208">
        <f>N20+N21</f>
        <v>87878.71</v>
      </c>
    </row>
    <row r="23" spans="1:22" ht="17.25" customHeight="1">
      <c r="A23" s="238"/>
      <c r="B23" s="209"/>
      <c r="C23" s="210"/>
      <c r="D23" s="210"/>
      <c r="E23" s="210"/>
      <c r="F23" s="210"/>
      <c r="G23" s="210"/>
      <c r="H23" s="211"/>
      <c r="I23" s="212"/>
      <c r="J23" s="210"/>
      <c r="K23" s="210"/>
      <c r="L23" s="210"/>
      <c r="M23" s="214" t="s">
        <v>238</v>
      </c>
      <c r="N23" s="213">
        <f>N22</f>
        <v>87878.71</v>
      </c>
    </row>
    <row r="24" spans="1:22" ht="17.25" customHeight="1">
      <c r="A24" s="368"/>
      <c r="B24" s="265" t="s">
        <v>476</v>
      </c>
      <c r="C24" s="369"/>
      <c r="D24" s="265"/>
      <c r="E24" s="369"/>
      <c r="F24" s="369"/>
      <c r="G24" s="369"/>
      <c r="H24" s="370"/>
      <c r="I24" s="371"/>
      <c r="J24" s="369"/>
      <c r="K24" s="265"/>
      <c r="L24" s="369"/>
      <c r="M24" s="369"/>
      <c r="N24" s="372"/>
    </row>
    <row r="25" spans="1:22" ht="17.25" customHeight="1"/>
    <row r="26" spans="1:22" ht="17.25" customHeight="1"/>
    <row r="27" spans="1:22" ht="17.25" customHeight="1"/>
    <row r="29" spans="1:22" ht="9.75" customHeight="1">
      <c r="N29" s="167"/>
    </row>
    <row r="34" spans="14:14" ht="9.75" customHeight="1">
      <c r="N34" s="167"/>
    </row>
  </sheetData>
  <mergeCells count="8">
    <mergeCell ref="L6:L7"/>
    <mergeCell ref="N6:N7"/>
    <mergeCell ref="A6:A7"/>
    <mergeCell ref="B6:C6"/>
    <mergeCell ref="D6:E6"/>
    <mergeCell ref="H6:H7"/>
    <mergeCell ref="I6:I7"/>
    <mergeCell ref="M6:M7"/>
  </mergeCells>
  <conditionalFormatting sqref="B9:B10">
    <cfRule type="duplicateValues" dxfId="3" priority="104" stopIfTrue="1"/>
  </conditionalFormatting>
  <conditionalFormatting sqref="B14">
    <cfRule type="duplicateValues" dxfId="2" priority="1" stopIfTrue="1"/>
  </conditionalFormatting>
  <conditionalFormatting sqref="B15:B16">
    <cfRule type="duplicateValues" dxfId="1" priority="109" stopIfTrue="1"/>
  </conditionalFormatting>
  <conditionalFormatting sqref="B17:B19 B11:B14">
    <cfRule type="duplicateValues" dxfId="0" priority="130" stopIfTrue="1"/>
  </conditionalFormatting>
  <printOptions horizontalCentered="1"/>
  <pageMargins left="0.39370078740157483" right="0.39370078740157483" top="0.70866141732283472" bottom="0.39370078740157483" header="0" footer="0"/>
  <pageSetup paperSize="9" scale="92" fitToHeight="0" orientation="landscape" r:id="rId1"/>
  <headerFooter alignWithMargins="0">
    <oddFooter xml:space="preserve">&amp;L&amp;"Arial,Normal"&amp;8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J25"/>
  <sheetViews>
    <sheetView showGridLines="0" workbookViewId="0">
      <selection activeCell="K26" sqref="K26"/>
    </sheetView>
  </sheetViews>
  <sheetFormatPr defaultColWidth="10.7109375" defaultRowHeight="15"/>
  <cols>
    <col min="1" max="1" width="6.7109375" style="2" customWidth="1"/>
    <col min="2" max="2" width="73" style="2" customWidth="1"/>
    <col min="3" max="3" width="11.7109375" style="4" customWidth="1"/>
    <col min="4" max="4" width="10.7109375" style="3" customWidth="1"/>
    <col min="5" max="6" width="10.7109375" style="5" customWidth="1"/>
    <col min="7" max="8" width="10.7109375" style="6" customWidth="1"/>
    <col min="9" max="9" width="10.7109375" style="4" customWidth="1"/>
    <col min="10" max="10" width="10.7109375" style="7" customWidth="1"/>
    <col min="11" max="16384" width="10.7109375" style="2"/>
  </cols>
  <sheetData>
    <row r="1" spans="1:10" ht="18.600000000000001" customHeight="1">
      <c r="A1" s="44" t="s">
        <v>12</v>
      </c>
      <c r="B1" s="8"/>
      <c r="C1" s="29"/>
    </row>
    <row r="2" spans="1:10" ht="18.600000000000001" customHeight="1">
      <c r="A2" s="45" t="s">
        <v>449</v>
      </c>
      <c r="B2" s="9"/>
      <c r="C2" s="28"/>
    </row>
    <row r="3" spans="1:10" ht="18.600000000000001" customHeight="1">
      <c r="A3" s="45" t="s">
        <v>450</v>
      </c>
      <c r="B3" s="360"/>
      <c r="C3" s="361"/>
    </row>
    <row r="4" spans="1:10" ht="18.600000000000001" customHeight="1">
      <c r="A4" s="423" t="s">
        <v>468</v>
      </c>
      <c r="B4" s="10"/>
      <c r="C4" s="26"/>
    </row>
    <row r="5" spans="1:10" ht="24" customHeight="1">
      <c r="A5" s="483" t="s">
        <v>293</v>
      </c>
      <c r="B5" s="484"/>
      <c r="C5" s="485"/>
    </row>
    <row r="6" spans="1:10" ht="18" customHeight="1">
      <c r="A6" s="486" t="s">
        <v>10</v>
      </c>
      <c r="B6" s="488" t="s">
        <v>6</v>
      </c>
      <c r="C6" s="488" t="s">
        <v>258</v>
      </c>
    </row>
    <row r="7" spans="1:10" ht="18" customHeight="1" thickBot="1">
      <c r="A7" s="487"/>
      <c r="B7" s="489"/>
      <c r="C7" s="489"/>
    </row>
    <row r="8" spans="1:10" ht="18" customHeight="1" thickTop="1">
      <c r="A8" s="152" t="s">
        <v>172</v>
      </c>
      <c r="B8" s="151" t="s">
        <v>429</v>
      </c>
      <c r="C8" s="357">
        <v>1</v>
      </c>
    </row>
    <row r="9" spans="1:10" s="3" customFormat="1" ht="18" customHeight="1">
      <c r="A9" s="152" t="s">
        <v>166</v>
      </c>
      <c r="B9" s="151" t="s">
        <v>169</v>
      </c>
      <c r="C9" s="357">
        <v>1</v>
      </c>
      <c r="E9" s="5"/>
      <c r="F9" s="5"/>
      <c r="G9" s="6"/>
      <c r="H9" s="6"/>
      <c r="I9" s="4"/>
      <c r="J9" s="7"/>
    </row>
    <row r="10" spans="1:10" s="3" customFormat="1" ht="18" customHeight="1">
      <c r="A10" s="152" t="s">
        <v>173</v>
      </c>
      <c r="B10" s="151" t="s">
        <v>430</v>
      </c>
      <c r="C10" s="357">
        <v>1</v>
      </c>
      <c r="E10" s="5"/>
      <c r="F10" s="5"/>
      <c r="G10" s="6"/>
      <c r="H10" s="6"/>
      <c r="I10" s="4"/>
      <c r="J10" s="7"/>
    </row>
    <row r="11" spans="1:10" s="3" customFormat="1" ht="18" customHeight="1">
      <c r="A11" s="152" t="s">
        <v>165</v>
      </c>
      <c r="B11" s="151" t="s">
        <v>168</v>
      </c>
      <c r="C11" s="357">
        <v>1</v>
      </c>
      <c r="E11" s="5"/>
      <c r="F11" s="5"/>
      <c r="G11" s="6"/>
      <c r="H11" s="6"/>
      <c r="I11" s="4"/>
      <c r="J11" s="7"/>
    </row>
    <row r="12" spans="1:10" s="3" customFormat="1" ht="18" customHeight="1">
      <c r="A12" s="152" t="s">
        <v>180</v>
      </c>
      <c r="B12" s="151" t="s">
        <v>395</v>
      </c>
      <c r="C12" s="357">
        <v>1</v>
      </c>
      <c r="E12" s="5"/>
      <c r="F12" s="5"/>
      <c r="G12" s="6"/>
      <c r="H12" s="6"/>
      <c r="I12" s="4"/>
      <c r="J12" s="7"/>
    </row>
    <row r="13" spans="1:10" s="3" customFormat="1" ht="18" customHeight="1">
      <c r="A13" s="152" t="s">
        <v>481</v>
      </c>
      <c r="B13" s="425" t="s">
        <v>482</v>
      </c>
      <c r="C13" s="357">
        <v>1</v>
      </c>
      <c r="E13" s="5"/>
      <c r="F13" s="5"/>
      <c r="G13" s="6"/>
      <c r="H13" s="6"/>
      <c r="I13" s="4"/>
      <c r="J13" s="7"/>
    </row>
    <row r="14" spans="1:10" s="3" customFormat="1" ht="18" customHeight="1">
      <c r="A14" s="152" t="s">
        <v>164</v>
      </c>
      <c r="B14" s="151" t="s">
        <v>167</v>
      </c>
      <c r="C14" s="357">
        <v>1</v>
      </c>
      <c r="E14" s="5"/>
      <c r="F14" s="5"/>
      <c r="G14" s="6"/>
      <c r="H14" s="6"/>
      <c r="I14" s="4"/>
      <c r="J14" s="7"/>
    </row>
    <row r="15" spans="1:10" s="3" customFormat="1" ht="18" customHeight="1">
      <c r="A15" s="152" t="s">
        <v>174</v>
      </c>
      <c r="B15" s="154" t="s">
        <v>175</v>
      </c>
      <c r="C15" s="357">
        <v>1</v>
      </c>
      <c r="E15" s="5"/>
      <c r="F15" s="5"/>
      <c r="G15" s="6"/>
      <c r="H15" s="6"/>
      <c r="I15" s="4"/>
      <c r="J15" s="7"/>
    </row>
    <row r="16" spans="1:10" s="3" customFormat="1" ht="18" customHeight="1">
      <c r="A16" s="152" t="s">
        <v>159</v>
      </c>
      <c r="B16" s="151" t="s">
        <v>397</v>
      </c>
      <c r="C16" s="357">
        <v>1</v>
      </c>
      <c r="E16" s="5"/>
      <c r="F16" s="5"/>
      <c r="G16" s="6"/>
      <c r="H16" s="6"/>
      <c r="I16" s="4"/>
      <c r="J16" s="7"/>
    </row>
    <row r="17" spans="1:10" s="3" customFormat="1" ht="18" customHeight="1">
      <c r="A17" s="152" t="s">
        <v>405</v>
      </c>
      <c r="B17" s="151" t="s">
        <v>406</v>
      </c>
      <c r="C17" s="357">
        <v>1</v>
      </c>
      <c r="E17" s="5"/>
      <c r="F17" s="5"/>
      <c r="G17" s="6"/>
      <c r="H17" s="6"/>
      <c r="I17" s="4"/>
      <c r="J17" s="7"/>
    </row>
    <row r="18" spans="1:10" s="3" customFormat="1" ht="18" customHeight="1">
      <c r="A18" s="152" t="s">
        <v>483</v>
      </c>
      <c r="B18" s="425" t="s">
        <v>484</v>
      </c>
      <c r="C18" s="357">
        <v>1</v>
      </c>
      <c r="E18" s="5"/>
      <c r="F18" s="5"/>
      <c r="G18" s="6"/>
      <c r="H18" s="6"/>
      <c r="I18" s="4"/>
      <c r="J18" s="7"/>
    </row>
    <row r="19" spans="1:10" s="3" customFormat="1" ht="18" customHeight="1">
      <c r="A19" s="152" t="s">
        <v>181</v>
      </c>
      <c r="B19" s="154" t="s">
        <v>432</v>
      </c>
      <c r="C19" s="357">
        <v>1</v>
      </c>
      <c r="E19" s="5"/>
      <c r="F19" s="5"/>
      <c r="G19" s="6"/>
      <c r="H19" s="6"/>
      <c r="I19" s="4"/>
      <c r="J19" s="7"/>
    </row>
    <row r="20" spans="1:10" s="3" customFormat="1" ht="18" customHeight="1">
      <c r="A20" s="152" t="s">
        <v>183</v>
      </c>
      <c r="B20" s="151" t="s">
        <v>399</v>
      </c>
      <c r="C20" s="357">
        <v>1</v>
      </c>
      <c r="E20" s="5"/>
      <c r="F20" s="5"/>
      <c r="G20" s="6"/>
      <c r="H20" s="6"/>
      <c r="I20" s="4"/>
      <c r="J20" s="7"/>
    </row>
    <row r="21" spans="1:10" s="3" customFormat="1" ht="18" customHeight="1">
      <c r="A21" s="152" t="s">
        <v>182</v>
      </c>
      <c r="B21" s="151" t="s">
        <v>400</v>
      </c>
      <c r="C21" s="357">
        <v>1</v>
      </c>
      <c r="E21" s="5"/>
      <c r="F21" s="5"/>
      <c r="G21" s="6"/>
      <c r="H21" s="6"/>
      <c r="I21" s="4"/>
      <c r="J21" s="7"/>
    </row>
    <row r="22" spans="1:10" s="3" customFormat="1" ht="18" customHeight="1">
      <c r="A22" s="152" t="s">
        <v>160</v>
      </c>
      <c r="B22" s="151" t="s">
        <v>401</v>
      </c>
      <c r="C22" s="357">
        <v>1</v>
      </c>
      <c r="E22" s="5"/>
      <c r="F22" s="5"/>
      <c r="G22" s="6"/>
      <c r="H22" s="6"/>
      <c r="I22" s="4"/>
      <c r="J22" s="7"/>
    </row>
    <row r="23" spans="1:10" s="3" customFormat="1" ht="18" customHeight="1">
      <c r="A23" s="63" t="s">
        <v>179</v>
      </c>
      <c r="B23" s="153" t="s">
        <v>388</v>
      </c>
      <c r="C23" s="357">
        <v>1</v>
      </c>
      <c r="E23" s="5"/>
      <c r="F23" s="5"/>
      <c r="G23" s="6"/>
      <c r="H23" s="6"/>
      <c r="I23" s="4"/>
      <c r="J23" s="7"/>
    </row>
    <row r="24" spans="1:10" s="3" customFormat="1" ht="18" customHeight="1">
      <c r="A24" s="63" t="s">
        <v>433</v>
      </c>
      <c r="B24" s="153" t="s">
        <v>434</v>
      </c>
      <c r="C24" s="357">
        <v>1</v>
      </c>
      <c r="E24" s="5"/>
      <c r="F24" s="5"/>
      <c r="G24" s="6"/>
      <c r="H24" s="6"/>
      <c r="I24" s="4"/>
      <c r="J24" s="7"/>
    </row>
    <row r="25" spans="1:10" s="3" customFormat="1" ht="18" customHeight="1">
      <c r="A25" s="391" t="s">
        <v>442</v>
      </c>
      <c r="B25" s="392" t="s">
        <v>443</v>
      </c>
      <c r="C25" s="400">
        <v>1</v>
      </c>
      <c r="E25" s="5"/>
      <c r="F25" s="5"/>
      <c r="G25" s="6"/>
      <c r="H25" s="6"/>
      <c r="I25" s="4"/>
      <c r="J25" s="7"/>
    </row>
  </sheetData>
  <mergeCells count="4">
    <mergeCell ref="A5:C5"/>
    <mergeCell ref="A6:A7"/>
    <mergeCell ref="B6:B7"/>
    <mergeCell ref="C6:C7"/>
  </mergeCells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22</vt:i4>
      </vt:variant>
    </vt:vector>
  </HeadingPairs>
  <TitlesOfParts>
    <vt:vector size="31" baseType="lpstr">
      <vt:lpstr>Resumo do Orçamento</vt:lpstr>
      <vt:lpstr>Resumo de Quantidades</vt:lpstr>
      <vt:lpstr>Planilha Orçamentária</vt:lpstr>
      <vt:lpstr>Cronograma Físico-Financeiro</vt:lpstr>
      <vt:lpstr>Curva ABC de Serviços</vt:lpstr>
      <vt:lpstr>Mobilização de Pessoal</vt:lpstr>
      <vt:lpstr>Mobilização de Equip. Rodante</vt:lpstr>
      <vt:lpstr>Mobilização de Equip. Pesado</vt:lpstr>
      <vt:lpstr>Equipamentos de Pequeno Porte</vt:lpstr>
      <vt:lpstr>'Cronograma Físico-Financeiro'!Area_de_impressao</vt:lpstr>
      <vt:lpstr>'Curva ABC de Serviços'!Area_de_impressao</vt:lpstr>
      <vt:lpstr>'Equipamentos de Pequeno Porte'!Area_de_impressao</vt:lpstr>
      <vt:lpstr>'Mobilização de Equip. Pesado'!Area_de_impressao</vt:lpstr>
      <vt:lpstr>'Mobilização de Equip. Rodante'!Area_de_impressao</vt:lpstr>
      <vt:lpstr>'Mobilização de Pessoal'!Area_de_impressao</vt:lpstr>
      <vt:lpstr>'Planilha Orçamentária'!Area_de_impressao</vt:lpstr>
      <vt:lpstr>'Resumo de Quantidades'!Area_de_impressao</vt:lpstr>
      <vt:lpstr>'Resumo do Orçamento'!Area_de_impressao</vt:lpstr>
      <vt:lpstr>'Mobilização de Equip. Pesado'!Print_Area</vt:lpstr>
      <vt:lpstr>'Mobilização de Equip. Rodante'!Print_Area</vt:lpstr>
      <vt:lpstr>'Mobilização de Pessoal'!Print_Area</vt:lpstr>
      <vt:lpstr>'Mobilização de Equip. Pesado'!Print_Titles</vt:lpstr>
      <vt:lpstr>'Mobilização de Equip. Rodante'!Print_Titles</vt:lpstr>
      <vt:lpstr>'Mobilização de Pessoal'!Print_Titles</vt:lpstr>
      <vt:lpstr>'Curva ABC de Serviços'!Titulos_de_impressao</vt:lpstr>
      <vt:lpstr>'Equipamentos de Pequeno Porte'!Titulos_de_impressao</vt:lpstr>
      <vt:lpstr>'Mobilização de Equip. Pesado'!Titulos_de_impressao</vt:lpstr>
      <vt:lpstr>'Mobilização de Equip. Rodante'!Titulos_de_impressao</vt:lpstr>
      <vt:lpstr>'Mobilização de Pessoal'!Titulos_de_impressao</vt:lpstr>
      <vt:lpstr>'Planilha Orçamentária'!Titulos_de_impressao</vt:lpstr>
      <vt:lpstr>'Resumo de Quantidades'!Titulos_de_impressao</vt:lpstr>
    </vt:vector>
  </TitlesOfParts>
  <Company>GM Engenharia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Colorado4</dc:creator>
  <cp:lastModifiedBy>RODRIGO THIBES GONSALVES</cp:lastModifiedBy>
  <cp:lastPrinted>2025-01-14T12:40:36Z</cp:lastPrinted>
  <dcterms:created xsi:type="dcterms:W3CDTF">2002-02-21T12:05:20Z</dcterms:created>
  <dcterms:modified xsi:type="dcterms:W3CDTF">2025-01-16T15:08:04Z</dcterms:modified>
</cp:coreProperties>
</file>