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Prefeitura\adm-dep_compras\DEP_COMPRAS\2024\PREGÃO ELETRONICO\PREGÃO ELETRONICO XXX-2024 - SRP TERCEIRIZAÇÃO MÃO DE OBRA OPERACIONAL\"/>
    </mc:Choice>
  </mc:AlternateContent>
  <xr:revisionPtr revIDLastSave="0" documentId="13_ncr:1_{61ACA32F-FA72-480C-A2B0-856E82416309}" xr6:coauthVersionLast="47" xr6:coauthVersionMax="47" xr10:uidLastSave="{00000000-0000-0000-0000-000000000000}"/>
  <bookViews>
    <workbookView xWindow="-120" yWindow="-120" windowWidth="29040" windowHeight="15720" tabRatio="642" activeTab="6" xr2:uid="{00000000-000D-0000-FFFF-FFFF00000000}"/>
  </bookViews>
  <sheets>
    <sheet name="VEÍCULO LEVE" sheetId="4" r:id="rId1"/>
    <sheet name="VEÍCULO PESADO" sheetId="21" r:id="rId2"/>
    <sheet name="ÔNIBUS E VAN" sheetId="23" r:id="rId3"/>
    <sheet name="OPERADOR DE MAQUINAS" sheetId="24" r:id="rId4"/>
    <sheet name="AMBULÂNCIA" sheetId="22" r:id="rId5"/>
    <sheet name="MEMORIAL" sheetId="16" r:id="rId6"/>
    <sheet name="NOTA EXPLICATIVA" sheetId="20" r:id="rId7"/>
  </sheets>
  <definedNames>
    <definedName name="EPI">#REF!</definedName>
    <definedName name="Perc_Insalubridade">#REF!</definedName>
    <definedName name="PERICULOSIDADE">#REF!</definedName>
    <definedName name="PisCofins" comment="Seleção do regime tributário da licitante para o Pis/Cofins">#REF!</definedName>
    <definedName name="Planilhas_P">#REF!</definedName>
    <definedName name="RAT">#REF!</definedName>
    <definedName name="Sel_Insalub">#REF!</definedName>
    <definedName name="SIMNAO">#REF!</definedName>
    <definedName name="Uniformes">#REF!</definedName>
  </definedNames>
  <calcPr calcId="181029"/>
</workbook>
</file>

<file path=xl/calcChain.xml><?xml version="1.0" encoding="utf-8"?>
<calcChain xmlns="http://schemas.openxmlformats.org/spreadsheetml/2006/main">
  <c r="B127" i="22" l="1"/>
  <c r="H112" i="4"/>
  <c r="I102" i="4"/>
  <c r="H82" i="4"/>
  <c r="I141" i="24" l="1"/>
  <c r="I23" i="24" s="1"/>
  <c r="I25" i="24" s="1"/>
  <c r="I141" i="22"/>
  <c r="I23" i="22" s="1"/>
  <c r="I141" i="23"/>
  <c r="I23" i="23" s="1"/>
  <c r="I141" i="21"/>
  <c r="I23" i="21" s="1"/>
  <c r="I141" i="4"/>
  <c r="I23" i="4" s="1"/>
  <c r="B131" i="24"/>
  <c r="B129" i="24"/>
  <c r="B128" i="24"/>
  <c r="B127" i="24"/>
  <c r="B126" i="24"/>
  <c r="B125" i="24"/>
  <c r="H114" i="24"/>
  <c r="H112" i="24"/>
  <c r="I102" i="24"/>
  <c r="I129" i="24" s="1"/>
  <c r="H82" i="24"/>
  <c r="H86" i="24" s="1"/>
  <c r="H71" i="24"/>
  <c r="H67" i="24"/>
  <c r="I55" i="24"/>
  <c r="I61" i="24" s="1"/>
  <c r="H47" i="24"/>
  <c r="H70" i="24" s="1"/>
  <c r="H36" i="24"/>
  <c r="B131" i="23"/>
  <c r="B129" i="23"/>
  <c r="B128" i="23"/>
  <c r="B127" i="23"/>
  <c r="B126" i="23"/>
  <c r="B125" i="23"/>
  <c r="H114" i="23"/>
  <c r="H112" i="23"/>
  <c r="I102" i="23"/>
  <c r="I129" i="23" s="1"/>
  <c r="H82" i="23"/>
  <c r="H86" i="23" s="1"/>
  <c r="H71" i="23"/>
  <c r="H67" i="23"/>
  <c r="I55" i="23"/>
  <c r="I61" i="23" s="1"/>
  <c r="H47" i="23"/>
  <c r="H70" i="23" s="1"/>
  <c r="H36" i="23"/>
  <c r="B131" i="22"/>
  <c r="B129" i="22"/>
  <c r="B128" i="22"/>
  <c r="B126" i="22"/>
  <c r="B125" i="22"/>
  <c r="H114" i="22"/>
  <c r="H112" i="22"/>
  <c r="I102" i="22"/>
  <c r="I129" i="22" s="1"/>
  <c r="H82" i="22"/>
  <c r="H86" i="22" s="1"/>
  <c r="H71" i="22"/>
  <c r="H67" i="22"/>
  <c r="I55" i="22"/>
  <c r="I61" i="22" s="1"/>
  <c r="H47" i="22"/>
  <c r="H70" i="22" s="1"/>
  <c r="H36" i="22"/>
  <c r="H87" i="23" l="1"/>
  <c r="I25" i="23"/>
  <c r="I27" i="23" s="1"/>
  <c r="I29" i="23" s="1"/>
  <c r="I24" i="23"/>
  <c r="I26" i="23" s="1"/>
  <c r="I28" i="23" s="1"/>
  <c r="I30" i="23" s="1"/>
  <c r="I25" i="22"/>
  <c r="I24" i="22"/>
  <c r="I26" i="22" s="1"/>
  <c r="I28" i="22" s="1"/>
  <c r="H72" i="23"/>
  <c r="H72" i="24"/>
  <c r="I24" i="24"/>
  <c r="I26" i="24" s="1"/>
  <c r="I28" i="24" s="1"/>
  <c r="I27" i="24"/>
  <c r="I29" i="24" s="1"/>
  <c r="H87" i="24"/>
  <c r="H88" i="24" s="1"/>
  <c r="H88" i="23"/>
  <c r="H87" i="22"/>
  <c r="H88" i="22" s="1"/>
  <c r="H72" i="22"/>
  <c r="I27" i="22" l="1"/>
  <c r="I29" i="22" s="1"/>
  <c r="I30" i="22" s="1"/>
  <c r="I30" i="24"/>
  <c r="I35" i="24" s="1"/>
  <c r="I85" i="23"/>
  <c r="I76" i="23"/>
  <c r="I68" i="23"/>
  <c r="I41" i="23"/>
  <c r="I39" i="23"/>
  <c r="I87" i="23"/>
  <c r="I45" i="23"/>
  <c r="I79" i="23"/>
  <c r="I35" i="23"/>
  <c r="I125" i="23"/>
  <c r="I40" i="23"/>
  <c r="I80" i="23"/>
  <c r="I69" i="23"/>
  <c r="I81" i="23"/>
  <c r="I66" i="23"/>
  <c r="I46" i="23"/>
  <c r="I44" i="23"/>
  <c r="I86" i="23"/>
  <c r="I78" i="23"/>
  <c r="I43" i="23"/>
  <c r="I34" i="23"/>
  <c r="I77" i="23"/>
  <c r="I93" i="23" s="1"/>
  <c r="I42" i="23"/>
  <c r="I70" i="23"/>
  <c r="I67" i="23"/>
  <c r="I71" i="23"/>
  <c r="I34" i="22" l="1"/>
  <c r="I39" i="22"/>
  <c r="I80" i="22"/>
  <c r="I35" i="22"/>
  <c r="I45" i="22"/>
  <c r="I43" i="22"/>
  <c r="I44" i="22"/>
  <c r="I79" i="22"/>
  <c r="I70" i="22"/>
  <c r="I86" i="22"/>
  <c r="I67" i="22"/>
  <c r="I76" i="22"/>
  <c r="I42" i="22"/>
  <c r="I68" i="22"/>
  <c r="I77" i="22"/>
  <c r="I93" i="22" s="1"/>
  <c r="I41" i="22"/>
  <c r="I87" i="22"/>
  <c r="I85" i="22"/>
  <c r="I71" i="22"/>
  <c r="I46" i="22"/>
  <c r="I40" i="22"/>
  <c r="I69" i="22"/>
  <c r="I66" i="22"/>
  <c r="I72" i="22" s="1"/>
  <c r="I127" i="22" s="1"/>
  <c r="I125" i="22"/>
  <c r="I78" i="22"/>
  <c r="I81" i="22"/>
  <c r="I71" i="24"/>
  <c r="I87" i="24"/>
  <c r="I88" i="22"/>
  <c r="I36" i="23"/>
  <c r="I59" i="23" s="1"/>
  <c r="I62" i="23" s="1"/>
  <c r="I126" i="23" s="1"/>
  <c r="I42" i="24"/>
  <c r="I81" i="24"/>
  <c r="I34" i="24"/>
  <c r="I36" i="24" s="1"/>
  <c r="I59" i="24" s="1"/>
  <c r="I67" i="24"/>
  <c r="I78" i="24"/>
  <c r="I44" i="24"/>
  <c r="I43" i="24"/>
  <c r="I41" i="24"/>
  <c r="I76" i="24"/>
  <c r="I70" i="24"/>
  <c r="I46" i="24"/>
  <c r="I79" i="24"/>
  <c r="I85" i="24"/>
  <c r="I66" i="24"/>
  <c r="I80" i="24"/>
  <c r="I69" i="24"/>
  <c r="I40" i="24"/>
  <c r="I39" i="24"/>
  <c r="I77" i="24"/>
  <c r="I93" i="24" s="1"/>
  <c r="I125" i="24"/>
  <c r="I45" i="24"/>
  <c r="I86" i="24"/>
  <c r="I88" i="24" s="1"/>
  <c r="I68" i="24"/>
  <c r="I36" i="22"/>
  <c r="I59" i="22" s="1"/>
  <c r="I47" i="23"/>
  <c r="I60" i="23" s="1"/>
  <c r="I72" i="23"/>
  <c r="I127" i="23" s="1"/>
  <c r="I82" i="23"/>
  <c r="I92" i="23" s="1"/>
  <c r="I94" i="23" s="1"/>
  <c r="I128" i="23" s="1"/>
  <c r="I88" i="23"/>
  <c r="I47" i="22" l="1"/>
  <c r="I60" i="22" s="1"/>
  <c r="I62" i="22" s="1"/>
  <c r="I126" i="22" s="1"/>
  <c r="I82" i="22"/>
  <c r="I92" i="22" s="1"/>
  <c r="I94" i="22" s="1"/>
  <c r="I128" i="22" s="1"/>
  <c r="I72" i="24"/>
  <c r="I127" i="24" s="1"/>
  <c r="I47" i="24"/>
  <c r="I60" i="24" s="1"/>
  <c r="I62" i="24" s="1"/>
  <c r="I126" i="24" s="1"/>
  <c r="I82" i="24"/>
  <c r="I92" i="24" s="1"/>
  <c r="I94" i="24" s="1"/>
  <c r="I128" i="24" s="1"/>
  <c r="I130" i="24" s="1"/>
  <c r="I106" i="24" s="1"/>
  <c r="I130" i="23"/>
  <c r="I106" i="23" s="1"/>
  <c r="I130" i="22" l="1"/>
  <c r="I106" i="22" s="1"/>
  <c r="I107" i="22" s="1"/>
  <c r="I132" i="22" s="1"/>
  <c r="I107" i="24"/>
  <c r="I132" i="24" s="1"/>
  <c r="I107" i="23"/>
  <c r="I117" i="23" s="1"/>
  <c r="I119" i="23" s="1"/>
  <c r="I121" i="23" s="1"/>
  <c r="I117" i="22" l="1"/>
  <c r="I119" i="22" s="1"/>
  <c r="I121" i="22" s="1"/>
  <c r="I132" i="23"/>
  <c r="I111" i="24"/>
  <c r="I110" i="24"/>
  <c r="I109" i="24"/>
  <c r="I117" i="24"/>
  <c r="I119" i="24" s="1"/>
  <c r="I121" i="24" s="1"/>
  <c r="I111" i="22"/>
  <c r="I110" i="22"/>
  <c r="I109" i="22"/>
  <c r="I109" i="23" l="1"/>
  <c r="I111" i="23"/>
  <c r="I110" i="23"/>
  <c r="I112" i="24"/>
  <c r="I112" i="22"/>
  <c r="I112" i="23" l="1"/>
  <c r="I131" i="23" s="1"/>
  <c r="I131" i="24"/>
  <c r="I131" i="22"/>
  <c r="B131" i="21" l="1"/>
  <c r="B129" i="21"/>
  <c r="B128" i="21"/>
  <c r="B127" i="21"/>
  <c r="B126" i="21"/>
  <c r="B125" i="21"/>
  <c r="H114" i="21"/>
  <c r="H112" i="21"/>
  <c r="I102" i="21"/>
  <c r="I129" i="21" s="1"/>
  <c r="H82" i="21"/>
  <c r="H86" i="21" s="1"/>
  <c r="H71" i="21"/>
  <c r="H67" i="21"/>
  <c r="I55" i="21"/>
  <c r="I61" i="21" s="1"/>
  <c r="H47" i="21"/>
  <c r="H70" i="21" s="1"/>
  <c r="H36" i="21"/>
  <c r="I25" i="21"/>
  <c r="I27" i="21" s="1"/>
  <c r="I29" i="21" s="1"/>
  <c r="I24" i="21"/>
  <c r="H114" i="4"/>
  <c r="H72" i="21" l="1"/>
  <c r="I26" i="21"/>
  <c r="I28" i="21" s="1"/>
  <c r="H87" i="21"/>
  <c r="H88" i="21" s="1"/>
  <c r="H86" i="4"/>
  <c r="I30" i="21" l="1"/>
  <c r="C60" i="16"/>
  <c r="I41" i="21" l="1"/>
  <c r="I34" i="21"/>
  <c r="I35" i="21"/>
  <c r="I39" i="21"/>
  <c r="I43" i="21"/>
  <c r="I40" i="21"/>
  <c r="I85" i="21"/>
  <c r="I77" i="21"/>
  <c r="I93" i="21" s="1"/>
  <c r="I45" i="21"/>
  <c r="I86" i="21"/>
  <c r="I76" i="21"/>
  <c r="I68" i="21"/>
  <c r="I67" i="21"/>
  <c r="I87" i="21"/>
  <c r="I71" i="21"/>
  <c r="I69" i="21"/>
  <c r="I42" i="21"/>
  <c r="I79" i="21"/>
  <c r="I44" i="21"/>
  <c r="I125" i="21"/>
  <c r="I81" i="21"/>
  <c r="I80" i="21"/>
  <c r="I70" i="21"/>
  <c r="I66" i="21"/>
  <c r="I46" i="21"/>
  <c r="I78" i="21"/>
  <c r="I25" i="4"/>
  <c r="I72" i="21" l="1"/>
  <c r="I127" i="21" s="1"/>
  <c r="I88" i="21"/>
  <c r="I30" i="4"/>
  <c r="I47" i="21"/>
  <c r="I60" i="21" s="1"/>
  <c r="I82" i="21"/>
  <c r="I92" i="21" s="1"/>
  <c r="I94" i="21" s="1"/>
  <c r="I128" i="21" s="1"/>
  <c r="I36" i="21"/>
  <c r="I59" i="21" s="1"/>
  <c r="I55" i="4"/>
  <c r="I61" i="4" s="1"/>
  <c r="D46" i="20"/>
  <c r="D90" i="20"/>
  <c r="D89" i="20"/>
  <c r="D88" i="20"/>
  <c r="D87" i="20"/>
  <c r="D86" i="20"/>
  <c r="D85" i="20"/>
  <c r="D27" i="20"/>
  <c r="D28" i="20" s="1"/>
  <c r="C45" i="16"/>
  <c r="C26" i="16"/>
  <c r="C32" i="16" s="1"/>
  <c r="H71" i="4"/>
  <c r="I71" i="4" l="1"/>
  <c r="I85" i="4"/>
  <c r="I62" i="21"/>
  <c r="I126" i="21" s="1"/>
  <c r="I130" i="21" s="1"/>
  <c r="I106" i="21" s="1"/>
  <c r="I107" i="21" s="1"/>
  <c r="I132" i="21" s="1"/>
  <c r="I86" i="4"/>
  <c r="I35" i="4"/>
  <c r="I76" i="4"/>
  <c r="I68" i="4"/>
  <c r="I69" i="4"/>
  <c r="I77" i="4"/>
  <c r="I93" i="4" s="1"/>
  <c r="I78" i="4"/>
  <c r="I79" i="4"/>
  <c r="I80" i="4"/>
  <c r="I81" i="4"/>
  <c r="I66" i="4"/>
  <c r="I44" i="4"/>
  <c r="I45" i="4"/>
  <c r="I46" i="4"/>
  <c r="I39" i="4"/>
  <c r="I40" i="4"/>
  <c r="I34" i="4"/>
  <c r="I41" i="4"/>
  <c r="I42" i="4"/>
  <c r="I43" i="4"/>
  <c r="D95" i="20"/>
  <c r="E98" i="20" s="1"/>
  <c r="D29" i="20"/>
  <c r="E95" i="20"/>
  <c r="I109" i="21" l="1"/>
  <c r="I111" i="21"/>
  <c r="I117" i="21"/>
  <c r="I119" i="21" s="1"/>
  <c r="I121" i="21" s="1"/>
  <c r="I110" i="21"/>
  <c r="I36" i="4"/>
  <c r="I59" i="4" s="1"/>
  <c r="I82" i="4"/>
  <c r="I92" i="4" s="1"/>
  <c r="I47" i="4"/>
  <c r="I60" i="4" s="1"/>
  <c r="D96" i="20"/>
  <c r="I62" i="4" l="1"/>
  <c r="I126" i="4" s="1"/>
  <c r="I112" i="21"/>
  <c r="I131" i="21" s="1"/>
  <c r="D97" i="20"/>
  <c r="E96" i="20"/>
  <c r="D99" i="20"/>
  <c r="D124" i="20" l="1"/>
  <c r="D123" i="20" s="1"/>
  <c r="H36" i="4" l="1"/>
  <c r="I125" i="4" l="1"/>
  <c r="B131" i="4"/>
  <c r="B129" i="4"/>
  <c r="B128" i="4"/>
  <c r="B127" i="4"/>
  <c r="H67" i="4"/>
  <c r="H47" i="4"/>
  <c r="B125" i="4"/>
  <c r="B126" i="4"/>
  <c r="H70" i="4" l="1"/>
  <c r="I70" i="4" s="1"/>
  <c r="H87" i="4"/>
  <c r="I87" i="4" s="1"/>
  <c r="I88" i="4" s="1"/>
  <c r="I67" i="4"/>
  <c r="I72" i="4" s="1"/>
  <c r="I129" i="4"/>
  <c r="I127" i="4" l="1"/>
  <c r="H88" i="4"/>
  <c r="H72" i="4"/>
  <c r="I94" i="4" l="1"/>
  <c r="I128" i="4" s="1"/>
  <c r="I130" i="4" l="1"/>
  <c r="I106" i="4" s="1"/>
  <c r="I107" i="4" l="1"/>
  <c r="I132" i="4" l="1"/>
  <c r="I117" i="4"/>
  <c r="I119" i="4" s="1"/>
  <c r="I121" i="4" s="1"/>
  <c r="I109" i="4" l="1"/>
  <c r="I111" i="4"/>
  <c r="I110" i="4"/>
  <c r="I112" i="4" l="1"/>
  <c r="I131" i="4" s="1"/>
</calcChain>
</file>

<file path=xl/sharedStrings.xml><?xml version="1.0" encoding="utf-8"?>
<sst xmlns="http://schemas.openxmlformats.org/spreadsheetml/2006/main" count="1476" uniqueCount="432">
  <si>
    <t>-</t>
  </si>
  <si>
    <t>VALOR (R$)</t>
  </si>
  <si>
    <t>Adicional Noturno</t>
  </si>
  <si>
    <t>%</t>
  </si>
  <si>
    <t>Outros (especificar)</t>
  </si>
  <si>
    <t>Lucro</t>
  </si>
  <si>
    <t>Data base da categoria (dia/mês/ano)</t>
  </si>
  <si>
    <t>Categoria profissional (vinculada à execução contratual)</t>
  </si>
  <si>
    <t>Salário Nominativo da Categoria Profissional</t>
  </si>
  <si>
    <t>Tipo de serviço (mesmo serviço com características distintas)</t>
  </si>
  <si>
    <t>A</t>
  </si>
  <si>
    <t>B</t>
  </si>
  <si>
    <t>C</t>
  </si>
  <si>
    <t>D</t>
  </si>
  <si>
    <t>E</t>
  </si>
  <si>
    <t>F</t>
  </si>
  <si>
    <t>G</t>
  </si>
  <si>
    <t>H</t>
  </si>
  <si>
    <t>COMPOSIÇÃO DA REMUNERAÇÃO</t>
  </si>
  <si>
    <t>INSUMOS DIVERSOS</t>
  </si>
  <si>
    <t>Materiais</t>
  </si>
  <si>
    <t>Equipamentos</t>
  </si>
  <si>
    <t>TOTAL SUBMÓDULO 4.1</t>
  </si>
  <si>
    <t>TOTAL SUBMÓDULO 4.2</t>
  </si>
  <si>
    <t>Afastamento Maternidade</t>
  </si>
  <si>
    <t>CUSTOS INDIRETOS, TRIBUTOS E LUCRO</t>
  </si>
  <si>
    <t>4.1</t>
  </si>
  <si>
    <t>4.2</t>
  </si>
  <si>
    <t>Custos Indiretos</t>
  </si>
  <si>
    <t>Mão-de-Obra vinculada à execução contratual (valor por empregado)</t>
  </si>
  <si>
    <t>MÓDULO 1 - COMPOSIÇÃO DA REMUNERAÇÃO</t>
  </si>
  <si>
    <t>Salário Base</t>
  </si>
  <si>
    <t>Discriminação dos Serviços</t>
  </si>
  <si>
    <t>Data de apresentação da proposta</t>
  </si>
  <si>
    <t>Município</t>
  </si>
  <si>
    <t>Nº de meses de execução contratual</t>
  </si>
  <si>
    <t>Tipo de Serviço</t>
  </si>
  <si>
    <t>Unidade de Medida</t>
  </si>
  <si>
    <t>Quantidade total a contratar (em função da unidade de medida)</t>
  </si>
  <si>
    <t>Identificação do Serviço</t>
  </si>
  <si>
    <t>PIS</t>
  </si>
  <si>
    <t>COFINS</t>
  </si>
  <si>
    <t>ISS</t>
  </si>
  <si>
    <t>TRIBUTOS</t>
  </si>
  <si>
    <t>C.1</t>
  </si>
  <si>
    <t>C.2</t>
  </si>
  <si>
    <t>C.3</t>
  </si>
  <si>
    <t>a)</t>
  </si>
  <si>
    <t>Tributos % = To = .............................................................</t>
  </si>
  <si>
    <t>b)</t>
  </si>
  <si>
    <t>c)</t>
  </si>
  <si>
    <t>Po / (1 - To) = P1 = ..............................................................................</t>
  </si>
  <si>
    <t>Valor dos Tributos = P1 - Po</t>
  </si>
  <si>
    <t>Ano do Acordo, Convenção ou Dissídio Coletivo</t>
  </si>
  <si>
    <t>Dados para composição dos custos referentes à mão-de-obra</t>
  </si>
  <si>
    <t>Classificação Brasileira de Ocupações (CBO)</t>
  </si>
  <si>
    <t xml:space="preserve">Adicional Periculosidade </t>
  </si>
  <si>
    <t>Adicional Insalubridade</t>
  </si>
  <si>
    <t>Adicional de Hora Noturna Reduzida</t>
  </si>
  <si>
    <t>Adicional de Hora Extra no Feriado Trabalhado</t>
  </si>
  <si>
    <t>MÓDULO 2 – ENCARGOS E BENEFÍCIOS ANUAIS, MENSAIS E DIÁRIOS</t>
  </si>
  <si>
    <t>13º Salário, Férias e Adicional de Férias</t>
  </si>
  <si>
    <r>
      <t>13 (Décimo-terceiro) salário</t>
    </r>
    <r>
      <rPr>
        <sz val="10"/>
        <color indexed="10"/>
        <rFont val="Arial"/>
        <family val="2"/>
      </rPr>
      <t xml:space="preserve"> </t>
    </r>
  </si>
  <si>
    <t>TOTAL SUBMÓDULO 2.1</t>
  </si>
  <si>
    <t>GPS, FGTS e Outras Contribuições</t>
  </si>
  <si>
    <t>SESC ou SESI</t>
  </si>
  <si>
    <t xml:space="preserve">INSS </t>
  </si>
  <si>
    <t xml:space="preserve">Salário Educação </t>
  </si>
  <si>
    <t xml:space="preserve">SENAI - SENAC </t>
  </si>
  <si>
    <t xml:space="preserve">SEBRAE </t>
  </si>
  <si>
    <t xml:space="preserve">INCRA </t>
  </si>
  <si>
    <t xml:space="preserve">FGTS </t>
  </si>
  <si>
    <t>TOTAL SUBMÓDULO 2.2</t>
  </si>
  <si>
    <t>Submódulo 2.1 - 13º Salário, Férias e Adicional de Férias</t>
  </si>
  <si>
    <t>Submódulo 2.2 - GPS, FGTS e Outras Contribuições</t>
  </si>
  <si>
    <t>Submódulo 2.3 - Benefícios Mensais e Diários</t>
  </si>
  <si>
    <t>TOTAL SUBMÓDULO 2.3</t>
  </si>
  <si>
    <t>QUADRO-RESUMO DO MÓDULO 2 - ENCARGOS, BENEFÍCIOS ANUAIS, MENSAIS E DIÁRIOS</t>
  </si>
  <si>
    <t>2.1</t>
  </si>
  <si>
    <t>2.2</t>
  </si>
  <si>
    <t>2.3</t>
  </si>
  <si>
    <t>Módulo 2 - Encargos, Benefícios Anuais, Mensais e Diários</t>
  </si>
  <si>
    <t>Benefícios Mensais e Diários</t>
  </si>
  <si>
    <t>TOTAL DO MÓDULO 1</t>
  </si>
  <si>
    <t>TOTAL DO MÓDULO 2</t>
  </si>
  <si>
    <t>MÓDULO 3 – PROVISÃO PARA RESCISÃO</t>
  </si>
  <si>
    <t>PROVISÃO PARA RESCISÃO</t>
  </si>
  <si>
    <t xml:space="preserve">Aviso Prévio Trabalhado </t>
  </si>
  <si>
    <t>Incidência do FGTS sobre Aviso Prévio Indenizado</t>
  </si>
  <si>
    <t>Aviso Prévio Indenizado</t>
  </si>
  <si>
    <t>Multa do FGTS e Contribuição Social sobre o Aviso Prévio Indenizado</t>
  </si>
  <si>
    <t>Incidência dos encargos do submódulo 2.2 sobre Aviso Prévio Trabalhado</t>
  </si>
  <si>
    <t xml:space="preserve">Multa do FGTS e Contribuição Social sobre o Aviso Prévio Trabalhado. </t>
  </si>
  <si>
    <t>TOTAL DO MÓDULO 3</t>
  </si>
  <si>
    <t>MÓDULO 4 – CUSTO DE REPOSIÇÃO DO PROFISSIONAL AUSENTE</t>
  </si>
  <si>
    <t>Submódulo 4.1 - Ausências Legais</t>
  </si>
  <si>
    <r>
      <t>Férias</t>
    </r>
    <r>
      <rPr>
        <sz val="10"/>
        <rFont val="Arial"/>
        <family val="2"/>
      </rPr>
      <t xml:space="preserve"> </t>
    </r>
  </si>
  <si>
    <t>Ausências Legais</t>
  </si>
  <si>
    <t>Licença Paternidade</t>
  </si>
  <si>
    <r>
      <t>Ausência por Acidente de Trabalho</t>
    </r>
    <r>
      <rPr>
        <sz val="10"/>
        <color indexed="10"/>
        <rFont val="Arial"/>
        <family val="2"/>
      </rPr>
      <t xml:space="preserve"> </t>
    </r>
  </si>
  <si>
    <t>QUADRO-RESUMO DO MÓDULO 4 - CUSTO DE REPOSIÇÃO DO PROFISSIONAL AUSENTE</t>
  </si>
  <si>
    <t>Módulo 4 - Custo de Reposição do Profissional Ausente</t>
  </si>
  <si>
    <t>Intrajornada</t>
  </si>
  <si>
    <t>TOTAL DO MÓDULO 4</t>
  </si>
  <si>
    <t>MÓDULO 5 – INSUMOS DIVERSOS</t>
  </si>
  <si>
    <t xml:space="preserve">Uniformes </t>
  </si>
  <si>
    <t>TOTAL DO MÓDULO 5</t>
  </si>
  <si>
    <t>MÓDULO 6 – CUSTOS INDIRETOS, TRIBUTOS E LUCRO</t>
  </si>
  <si>
    <t>TOTAL DO MÓDULO 6</t>
  </si>
  <si>
    <t>(Total dos Módulos 1, 2, 3, 4 e 5+ Custos indiretos + lucro)= Po = ...................................</t>
  </si>
  <si>
    <t>QUADRO RESUMO DO CUSTO POR EMPREGADO</t>
  </si>
  <si>
    <t>Subtotal (A + B + C + D + E)</t>
  </si>
  <si>
    <t>PREÇO TOTAL POR EMPREGADO</t>
  </si>
  <si>
    <t>Seguro de Vida</t>
  </si>
  <si>
    <t xml:space="preserve">Transporte </t>
  </si>
  <si>
    <t xml:space="preserve">Auxílio-Refeição/Alimentação  </t>
  </si>
  <si>
    <t xml:space="preserve">Assistência Médica e Familiar </t>
  </si>
  <si>
    <t>RAT (Riscos Ambientais de Trabalho)</t>
  </si>
  <si>
    <t>Adicional de Férias</t>
  </si>
  <si>
    <t>Assiduidade</t>
  </si>
  <si>
    <t>06 MESES</t>
  </si>
  <si>
    <t>MÃO DE OBRA</t>
  </si>
  <si>
    <t>POSTO DE TRABALHO</t>
  </si>
  <si>
    <t>Substituição durante ausência por doença</t>
  </si>
  <si>
    <t>Proporcional de Férias, 1/3 e 13º sobre custo de reposição (exceto licença maternidade)</t>
  </si>
  <si>
    <t>Subtotal antes de incidência do Submódulo 2.2</t>
  </si>
  <si>
    <t>Incidência do submódulo 2.2 sobre custo de reposição</t>
  </si>
  <si>
    <t xml:space="preserve">Submódulo 4.2 </t>
  </si>
  <si>
    <t>7825-10</t>
  </si>
  <si>
    <t>7823-20</t>
  </si>
  <si>
    <t>Planilha de Custos e de Formação de Preços</t>
  </si>
  <si>
    <t>PROPONENTE: DADOS CADASTRAIS</t>
  </si>
  <si>
    <r>
      <t xml:space="preserve">Os campos a serem preenchidos estão em </t>
    </r>
    <r>
      <rPr>
        <b/>
        <sz val="9"/>
        <color rgb="FFC00000"/>
        <rFont val="Arial"/>
        <family val="2"/>
      </rPr>
      <t>VERMELHO</t>
    </r>
    <r>
      <rPr>
        <sz val="9"/>
        <color rgb="FFC00000"/>
        <rFont val="Arial"/>
        <family val="2"/>
      </rPr>
      <t xml:space="preserve">. </t>
    </r>
  </si>
  <si>
    <t>CNPJ do establecimento responsável pelo faturamento dos serviços (MATRIZ ou FILIAL):</t>
  </si>
  <si>
    <t>XX.XXX.XXX/XXXX-XX</t>
  </si>
  <si>
    <t xml:space="preserve">CNPJ: </t>
  </si>
  <si>
    <t xml:space="preserve">Nome da Empresa (Razão Social): </t>
  </si>
  <si>
    <t>XXXXX XXXXX XXXXX LTDA</t>
  </si>
  <si>
    <t>Data da Proposta e Validade:</t>
  </si>
  <si>
    <t>XX/XX/XXXX - Validade: 60 dias</t>
  </si>
  <si>
    <t>Endereço da Empresa:</t>
  </si>
  <si>
    <t>Av. XXXXX, Rua XXX, CEP XXXXXXXXXX</t>
  </si>
  <si>
    <t>Telefone(s):</t>
  </si>
  <si>
    <t>(XX) XXXX XXXX</t>
  </si>
  <si>
    <t>Dados Bancários:</t>
  </si>
  <si>
    <t>Banco XXX, Agencia XXXX-X, Conta-Corrente XXXXXXXXX</t>
  </si>
  <si>
    <t>Endereço eletrônico (e-mail):</t>
  </si>
  <si>
    <t>xxxxxxx@xxxx.com</t>
  </si>
  <si>
    <t>Nome do Responsável:</t>
  </si>
  <si>
    <t>XXXX XXXXX XXXX</t>
  </si>
  <si>
    <t>CPF do Responsável</t>
  </si>
  <si>
    <t>XXX.XXX.XXX-XX</t>
  </si>
  <si>
    <t>Planilha Analítica de Custos e Formação de Preços</t>
  </si>
  <si>
    <t>PROPONENTE: MEMORIAL DE ENCARGOS TRIBUTÁRIOS E TRABALHISTAS</t>
  </si>
  <si>
    <t>MÓDULO 6 - CUSTOS INDIRETOS, LUCRO E TRIBUTOS</t>
  </si>
  <si>
    <t>Itens de Custos (Descrição)</t>
  </si>
  <si>
    <t>Fundamento / Orientação de Preenchimento</t>
  </si>
  <si>
    <t>Custos Indiretos (Despesas Operacionais e Administrativas)</t>
  </si>
  <si>
    <t>Tributos</t>
  </si>
  <si>
    <t xml:space="preserve">Tributos Federais </t>
  </si>
  <si>
    <t>C.1.1</t>
  </si>
  <si>
    <t>C.1.2</t>
  </si>
  <si>
    <t>Não optante da CPRB</t>
  </si>
  <si>
    <t>Tributos Municipais (ISSQN) - SIMPLES NACIONAL - Código do Serviço: XX.XX</t>
  </si>
  <si>
    <t>Código do Serviço:</t>
  </si>
  <si>
    <t>XX.XX</t>
  </si>
  <si>
    <t>Segundo regras do edital, a licitante deverá informar no campo ao lado o código do serviço conforme a lista anexa a Lei Complementar 116/2003 para fins de verificação da alíquota do Imposto sobre Serviços de Qualquer Natureza –ISSQN a ser utilizada no faturamento dos serviços.</t>
  </si>
  <si>
    <t>Outros tributos (especificar)</t>
  </si>
  <si>
    <t>Total dos custos indiretos e tributos</t>
  </si>
  <si>
    <t>Tributos Municipais (ISSQN) - SIMPLES NACIONAL</t>
  </si>
  <si>
    <t>Submódulo 2 - Encargos Previdenciários, FGTS e outras contribuições</t>
  </si>
  <si>
    <t>INSS</t>
  </si>
  <si>
    <t>Optante da CPRB?</t>
  </si>
  <si>
    <t>NÃO</t>
  </si>
  <si>
    <t>Art. 22, Inciso I, da Lei nº 8.212/91.</t>
  </si>
  <si>
    <t>CÓDIGO FPAS:</t>
  </si>
  <si>
    <t>FGTS</t>
  </si>
  <si>
    <t>GIIL/RAT (RAT Ajustado ou SAT) = RAT (3%) x FAP (1,0000)</t>
  </si>
  <si>
    <t>RAT:</t>
  </si>
  <si>
    <t>FAP:</t>
  </si>
  <si>
    <t>Apresentar o FAPWeb vigente no ano da contratação. O FAP deve ser obtido do FAPweb e a alíquota RAT deve ser correspondente ao CNAE da atividade preponderante informada no FAPWeb para o CNPJ resposável pelo faturamento dos serviços (aba resumo).</t>
  </si>
  <si>
    <t>I</t>
  </si>
  <si>
    <t>PIS sobre folha de pgto (Somente Entidade Sem Fins Lucrativos)</t>
  </si>
  <si>
    <t>Artigos 13 e 14  da Medida Provisória nº 2.158-35, de 2001</t>
  </si>
  <si>
    <t>Total dos encargos previdenciários, FGTS e outras contribuições</t>
  </si>
  <si>
    <t>Auxílio-alimentação</t>
  </si>
  <si>
    <t>MÓDULO 3 - PROVISÃO PARA RESCISÃO</t>
  </si>
  <si>
    <t>Memorial de cálculo</t>
  </si>
  <si>
    <t>((0,05 x (1/12) x 100) ≅ 0,42%</t>
  </si>
  <si>
    <t>Incidência do FGTS sobre o Aviso Prévio Indenizado</t>
  </si>
  <si>
    <t>Rubrica com calculo automático, conforme Notas Explicativas.</t>
  </si>
  <si>
    <t>Multa do FGTS sobre o Aviso Prévio Indenizado</t>
  </si>
  <si>
    <t>Valor deve corresponder percentual descrito no art. 5º, inciso III,  da Instrução Normativa STJ/GDG n. 14/2020.</t>
  </si>
  <si>
    <t>Aviso Prévio Trabalhado</t>
  </si>
  <si>
    <t>{[(7/30) + (7/30 x 0,1)] / 24}  x 100) ≅  1,07%</t>
  </si>
  <si>
    <t>Incidência do submódulo 2.2 sobre o Aviso Prévio Trabalhado</t>
  </si>
  <si>
    <t>Multa do FGTS sobre o Aviso Prévio Trabalhado</t>
  </si>
  <si>
    <t>Total da provisão para rescisão</t>
  </si>
  <si>
    <t>MÓDULO 4 - CUSTO DE REPOSIÇÃO DO PROFISSIONAL AUSENTE</t>
  </si>
  <si>
    <t>Substituição em Dias</t>
  </si>
  <si>
    <t>Planilhas Analíticas dos profissionais que posuem o provisionamento</t>
  </si>
  <si>
    <t>Substituição durante férias</t>
  </si>
  <si>
    <t xml:space="preserve">P1 P2 P3 P4 P5               </t>
  </si>
  <si>
    <t>((5/30) /12) x 100) ≅ 1,39% -  Estimativa de 5 (cinco) dias de licença por ano.</t>
  </si>
  <si>
    <t>Substituição durante licença maternidade</t>
  </si>
  <si>
    <t>0,1111 x 0,2327 x 0,5 x100 ≅ 1,29% -  Custo Estimado com licença maternidade = Custo Efetivo de Afastamento Maternidade x Número Estimado de Ocorrências x Rateio do Custo durante um ano</t>
  </si>
  <si>
    <t>Substituição durante licença paternidade</t>
  </si>
  <si>
    <t>(((5/30) /12) x 0,015 x 100) ≅ 0,02% -  Estimativa de 1,5% (um inteiro e cinco décimos por cento) dos empregados usufruindo 5 (cinco) dias da licença por ano.</t>
  </si>
  <si>
    <t>Substituição durante ausências legais</t>
  </si>
  <si>
    <t xml:space="preserve">(((1/30) /12) x 100) ≅ 0,28% -  Estimativa de 1 (uma) ausência por ano. </t>
  </si>
  <si>
    <t>Substituição durante ausência por acidente de trabalho</t>
  </si>
  <si>
    <t>(((30/30) /12) x 0,0078 x 100) ≅ 0,07% -  Estimativa de 1 (uma) licença de 30 (trinta) dias por ano para 0,78% (setenta e oito décimos por cento) dos empregados.</t>
  </si>
  <si>
    <t>Substituição durante intervalo para repouso e alimentação</t>
  </si>
  <si>
    <t>Sem previsão para todos os profissionais</t>
  </si>
  <si>
    <t/>
  </si>
  <si>
    <t xml:space="preserve">Subtotal antes da incidência de Proporcional de Férias, 1/3 e 13º sobre custo de reposição </t>
  </si>
  <si>
    <t>Total estimado de dias de reposição do titular: 40,96 dia(s).</t>
  </si>
  <si>
    <t>MÓDULO 5 - INSUMOS DIVERSOS</t>
  </si>
  <si>
    <t>Uniformes (conforme memória de cálculo)</t>
  </si>
  <si>
    <t>Equipamentos de Proteção Individual - EPI</t>
  </si>
  <si>
    <t>Outros materiais não depreciáveis</t>
  </si>
  <si>
    <t>Materiais depreciáveis</t>
  </si>
  <si>
    <t>Essa planilha deve ser preenchida pela licitante. Os percentuais aportados devem ser justicados/comprovados conforme orientações do edital e neste arquivo. Os dados deverão ser preenchidos de acordo com cada posto de trabalho contratado.</t>
  </si>
  <si>
    <t>Dados da mão de obra para composição dos custos devem ser informados nas planilhas analíticas, assim como os dados referentes ao Módulo 1 (Composição da remuneração)</t>
  </si>
  <si>
    <t>A depender do enquadramento tributário, a licitante deverá preencher as planilhas "PisCofins" ou "SIMPLES".</t>
  </si>
  <si>
    <t>A cotação de percentuais irrisórios ou iguais a zero deverá  ser  previamente  justificada  pelos  licitantes,  cabendo  a  equipe  de  apoio  do pregoeiro analisar a pertinência da justificativa. Respeitado  o  resultado  da  soma  dos  limites  máximos  definidos, conforme a IN 05/2017.</t>
  </si>
  <si>
    <t>Pis (Cumulativo - Não Cumulativo)</t>
  </si>
  <si>
    <t>Cofins (Cumulativo - Não Cumulativo)</t>
  </si>
  <si>
    <t>CPRB - Não optante/optante</t>
  </si>
  <si>
    <r>
      <t xml:space="preserve"> O MÓDULO 6 - CUSTOS INDIRETOS, LUCRO SÃO DEFINIDOS ATRAVES DA IN 05/2017 SENDO INALTERÁVEIS.  OS TRIBUTOS DESTE MEMORIAL SÃO EXEMPLIFICATIVOS E DEVEM SER PREENCHIDOS DE ACORDO OPÇÃO DE TRIBUTAÇÃO, REGIME TRIBUTÁRIO DE CADA LICITANTE  MEDIANTE COMPROVAÇÃO DOCUMENTAL-   No caso de empresa optante do regime de tributação de PIS e COFINS </t>
    </r>
    <r>
      <rPr>
        <b/>
        <sz val="8"/>
        <rFont val="Arial"/>
        <family val="2"/>
      </rPr>
      <t>não cumulativo ou misto</t>
    </r>
    <r>
      <rPr>
        <sz val="8"/>
        <rFont val="Arial"/>
        <family val="2"/>
      </rPr>
      <t xml:space="preserve">, deverá ser preenchida a planilha "PisCofins" com os percentuais que representam as alíquotas efetivamente recolhidas pela empresa conforme regras do edital.
- Para  preenchimento  da  planilha "PisCofins",  os dados  de  “faturamento  mensal”  devem  ser  extraídos  da  linha  “TOTAL RECEITAS/SAÍDAS” da coluna “VALOR TOTAL DO ITEM” da consulta “Registros Fiscais – Consolidação  das  Operações  por  Código  da  Situação  Tributária”  do Programa Validador - PVA da EFD-Contribuições. Os dados referentes à “contribuição apurada” e ao “crédito descontado” devem ser extraídos dos recibos de entrega da EFD –Contribuições.
- No caso de empresa enquadrada no </t>
    </r>
    <r>
      <rPr>
        <b/>
        <sz val="8"/>
        <rFont val="Arial"/>
        <family val="2"/>
      </rPr>
      <t>regime misto</t>
    </r>
    <r>
      <rPr>
        <sz val="8"/>
        <rFont val="Arial"/>
        <family val="2"/>
      </rPr>
      <t xml:space="preserve">, os valores totais das contribuições apuradas nos regimes cumulativo e não cumulativo expostos no recibo de  entrega  da  EFD-Contribuições  devem  ser  somados  na  coluna  “contribuição apurada” da  planilha de apuração  do  percentual  médio  efetivo  de  PIS/PASEP  e COFINS presente em Anexo do Edital. 
 - </t>
    </r>
    <r>
      <rPr>
        <b/>
        <sz val="8"/>
        <rFont val="Arial"/>
        <family val="2"/>
      </rPr>
      <t>Caso seja optante do Simples Nacional</t>
    </r>
    <r>
      <rPr>
        <sz val="8"/>
        <rFont val="Arial"/>
        <family val="2"/>
      </rPr>
      <t xml:space="preserve">, deverá ser informado o valor da receita bruta dos ultimos 12 meses na planilha "SIMPLES", conforme regras do edital. 
- </t>
    </r>
    <r>
      <rPr>
        <b/>
        <sz val="8"/>
        <rFont val="Arial"/>
        <family val="2"/>
      </rPr>
      <t>Entidades sem fins lucrativos</t>
    </r>
    <r>
      <rPr>
        <sz val="8"/>
        <rFont val="Arial"/>
        <family val="2"/>
      </rPr>
      <t xml:space="preserve">: </t>
    </r>
    <r>
      <rPr>
        <u/>
        <sz val="8"/>
        <rFont val="Arial"/>
        <family val="2"/>
      </rPr>
      <t>Deverá ser fornecido o CEBAS</t>
    </r>
    <r>
      <rPr>
        <sz val="8"/>
        <rFont val="Arial"/>
        <family val="2"/>
      </rPr>
      <t xml:space="preserve"> (Certificado de Entidade Beneficente de Assistência Social) para cotação de todos os benefícios tributários. 
 -</t>
    </r>
    <r>
      <rPr>
        <b/>
        <sz val="8"/>
        <rFont val="Arial"/>
        <family val="2"/>
      </rPr>
      <t xml:space="preserve"> Entidade sem fins lucrativos (sem CEBAS)</t>
    </r>
    <r>
      <rPr>
        <sz val="8"/>
        <rFont val="Arial"/>
        <family val="2"/>
      </rPr>
      <t>: O PIS terá o percentual "zerado" no módulo 6 e será atribuída a alíquota de 1% (PIS sobre folha) no submódulo 2.2. Para a COFINS, deverá ser preenchida a planilha "PisCofins" com os percentuais que representam as alíquotas efetivamente recolhidas pela entidade conforme regras do edital. Os dados  de  “faturamento  mensal”  devem  ser  extraídos  da  linha  “TOTAL RECEITAS/SAÍDAS” da coluna “VALOR TOTAL DO ITEM” da consulta “Registros Fiscais – Consolidação  das  Operações  por  Código  da  Situação  Tributária”  do Programa Validador - PVA da EFD-Contribuições. Os dados referentes à “contribuição apurada” e ao “crédito descontado” devem ser extraídos dos recibos de entrega da EFD –Contribuições.</t>
    </r>
  </si>
  <si>
    <t>SALARIO EDUCAÇÃO</t>
  </si>
  <si>
    <t>SENAI -  SENAC</t>
  </si>
  <si>
    <t>SEBRAE</t>
  </si>
  <si>
    <t>INCRA</t>
  </si>
  <si>
    <t xml:space="preserve">ASSIDUIDADE  </t>
  </si>
  <si>
    <t>Módulo 1 - Composição da Remuneração</t>
  </si>
  <si>
    <t>Memória de cálculo</t>
  </si>
  <si>
    <t>Fundamento</t>
  </si>
  <si>
    <r>
      <t xml:space="preserve">Salário Base </t>
    </r>
    <r>
      <rPr>
        <vertAlign val="superscript"/>
        <sz val="9"/>
        <rFont val="Arial"/>
        <family val="2"/>
      </rPr>
      <t>(1)</t>
    </r>
  </si>
  <si>
    <t>Artigo 457 e 458 da CLT.</t>
  </si>
  <si>
    <t xml:space="preserve">Adicional de Periculosidade </t>
  </si>
  <si>
    <t>Salário Base x 30%</t>
  </si>
  <si>
    <t>Súmula 132 TST. Artigo 193 a 197 da CLT. Artigo 7º, inciso XXIII da CF. NR 16 do MTE.</t>
  </si>
  <si>
    <t xml:space="preserve">Adicional de Insalubridade </t>
  </si>
  <si>
    <r>
      <t xml:space="preserve">Salário </t>
    </r>
    <r>
      <rPr>
        <b/>
        <sz val="8"/>
        <rFont val="Arial"/>
        <family val="2"/>
      </rPr>
      <t xml:space="preserve">Mínimo ou Base estipulado em instrumento coletivo </t>
    </r>
    <r>
      <rPr>
        <b/>
        <vertAlign val="superscript"/>
        <sz val="8"/>
        <rFont val="Arial"/>
        <family val="2"/>
      </rPr>
      <t>(2)</t>
    </r>
    <r>
      <rPr>
        <sz val="8"/>
        <rFont val="Arial"/>
        <family val="2"/>
      </rPr>
      <t xml:space="preserve"> x (10%, 20% ou 40%)</t>
    </r>
  </si>
  <si>
    <t>Regras do instrumento coletivo da categoria, se houver. Artigo 189 a 192 da CLT (10%, 20% ou 40%). NR 15 do MTE. Súmula nº. 139 do TST.</t>
  </si>
  <si>
    <t xml:space="preserve">Adicional Noturno </t>
  </si>
  <si>
    <t>(Salário base + adicionais periculosidade/insalubridade) ÷ 220h (conforme jornada de trabalho da categoria) x 20% x qtde. de hs noturnas).</t>
  </si>
  <si>
    <t>Artigo 73 da CLT e artigo 7º, inciso IX da CF. Súmula nº 60 do TST e OJ-SDI1-259 do TST.</t>
  </si>
  <si>
    <r>
      <t xml:space="preserve">Hora Extra Habitual </t>
    </r>
    <r>
      <rPr>
        <vertAlign val="superscript"/>
        <sz val="9"/>
        <rFont val="Arial"/>
        <family val="2"/>
      </rPr>
      <t>(3)</t>
    </r>
  </si>
  <si>
    <t>(Salário base + adicionais periculosidade/insalubridade/noturno) ÷ 220h (conforme jornada de trabalho da categoria) x 50% x qtde. de hs extras).</t>
  </si>
  <si>
    <t>Artigo 7º, inciso XVI, da CF/88. Artigo 59 da CLT. Súmulas 60 e 132 TST.</t>
  </si>
  <si>
    <t>Sobreaviso</t>
  </si>
  <si>
    <r>
      <t xml:space="preserve">Salário hora de sobreaviso </t>
    </r>
    <r>
      <rPr>
        <vertAlign val="superscript"/>
        <sz val="8"/>
        <rFont val="Arial"/>
        <family val="2"/>
      </rPr>
      <t>(4)</t>
    </r>
    <r>
      <rPr>
        <sz val="8"/>
        <rFont val="Arial"/>
        <family val="2"/>
      </rPr>
      <t xml:space="preserve"> x Quantitativo total de horas estimadas de sobreaviso</t>
    </r>
  </si>
  <si>
    <t>Regras do instrumento coletivo da categoria, se houver (conforme incs. III e VIII do art. 611-A da CLT, o instrumento coletivo de trabalho tem prevalência sobre a lei). Artigo 244 da CLT. Súmula n. 428 do TST.</t>
  </si>
  <si>
    <t xml:space="preserve">Adicional de Feriado Trabalhado </t>
  </si>
  <si>
    <r>
      <t xml:space="preserve">[(Salário base+adicionais previstos em lei ou CCT, se houver) ÷ 220h (conforme jornada de trabalho da categoria)] x qtde. de horas diárias (limitada a 10h, conforme Súmula 444 TST) x qtde. de feriados x </t>
    </r>
    <r>
      <rPr>
        <b/>
        <sz val="8"/>
        <rFont val="Arial"/>
        <family val="2"/>
      </rPr>
      <t>PARCELA TRABALHADA</t>
    </r>
    <r>
      <rPr>
        <b/>
        <vertAlign val="superscript"/>
        <sz val="8"/>
        <rFont val="Arial"/>
        <family val="2"/>
      </rPr>
      <t>(5)</t>
    </r>
    <r>
      <rPr>
        <sz val="8"/>
        <rFont val="Arial"/>
        <family val="2"/>
      </rPr>
      <t xml:space="preserve"> ÷ 12 meses)</t>
    </r>
  </si>
  <si>
    <t>Somente se houver previsão em CCT/ACT, pois se considera compensado nos termos do art. 59-A da CLT.</t>
  </si>
  <si>
    <r>
      <t xml:space="preserve">Intervalo Intrajornada </t>
    </r>
    <r>
      <rPr>
        <b/>
        <vertAlign val="superscript"/>
        <sz val="9"/>
        <rFont val="Arial"/>
        <family val="2"/>
      </rPr>
      <t>(6)</t>
    </r>
  </si>
  <si>
    <t>(Salário base+adicionais previstos em lei ou CCT, se houver ÷ 220h (conforme jornada de trabalho da categoria) x 1,5 x qtde. de horas)</t>
  </si>
  <si>
    <t>Regras do instrumento coletivo da categoria, se houver (conforme incs. III e VIII do art. 611-A da CLT, o instrumento coletivo de trabalho tem prevalência sobre a lei). Artigo 71 da CLT. Lei 8.121/1991.</t>
  </si>
  <si>
    <t>O módulo 1 deve ser pago inclusive no mês de férias do titular do posto, para fazer jus ao encargo realizado antecipadamente pela empresa pelo regime de caixa. Após o fim da vigência do contrato, as férias as serem idenizadas a título de custo do contrato será provisionado no item C do submódulo 2.1 ou no item A do módulo 4, conforme o caso (existir necessidade ou não de substituição no caso de férias).</t>
  </si>
  <si>
    <r>
      <rPr>
        <b/>
        <vertAlign val="superscript"/>
        <sz val="9"/>
        <rFont val="Arial"/>
        <family val="2"/>
      </rPr>
      <t>(1)</t>
    </r>
    <r>
      <rPr>
        <sz val="9"/>
        <rFont val="Arial"/>
        <family val="2"/>
      </rPr>
      <t xml:space="preserve"> </t>
    </r>
    <r>
      <rPr>
        <b/>
        <sz val="9"/>
        <rFont val="Arial"/>
        <family val="2"/>
      </rPr>
      <t>Salário Base:</t>
    </r>
    <r>
      <rPr>
        <sz val="9"/>
        <rFont val="Arial"/>
        <family val="2"/>
      </rPr>
      <t xml:space="preserve"> Salário mensal definido em acordo, dissídio ou convenção coletiva de trabalho no momento da publicação do edital, exceto se houver estipulação de valores mínimos de remuneração dos trabalhadores pelo Tribunal, quando houver necessidade de afastar o risco de selecionar colaboradores com capacitação inferior à necessária para a execução dos serviços, por meio de pesquisas de mercado, de dados obtidos junto a associações e sindicatos de cada categoria profissional e de informações divulgadas por outros órgãos públicos que tenham recentemente contratado o mesmo tipo de serviço. De acordo com o TCU, a fixação de remuneração mínima no edital somente é cabível, com restrições,  nos casos de terceirização de mão de obra com alocação de postos de trabalho. Importante ainda que, como a planilha de custos é baseada em empregados mensalistas, consideram-se já remunerados os dias de repouso semanal no salário mensal nos termos do § 2º do art. 7º da Lei 605/1949.</t>
    </r>
  </si>
  <si>
    <r>
      <rPr>
        <b/>
        <vertAlign val="superscript"/>
        <sz val="9"/>
        <rFont val="Arial"/>
        <family val="2"/>
      </rPr>
      <t xml:space="preserve">(2) </t>
    </r>
    <r>
      <rPr>
        <b/>
        <sz val="9"/>
        <rFont val="Arial"/>
        <family val="2"/>
      </rPr>
      <t>Adicional de Insalubridade</t>
    </r>
    <r>
      <rPr>
        <sz val="9"/>
        <rFont val="Arial"/>
        <family val="2"/>
      </rPr>
      <t xml:space="preserve"> - Os percentuais definidos pelo art. 192 da CLT, segundo as classificações nos graus máximo, médio e mínimo, devem ser calculados com base no salário mínimo, salvo critério mais vantajoso estabelecido em lei ou em instrumento coletivo de trabalho (Súmula Vinculante n. 4). O direito ao recebimento do adicional somente pode ser reconhecido mediante laudo pericial que aponte estar a atividade insalubre prevista na relação oficial elaborada pelo Ministério do Trabalho, tal como definido pela NR-15 da Portaria n. 3.214 de 1978. </t>
    </r>
  </si>
  <si>
    <t>Conforme Parecer da Assessoria Jurídica do STJ n. 486/2018, as rubricas pertinentes ao adicional noturno, hora extra, sobreaviso, adicional de feriado trabalhado e intervalo intrajornada, não devem ser adotadas como regra na planilha, devendo sempre sua exigência estar justificada nos estudos preliminares de que trata a Instrução Normativa STJ n. 6 de 2018. Como tais rubricas dependem de justificativas prévias, a análise delas será efetuada a cada caso concreto, por ocasião da aprovação das minutas de editais de que trata o parágrafo único do art. 38 da Lei n. 8.666, de 1993. Sendo assim, as informações dispostas nesta planilha somente são para fins orientadores nestes casos específicos.</t>
  </si>
  <si>
    <r>
      <rPr>
        <b/>
        <vertAlign val="superscript"/>
        <sz val="9"/>
        <rFont val="Arial"/>
        <family val="2"/>
      </rPr>
      <t xml:space="preserve">(3) </t>
    </r>
    <r>
      <rPr>
        <b/>
        <sz val="9"/>
        <rFont val="Arial"/>
        <family val="2"/>
      </rPr>
      <t xml:space="preserve">Hora Extra </t>
    </r>
    <r>
      <rPr>
        <b/>
        <u/>
        <sz val="9"/>
        <rFont val="Arial"/>
        <family val="2"/>
      </rPr>
      <t>Eventual</t>
    </r>
    <r>
      <rPr>
        <sz val="9"/>
        <rFont val="Arial"/>
        <family val="2"/>
      </rPr>
      <t xml:space="preserve"> - As horas extras podem ser ordinárias (habituais) ou eventuais. Se ordinárias, seu custo será aportado na planilha e integrará o valor mensal a ser pago pela prestação do serviço. Se eventuais, o Edital deverá disciplinar o pagamento em forma apartada mediante ocorrência (fato gerador) com base nos seguintes dados: previsão estimada, necessidade eventual de sua realização mediante aprovação pelo fiscal/gestor e pagamento no mês de sua ocorrência. O memorial de cálculo deverá fazer parte do custo estimado da contratação.</t>
    </r>
  </si>
  <si>
    <r>
      <rPr>
        <b/>
        <vertAlign val="superscript"/>
        <sz val="9"/>
        <rFont val="Arial"/>
        <family val="2"/>
      </rPr>
      <t>(4)</t>
    </r>
    <r>
      <rPr>
        <b/>
        <sz val="9"/>
        <rFont val="Arial"/>
        <family val="2"/>
      </rPr>
      <t xml:space="preserve"> Detalhamento do custo estimado do Sobreaviso:</t>
    </r>
  </si>
  <si>
    <r>
      <rPr>
        <b/>
        <sz val="8"/>
        <rFont val="Arial"/>
        <family val="2"/>
      </rPr>
      <t xml:space="preserve">Salário hora de sobreaviso </t>
    </r>
    <r>
      <rPr>
        <sz val="8"/>
        <rFont val="Arial"/>
        <family val="2"/>
      </rPr>
      <t xml:space="preserve">= Salário hora normal (sem adicionais) ÷ 3. </t>
    </r>
    <r>
      <rPr>
        <b/>
        <sz val="9"/>
        <rFont val="Arial"/>
        <family val="2"/>
      </rPr>
      <t/>
    </r>
  </si>
  <si>
    <r>
      <rPr>
        <b/>
        <sz val="8"/>
        <rFont val="Arial"/>
        <family val="2"/>
      </rPr>
      <t xml:space="preserve">Salário hora normal </t>
    </r>
    <r>
      <rPr>
        <sz val="8"/>
        <rFont val="Arial"/>
        <family val="2"/>
      </rPr>
      <t xml:space="preserve">= Salário ÷ 220 (conforme jornada de trabalho da categoria) </t>
    </r>
  </si>
  <si>
    <r>
      <rPr>
        <b/>
        <vertAlign val="superscript"/>
        <sz val="9"/>
        <rFont val="Arial"/>
        <family val="2"/>
      </rPr>
      <t xml:space="preserve">(5) </t>
    </r>
    <r>
      <rPr>
        <b/>
        <sz val="9"/>
        <rFont val="Arial"/>
        <family val="2"/>
      </rPr>
      <t>Adicional de Feriado Trabalhado</t>
    </r>
    <r>
      <rPr>
        <sz val="9"/>
        <rFont val="Arial"/>
        <family val="2"/>
      </rPr>
      <t xml:space="preserve"> - PARCELA TRABALHADA: A parcela trabalhada indica a proporção dos feriados que serão trabalhados e portanto remunerados com o adicional. Para a jornada de 44 horas semanais, esta parcela é 0 pois é pressuposto que os feriados não são dias de trabalho para o contratante. Já na jornada de 12x36 horas, a parcela trabalhada é de 50% que corresponde ao percentual dos trabalhadores que estarão laborando no feriado.</t>
    </r>
  </si>
  <si>
    <r>
      <rPr>
        <b/>
        <vertAlign val="superscript"/>
        <sz val="9"/>
        <rFont val="Arial"/>
        <family val="2"/>
      </rPr>
      <t xml:space="preserve">(6) </t>
    </r>
    <r>
      <rPr>
        <b/>
        <sz val="9"/>
        <rFont val="Arial"/>
        <family val="2"/>
      </rPr>
      <t xml:space="preserve">Intervalo Intrajornada: </t>
    </r>
    <r>
      <rPr>
        <sz val="9"/>
        <rFont val="Arial"/>
        <family val="2"/>
      </rPr>
      <t xml:space="preserve">Nessa rubrica deve estar prevista a verba adicional para o empregado que trabalha normalmente no período destinado ao seu intervado para repouso/alimentação. Caso a empresa prestadora deva disponibilizar jantista/almocista, garantindo que o empregado usufrua o intervalo para repouso e alimentação, este custo deverá ser aportado no Módulo 4.5.f. Conforme nova redação dada ao art. 71 da CLT pela Lei n. 13.467/2017, o pagamento de adicional de intrajornada não possui mais natureza salarial e sim </t>
    </r>
    <r>
      <rPr>
        <b/>
        <u/>
        <sz val="9"/>
        <rFont val="Arial"/>
        <family val="2"/>
      </rPr>
      <t>indenizatória (não é mais base de cálculo para encargos trabalhistas)</t>
    </r>
    <r>
      <rPr>
        <sz val="9"/>
        <rFont val="Arial"/>
        <family val="2"/>
      </rPr>
      <t xml:space="preserve">. Entretanto, a Lei n. 8.212, de 24 de julho de 1991, que dispõe sobre a organização da Seguridade Social e institui o Plano de Custeio, em seu artigo 28, § 9º, apresenta um rol de importâncias, parcelas e benefícios que não integram o salário de contribuição, sem contemplar o intervalo intrajornada. Desse modo, o adicional de intrajornada, embora não integre a base de cálculo para incidência dos encargos trabalhistas, </t>
    </r>
    <r>
      <rPr>
        <b/>
        <sz val="9"/>
        <rFont val="Arial"/>
        <family val="2"/>
      </rPr>
      <t>integra o salário de contribuição, para fins previdenciários.</t>
    </r>
    <r>
      <rPr>
        <sz val="9"/>
        <rFont val="Arial"/>
        <family val="2"/>
      </rPr>
      <t xml:space="preserve"> A planilha não autorizará o preenchimento do item I quando já houver indicação de custo no Módulo 4.5.f. Ou seja, deve-se computar a o custo adicional para o empregado (Módulo 1.I) ou para o substituto (Módulo 4.5.f) quando houver necessidade de prestação de serviço durante o intervalo para repouso/alimentação.</t>
    </r>
  </si>
  <si>
    <r>
      <t xml:space="preserve">13º Salário </t>
    </r>
    <r>
      <rPr>
        <b/>
        <vertAlign val="superscript"/>
        <sz val="9"/>
        <rFont val="Arial"/>
        <family val="2"/>
      </rPr>
      <t>(1)</t>
    </r>
  </si>
  <si>
    <t>((1/12) x 100) ≅ 8,33%</t>
  </si>
  <si>
    <t>Art. 7º, VIII, CF/88. Decreto n. 57.155, de 3/11/1965</t>
  </si>
  <si>
    <r>
      <t xml:space="preserve">Adicional de Férias </t>
    </r>
    <r>
      <rPr>
        <b/>
        <vertAlign val="superscript"/>
        <sz val="9"/>
        <rFont val="Arial"/>
        <family val="2"/>
      </rPr>
      <t>(2)</t>
    </r>
  </si>
  <si>
    <t>((1/3) x (1/12) x 100) ≅ 2,78%</t>
  </si>
  <si>
    <t>Art. 7º, XVII, CF/88.</t>
  </si>
  <si>
    <t>Total do 13º salário, férias e adicional de férias</t>
  </si>
  <si>
    <r>
      <rPr>
        <vertAlign val="superscript"/>
        <sz val="9"/>
        <rFont val="Arial"/>
        <family val="2"/>
      </rPr>
      <t>(1)</t>
    </r>
    <r>
      <rPr>
        <sz val="9"/>
        <rFont val="Arial"/>
        <family val="2"/>
      </rPr>
      <t xml:space="preserve"> 13º Salário - Gratificação de Natal, instituída pela Lei nº 4.090, de 13 de julho de 1962. O percentual dessa rubrica pode ser obtido pelo cálculo: ((1/12) x 100) = 8,33%.</t>
    </r>
  </si>
  <si>
    <r>
      <rPr>
        <vertAlign val="superscript"/>
        <sz val="9"/>
        <rFont val="Arial"/>
        <family val="2"/>
      </rPr>
      <t xml:space="preserve">(2) </t>
    </r>
    <r>
      <rPr>
        <sz val="9"/>
        <rFont val="Arial"/>
        <family val="2"/>
      </rPr>
      <t>Abono de Férias - A Constituição Federal, em seu art. 7º, inciso XVII, prevê que as férias sejam pagas com adicional de, pelo menos, 1/3 (um terço) da remuneração do mês. Assim, a provisão para atender as despesas relativas ao abono de férias corresponde a: ((1/3)*(1/12) x 100) = 2,78%.</t>
    </r>
  </si>
  <si>
    <r>
      <rPr>
        <b/>
        <vertAlign val="superscript"/>
        <sz val="9"/>
        <rFont val="Arial"/>
        <family val="2"/>
      </rPr>
      <t>(3)</t>
    </r>
    <r>
      <rPr>
        <b/>
        <sz val="9"/>
        <rFont val="Arial"/>
        <family val="2"/>
      </rPr>
      <t xml:space="preserve"> Férias - Tem como objetivo principal suprir a necessidade do pagamento das férias remuneradas ao final do contrato, por não existir pagamento subsequente. Deve ser utilizada somente quando não existir provisão para substituição durante férias (item A do Módulo 4), uma vez que essa última não é acionada no último período de vigêcia do contrato. Esta rubrica, quando da prorrogação contratual, torna-se custo não renovável, portanto, deverá ser excluída no próximo período de vigência.</t>
    </r>
  </si>
  <si>
    <t>Submódulo 2.2 - Encargos Previdenciários e FGTS e Outras Contribuições</t>
  </si>
  <si>
    <r>
      <t xml:space="preserve">INSS (20% ou 0% no caso de opção pela CPRB </t>
    </r>
    <r>
      <rPr>
        <b/>
        <vertAlign val="superscript"/>
        <sz val="9"/>
        <rFont val="Arial"/>
        <family val="2"/>
      </rPr>
      <t>(1)</t>
    </r>
    <r>
      <rPr>
        <sz val="9"/>
        <rFont val="Arial"/>
        <family val="2"/>
      </rPr>
      <t>)</t>
    </r>
  </si>
  <si>
    <r>
      <t>Art. 22, Inciso I, da Lei nº 8.212/91.</t>
    </r>
    <r>
      <rPr>
        <b/>
        <sz val="8"/>
        <rFont val="Arial"/>
        <family val="2"/>
      </rPr>
      <t xml:space="preserve"> (3) Lei 13.161/2015 - Contribuição Previdenciária sobre a Receita Bruta (CPRB)</t>
    </r>
  </si>
  <si>
    <t>SESI ou SESC</t>
  </si>
  <si>
    <t>Anexo II da IN RFB n. 2.110/22; art. 30 da Lei n° 8.036/90; art. 1°da Lei n° 8.154/90; art. 240 da Constituição Federal.</t>
  </si>
  <si>
    <t>SENAI ou SENAC</t>
  </si>
  <si>
    <t>Anexo II da IN RFB n. 2.110/22; Decreto n.º 2.318/86</t>
  </si>
  <si>
    <t>Anexo II da IN RFB n. 2.110/22; Lei n.º 7.787/89; DL n.º 1.146/70; Lei Complementar nº 11/71.</t>
  </si>
  <si>
    <t>Salário Educação</t>
  </si>
  <si>
    <t>Anexo II da IN RFB n. 2.110/22; art. 3°, inciso I do Decreto n° 87.043/1982; art. 15 – Lei nº 9.424/96; art. 1º § 1º - Decreto Nº 6.003/2006; art. 212 § 5º da Constituição Federal; Súmula Nº 732 do STF.</t>
  </si>
  <si>
    <t>Art. 15, Lei nº 8.036/90 e Art. 7º, III,</t>
  </si>
  <si>
    <r>
      <t xml:space="preserve">GIIL/RAT = RAT (1%, 2% ou 3%) x FAP (0,5 a 2,00) </t>
    </r>
    <r>
      <rPr>
        <vertAlign val="superscript"/>
        <sz val="9"/>
        <rFont val="Arial"/>
        <family val="2"/>
      </rPr>
      <t>(2)</t>
    </r>
  </si>
  <si>
    <t>Anexo V do Regulamento da Previdência Social – RPS (Decreto n. 3.048/1999) e regras de enquadramento dispostas na Instrução Normativa RFB n. 2.110/2022 e/ou legislação superveniente. Súmula 351 do STJ.</t>
  </si>
  <si>
    <t>Anexo II da IN RFB n. 2.110/22. Art. 8º, Lei n.º 8.029/90 e Lei n.º 8154/90</t>
  </si>
  <si>
    <r>
      <t xml:space="preserve">PIS sobre Folha de Pagamento </t>
    </r>
    <r>
      <rPr>
        <vertAlign val="superscript"/>
        <sz val="9"/>
        <rFont val="Arial"/>
        <family val="2"/>
      </rPr>
      <t>(3)</t>
    </r>
  </si>
  <si>
    <t>Art. 2º, I, "a", do Decreto 4.524/2002. Solução de Consulta COSIT/RFB n.  6.013/2017.</t>
  </si>
  <si>
    <t>Total dos encargos previdenciários e FGTS</t>
  </si>
  <si>
    <t>Os valores dos encargos apresentados na planilha são calculados sobre os totais do Módulo 1 e Submódulo 2.1, mantendo o padrão da IN SG/MPDG n. 05/2017. Nos demais módulos e submódulos, há somente registro da incidência do submódulo 2.2.</t>
  </si>
  <si>
    <r>
      <rPr>
        <vertAlign val="superscript"/>
        <sz val="9"/>
        <rFont val="Arial"/>
        <family val="2"/>
      </rPr>
      <t>(1)</t>
    </r>
    <r>
      <rPr>
        <sz val="9"/>
        <rFont val="Arial"/>
        <family val="2"/>
      </rPr>
      <t xml:space="preserve"> Devido a aplicação da Lei 13.161/2015 (Desoneração da folha de pagamento), a contribuição previdenciária patronal (INSS) poderá não ser calculada no Submódulo 2.2, sendo substituída por alíquota diferenciada de acordo com a atividade, incidindo sobre o faturamento (compondo o módulo 5).</t>
    </r>
  </si>
  <si>
    <r>
      <rPr>
        <vertAlign val="superscript"/>
        <sz val="9"/>
        <rFont val="Arial"/>
        <family val="2"/>
      </rPr>
      <t>(2)</t>
    </r>
    <r>
      <rPr>
        <b/>
        <sz val="9"/>
        <rFont val="Arial"/>
        <family val="2"/>
      </rPr>
      <t xml:space="preserve"> GILL/RAT</t>
    </r>
    <r>
      <rPr>
        <sz val="9"/>
        <rFont val="Arial"/>
        <family val="2"/>
      </rPr>
      <t xml:space="preserve"> é a sigla correspondente à Contribuição do Grau de Incidência de Incapacidade Laborativa decorrente dos Riscos Ambientais do Trabalho (o antigo</t>
    </r>
    <r>
      <rPr>
        <b/>
        <sz val="9"/>
        <rFont val="Arial"/>
        <family val="2"/>
      </rPr>
      <t xml:space="preserve"> Seguro de Acidente de Trabalho - SAT</t>
    </r>
    <r>
      <rPr>
        <sz val="9"/>
        <rFont val="Arial"/>
        <family val="2"/>
      </rPr>
      <t xml:space="preserve">). A contribuição GILL/RAT é apurada por meio de um indicador criado pela Receita Federal: o </t>
    </r>
    <r>
      <rPr>
        <b/>
        <sz val="9"/>
        <rFont val="Arial"/>
        <family val="2"/>
      </rPr>
      <t>RAT Ajustado</t>
    </r>
    <r>
      <rPr>
        <sz val="9"/>
        <rFont val="Arial"/>
        <family val="2"/>
      </rPr>
      <t xml:space="preserve">. Sendo assim, em regra, considera-se para fins de definição da planilha modelo que </t>
    </r>
    <r>
      <rPr>
        <b/>
        <sz val="9"/>
        <rFont val="Arial"/>
        <family val="2"/>
      </rPr>
      <t>GILL/RAT = SAT = RAT Ajustado</t>
    </r>
    <r>
      <rPr>
        <sz val="9"/>
        <rFont val="Arial"/>
        <family val="2"/>
      </rPr>
      <t>. O cálculo do RAT ajustado é feito mediante aplicação da fórmula: RAT ajustado = RAT x FAP. A aplicação mínima ou máxima do FAP (0,5 a 2,00) sobre as alíquotas do RAT (1% a 3%) levará o percentual ajustado do RAT a uma variação entre 0,5% a 6%. A licitante deve preencher o item G do Submódulo 2.2 das planilhas analíticas de custos e formação de preços com o valor de seu RAT ajustado comprovando o percentual indicado no momento da apresentação da proposta na forma prescrita no edital e nestas notas explicativas.</t>
    </r>
  </si>
  <si>
    <r>
      <rPr>
        <b/>
        <sz val="9"/>
        <rFont val="Arial"/>
        <family val="2"/>
      </rPr>
      <t xml:space="preserve"> - RAT</t>
    </r>
    <r>
      <rPr>
        <sz val="9"/>
        <rFont val="Arial"/>
        <family val="2"/>
      </rPr>
      <t xml:space="preserve"> (Riscos Ambientais do Trabalho)</t>
    </r>
    <r>
      <rPr>
        <b/>
        <sz val="9"/>
        <rFont val="Arial"/>
        <family val="2"/>
      </rPr>
      <t xml:space="preserve"> </t>
    </r>
    <r>
      <rPr>
        <sz val="9"/>
        <rFont val="Arial"/>
        <family val="2"/>
      </rPr>
      <t>contém as alíquotas de 1%, 2% ou 3%, apurada com base na atividade preponderante da empresa (CNAE), deverá ser esclarecida e comprovada quando solicitado pelo pregoeiro, conforme Anexo V do Regulamento da Previdência Social – RPS (Decreto n. 3.048/1999) e regras de  enquadramento dispostas na Instrução Normativa RFB n. 2.110/2022 e/ou legislação superveniente.</t>
    </r>
  </si>
  <si>
    <r>
      <rPr>
        <b/>
        <sz val="9"/>
        <rFont val="Arial"/>
        <family val="2"/>
      </rPr>
      <t xml:space="preserve"> - FAP </t>
    </r>
    <r>
      <rPr>
        <sz val="9"/>
        <rFont val="Arial"/>
        <family val="2"/>
      </rPr>
      <t>(Fator Acidentário de Prevenção)</t>
    </r>
    <r>
      <rPr>
        <b/>
        <sz val="9"/>
        <rFont val="Arial"/>
        <family val="2"/>
      </rPr>
      <t xml:space="preserve"> </t>
    </r>
    <r>
      <rPr>
        <sz val="9"/>
        <rFont val="Arial"/>
        <family val="2"/>
      </rPr>
      <t>multiplicador variável num intervalo de 0,5 a 2,00 calculado anualmente pelo INSS considerando o número de acidentes do trabalho e doenças profissionais de cada empresa (Decreto nº 6.957/2009). Essa alíquota deverá ser comprovada mediante a apresentação do multiplicador FAP (FapWeb) vigente no momento da contratação, cujo valor é obtido no site da previdência social por meio de acesso individual da proponente.</t>
    </r>
  </si>
  <si>
    <r>
      <rPr>
        <vertAlign val="superscript"/>
        <sz val="9"/>
        <rFont val="Arial"/>
        <family val="2"/>
      </rPr>
      <t>(3)</t>
    </r>
    <r>
      <rPr>
        <b/>
        <vertAlign val="superscript"/>
        <sz val="9"/>
        <rFont val="Arial"/>
        <family val="2"/>
      </rPr>
      <t xml:space="preserve"> </t>
    </r>
    <r>
      <rPr>
        <b/>
        <sz val="9"/>
        <rFont val="Arial"/>
        <family val="2"/>
      </rPr>
      <t>ENTIDADE SEM FINS LUCRATIVOS:</t>
    </r>
    <r>
      <rPr>
        <sz val="9"/>
        <rFont val="Arial"/>
        <family val="2"/>
      </rPr>
      <t xml:space="preserve"> Para essas organizações, não há recolhimento de PIS e COFINS sobre as receitas referentes às atividades próprias. No que diz respeito ao PIS há recolhimento de 1% sobre a folha de salários, devendo esta alíquota ser incluída no item I do Submódulo 2.2. Nas planilhas de custos, deverão ser reexibidas as linhas correspondentes para visualização do total do Submódulo 2.2. Em relação à Cofins, caso a entidade auferir outras receitas que não seja resultado da atividade própria sobre este valor terá de calcular 7,6%. Esta receita deve ser tributada com base no sistema não cumulativo da contribuição (Lei nº 10.833/2003). Assim, uma associação sem Fins Lucrativos terá de apurar:
1% - a título de PIS-Sobre folha; e
7,6% de Cofins não cumulativo, sobre as receitas não derivadas de atividades próprias da associação. Isto porque as atividades próprias gozam de isenção.
No caso de entidade que goza de imunidade, a mesma deverá possuir a certificação das entidades beneficentes de assistência social (CEBAS), nos termos da Lei n. 12.101, de 27 de novembro de 2009. A referida certificação será necessária para comprovar a imunidade de diversos tributos, tais como PIS, COFINS, INSS, GILL/RAT, Terceiras Entidades.
</t>
    </r>
    <r>
      <rPr>
        <b/>
        <sz val="9"/>
        <color rgb="FFC00000"/>
        <rFont val="Arial"/>
        <family val="2"/>
      </rPr>
      <t xml:space="preserve"> A linha correspondente ao campo “I – PIS sobre Folha de Pagamento" deverá ser reexibida nas planilhas analíticas (abas "P1", "P2", etc), quando do preenchimento da planilha, se for o caso.</t>
    </r>
  </si>
  <si>
    <r>
      <t xml:space="preserve">Submódulo 2.3 - Benefícios Mensais e Diários </t>
    </r>
    <r>
      <rPr>
        <b/>
        <vertAlign val="superscript"/>
        <sz val="9"/>
        <rFont val="Arial"/>
        <family val="2"/>
      </rPr>
      <t>(1)</t>
    </r>
  </si>
  <si>
    <t>Vale-Transporte</t>
  </si>
  <si>
    <t>Artigo 4º, § único, da Lei nº 7.418/85 e art. 9º do Decreto nº 95.247/87.</t>
  </si>
  <si>
    <t>Auxílio-Alimentação</t>
  </si>
  <si>
    <t>Artigo 458, §§ 2º e 3º, da CLT, Lei nº 6.321/76, Decreto nº 5/91 e CCT.</t>
  </si>
  <si>
    <t>Assistência Médica</t>
  </si>
  <si>
    <t>Artigo 458, inciso IV da CLT e CCT</t>
  </si>
  <si>
    <t>Assistência Odontológica</t>
  </si>
  <si>
    <r>
      <rPr>
        <vertAlign val="superscript"/>
        <sz val="9"/>
        <rFont val="Arial"/>
        <family val="2"/>
      </rPr>
      <t>(1)</t>
    </r>
    <r>
      <rPr>
        <sz val="9"/>
        <rFont val="Arial"/>
        <family val="2"/>
      </rPr>
      <t xml:space="preserve"> Conforme Parecer da Assessoria Jurídica do STJ n. 486/2018, deve ser observado o instrumento coletivo para a fixação do percentual de desconto do empregado na hipótese do auxílio-alimentação e vale-transporte. No caso de auxílio-alimentação, deve ser exigido o comprovante de inscrição no Programa de Alimentação do Trabalhador - PAT. A OJ  na Seção de Dissídios Individuais I (SDI 1) n. 133 reza que a alimentação fornecida via PAT não integra o salário para nenhum efeito legal. </t>
    </r>
  </si>
  <si>
    <r>
      <t xml:space="preserve">Não serão autorizadas, conforme orientação constante do Ofício nº 0443427 – SG constante no Processo n. 013346/2018 encaminhado pelo Conselho Nacional de Justiça, a cotação de valores na Planilha de Custos decorrentes de cláusulas de instrumentos coletivos que disponham: </t>
    </r>
    <r>
      <rPr>
        <b/>
        <sz val="9"/>
        <rFont val="Arial"/>
        <family val="2"/>
      </rPr>
      <t xml:space="preserve">1. </t>
    </r>
    <r>
      <rPr>
        <sz val="9"/>
        <rFont val="Arial"/>
        <family val="2"/>
      </rPr>
      <t xml:space="preserve">Participação dos trabalhadores nos lucros ou resultados da empresa contratada; </t>
    </r>
    <r>
      <rPr>
        <b/>
        <sz val="9"/>
        <rFont val="Arial"/>
        <family val="2"/>
      </rPr>
      <t>2.</t>
    </r>
    <r>
      <rPr>
        <sz val="9"/>
        <rFont val="Arial"/>
        <family val="2"/>
      </rPr>
      <t xml:space="preserve"> Matéria não trabalhista; </t>
    </r>
    <r>
      <rPr>
        <b/>
        <sz val="9"/>
        <rFont val="Arial"/>
        <family val="2"/>
      </rPr>
      <t>3.</t>
    </r>
    <r>
      <rPr>
        <sz val="9"/>
        <rFont val="Arial"/>
        <family val="2"/>
      </rPr>
      <t xml:space="preserve"> Direitos não previstos em lei, como por exemplo, valores ou índices obrigatórios de encargos sociais ou previdenciários; </t>
    </r>
    <r>
      <rPr>
        <b/>
        <sz val="9"/>
        <rFont val="Arial"/>
        <family val="2"/>
      </rPr>
      <t>4.</t>
    </r>
    <r>
      <rPr>
        <sz val="9"/>
        <rFont val="Arial"/>
        <family val="2"/>
      </rPr>
      <t xml:space="preserve"> Preços para os insumos relacionados ao exercício da atividade; </t>
    </r>
    <r>
      <rPr>
        <b/>
        <sz val="9"/>
        <rFont val="Arial"/>
        <family val="2"/>
      </rPr>
      <t xml:space="preserve">5. </t>
    </r>
    <r>
      <rPr>
        <sz val="9"/>
        <rFont val="Arial"/>
        <family val="2"/>
      </rPr>
      <t>Obrigações e direitos que somente se aplicam aos contratos com Administração ou que não são de concessão obrigatória a todos trabalhadores abrangidos pelo instrumento coletivo.</t>
    </r>
  </si>
  <si>
    <t>Ainda pertinente à ultima vedação, o Parecer da Assessoria Jurídica do STJ n. 486/2018 dispõe que não pode ser admitido, com relação à assistência médica e odontológica, cláusulas de instrumentos coletivos que dividam as categorias profissionais em duas espécies diferentes de trabalhadores, sem critério razoável de discriminação: os profissionais “terceirizados” e os “não terceirizados”. A CCT não pode estabelecer obrigações diretas a terceiros, que dela não fazem parte, uma vez que a Administração Pública não se sujeita a obrigações a ela imposta por pactos dos quais não participou diretamente.</t>
  </si>
  <si>
    <t>Caso o intrumento coletivo regente de cada categoria profissional não infrija as regras acima, os campos referentes aos benefícios como assitência médica e outros deverão ser reexibidos para o adequado preenchimento.</t>
  </si>
  <si>
    <t>Módulo 3 - Provisão para Rescisão</t>
  </si>
  <si>
    <r>
      <t xml:space="preserve">Aviso Prévio Indenizado </t>
    </r>
    <r>
      <rPr>
        <b/>
        <vertAlign val="superscript"/>
        <sz val="9"/>
        <rFont val="Arial"/>
        <family val="2"/>
      </rPr>
      <t>(1)</t>
    </r>
  </si>
  <si>
    <t>Art. 7º, XXI, CF/88. Art. 477, 487 e 491 da CLT. Lei n. 12.506/2011.</t>
  </si>
  <si>
    <t>((0,08 x 0,0042) x 100) ≅ 0,03%</t>
  </si>
  <si>
    <t>Súmula 305 TST.</t>
  </si>
  <si>
    <r>
      <t xml:space="preserve">Multa do FGTS sobre o Aviso Prévio Indenizado </t>
    </r>
    <r>
      <rPr>
        <b/>
        <vertAlign val="superscript"/>
        <sz val="9"/>
        <rFont val="Arial"/>
        <family val="2"/>
      </rPr>
      <t>(2)</t>
    </r>
  </si>
  <si>
    <t>0,08 x 0,4 x 0,9 x [1 + 1/12 + 1/12 + (1/3 x 1/12)] ≅ 3,44%</t>
  </si>
  <si>
    <t>Art. 18 da Lei 8.036/90. Art. 12 da Lei 13.932/2019. Art. 5º, inciso III, da IN STJG/GDG n. 14/2020.</t>
  </si>
  <si>
    <r>
      <t xml:space="preserve">Aviso Prévio Trabalhado </t>
    </r>
    <r>
      <rPr>
        <b/>
        <vertAlign val="superscript"/>
        <sz val="9"/>
        <rFont val="Arial"/>
        <family val="2"/>
      </rPr>
      <t>(3)</t>
    </r>
  </si>
  <si>
    <t xml:space="preserve">Art. 7º, XXI, CF/88, 477,487 e 491 CLT. Acórdãos n. 1904/2007-TCU-Plenário e n. 3006/2010-TCU-Plenário </t>
  </si>
  <si>
    <t>D.1</t>
  </si>
  <si>
    <t>Aviso Prévio Trabalhado após 24 meses de vigência (Prorrogação)</t>
  </si>
  <si>
    <t>{[(7/30) x 0,1] /12  ≅ 0,194%</t>
  </si>
  <si>
    <t>Lei 12.506/2011. Acórdão n. 1186/2017-TCU-Plenário</t>
  </si>
  <si>
    <t>Incidência do submódulo 2.2 sobre o Aviso Prévio trabalhado</t>
  </si>
  <si>
    <t>((0,3680 x 0,0107) x 100) ≅  0,39%</t>
  </si>
  <si>
    <t xml:space="preserve">Acórdãos n. 1904/2007-TCU-Plenário e n. 3006/2010-TCU-Plenário </t>
  </si>
  <si>
    <t>E.1</t>
  </si>
  <si>
    <t>Incidência do submódulo 2.2 sobre o Aviso Prévio Trabalhado após 24 meses de vigência (Prorrogação)</t>
  </si>
  <si>
    <t>((0,3680 x 0,00194) x 100) ≅  0,07%</t>
  </si>
  <si>
    <r>
      <t xml:space="preserve">Multa do FGTS sobre Aviso Prévio Trabalhado </t>
    </r>
    <r>
      <rPr>
        <b/>
        <vertAlign val="superscript"/>
        <sz val="9"/>
        <rFont val="Arial"/>
        <family val="2"/>
      </rPr>
      <t>(4)</t>
    </r>
  </si>
  <si>
    <t>((0,0107 x 0,08) x 0,4 x 100) ≅  0,002%</t>
  </si>
  <si>
    <t xml:space="preserve">Art. 12 da Lei 13.932/2019. Acórdãos n. 1904/2007-TCU-Plenário e n. 3006/2010-TCU-Plenário </t>
  </si>
  <si>
    <t>F.1</t>
  </si>
  <si>
    <t>((0,00194 x 0,08) x 0,4 x 100) ≅  0,006%</t>
  </si>
  <si>
    <t>Total da provisão para rescisão - Primeiro ano de vigência</t>
  </si>
  <si>
    <t>A+B+C+D+E+F</t>
  </si>
  <si>
    <t>Total da provisão para rescisão - após a primeira prorrogação</t>
  </si>
  <si>
    <t>A+B+C+D.1+E.1+F.1</t>
  </si>
  <si>
    <r>
      <rPr>
        <vertAlign val="superscript"/>
        <sz val="9"/>
        <rFont val="Arial"/>
        <family val="2"/>
      </rPr>
      <t>(1)</t>
    </r>
    <r>
      <rPr>
        <sz val="9"/>
        <rFont val="Arial"/>
        <family val="2"/>
      </rPr>
      <t xml:space="preserve"> Aviso Prévio Indenizado - Trata-se de valor devido ao empregado no caso de o empregador rescindir o contrato sem justo motivo e sem lhe conceder aviso prévio, conforme disposto no § 1º do art. 487 da CLT. De acordo com levantamento efetuado em diversos contratos, cerca de 5% do pessoal é demitido pelo empregador, antes do término do contrato de trabalho. Cálculo ((1/12)x 0,05) x 100 ≅ 0,42%.</t>
    </r>
  </si>
  <si>
    <r>
      <rPr>
        <vertAlign val="superscript"/>
        <sz val="9"/>
        <rFont val="Arial"/>
        <family val="2"/>
      </rPr>
      <t xml:space="preserve">(2) </t>
    </r>
    <r>
      <rPr>
        <sz val="9"/>
        <rFont val="Arial"/>
        <family val="2"/>
      </rPr>
      <t xml:space="preserve">Multa do FGTS sobre o Aviso Prévio Indenizado - rescisão sem justa causa: Esse item corresponde ao valor da multa do FGTS (40%) que incide sobre o saldo dos depósitos efetuados na conta vinculada ao FGTS do trabalhador. Considera-se que 10% dos empregados pedem contas, portanto, essa penalidade recai sobre os 90% remanescentes. Logo o pagamento da multa para os valores depositados relativos a salários, férias e 13º salário corresponde a: 0,08 x 0,4 x 0,9 x [1 + 1/12 + 1/12 + (1/3 * 1/12)] ≅ 3,44%. Esse memorial de calculo corresponde ao mesmo do inciso III do art. 5 da IN STJ/GDG n. 14/2020:
</t>
    </r>
    <r>
      <rPr>
        <i/>
        <sz val="8"/>
        <rFont val="Arial"/>
        <family val="2"/>
      </rPr>
      <t xml:space="preserve">
 "Art. 5º Os percentuais a serem destacados nas faturas da contratada para depósito em conta depósito vinculada obedecerão aos seguintes critérios:
[...] 
III –  multa do FGTS no  caso  de rescisão sem justa causa: a  retenção será realizada no percentual de  3,44%, utilizando-se a  base  de cálculo {0,08  x 0,4 x 0,9  x [1  +  1/12  + (1/12 +  1/3*1/12)] x  100}, considerada a  incidência da multa do FGTS sobre a remuneração, férias, 1/3 constitucional e 13º salário;"</t>
    </r>
  </si>
  <si>
    <t xml:space="preserve">(3) Aviso Prévio Trabalhado - redução de 7 dias ou de 2h por dia. Percentual relativo aos primeiros doze meses de vigência (7dias de ausências / 30 dias) x 100 = 23,33% para 30 dias de aviso prévio no primeiro ano. Após o primeiro ano, o percentual corresponderá a 2,33% a cada ano uma vez que a Lei 12.506/2011 dispõe o acréscimo de 3 dias de aviso prévio ou 0,7 dias de ausências por ano de serviço prestado até o máximo de 60 dias. Ou seja, um décimo do valor máximo admitido pelo Acórdão 3006/2010-TCU-Plenário, conforme ditames da Lei 12.506/2011 e Acórdão 1.186/2017 - TCU-Plenário. </t>
  </si>
  <si>
    <r>
      <rPr>
        <vertAlign val="superscript"/>
        <sz val="9"/>
        <rFont val="Arial"/>
        <family val="2"/>
      </rPr>
      <t>(4)</t>
    </r>
    <r>
      <rPr>
        <sz val="9"/>
        <rFont val="Arial"/>
        <family val="2"/>
      </rPr>
      <t xml:space="preserve"> Multa do FGTS do aviso prévio trabalhado: o custo do aviso prévio trabalhado é acrescido da multa do FGTS (40%) que incide sobre a alíquota do FGTS (8%) aplicada sobre o custo de referência para o aviso trabalhado.</t>
    </r>
  </si>
  <si>
    <r>
      <rPr>
        <vertAlign val="superscript"/>
        <sz val="9"/>
        <rFont val="Arial"/>
        <family val="2"/>
      </rPr>
      <t>(5)</t>
    </r>
    <r>
      <rPr>
        <sz val="9"/>
        <rFont val="Arial"/>
        <family val="2"/>
      </rPr>
      <t xml:space="preserve"> O art. 12 da Lei n. 13.932/2019 extiguiu a cobraça da contribuição de 10% devida pelos empregadores em caso de despedida sem justa causa (art. 1º da Lei Complementar 110/2001). Sendo assim, o adicional que era previsto nos itens "C" e "F" com o título "Multa do FGTS e contribuição social sobre Aviso Prévio [...]" passou a ser denominado somente de "Multa do FGTS sobre Aviso Prévio [..]"</t>
    </r>
  </si>
  <si>
    <r>
      <rPr>
        <b/>
        <sz val="9"/>
        <rFont val="Arial"/>
        <family val="2"/>
      </rPr>
      <t>OBS:</t>
    </r>
    <r>
      <rPr>
        <sz val="9"/>
        <rFont val="Arial"/>
        <family val="2"/>
      </rPr>
      <t xml:space="preserve"> Os valores das rubricas Aviso Prévio Trabalhado, Incidência do submódulo 2.2 sobre o Aviso Prévio Trabalhado e Multa do FGTS do Aviso Prévio Trabalhado, por ser custos não renováveis, serão reduzidos a partir da primeira prorrogação de vigência do contrato conforme itens D.1, D.2 e D.3 da memória de cálculo nos termos do Acórdão 1.186/2017 - TCU-Plenário. </t>
    </r>
  </si>
  <si>
    <r>
      <t xml:space="preserve">Substituição durante férias </t>
    </r>
    <r>
      <rPr>
        <b/>
        <vertAlign val="superscript"/>
        <sz val="9"/>
        <rFont val="Arial"/>
        <family val="2"/>
      </rPr>
      <t>(1)</t>
    </r>
  </si>
  <si>
    <t>Art. 129 e 130 CLT.</t>
  </si>
  <si>
    <r>
      <t xml:space="preserve">Substituição durante ausência por doença </t>
    </r>
    <r>
      <rPr>
        <b/>
        <vertAlign val="superscript"/>
        <sz val="9"/>
        <rFont val="Arial"/>
        <family val="2"/>
      </rPr>
      <t>(2)</t>
    </r>
  </si>
  <si>
    <t>((5/30) /12) x 100) ≅ 1,39%</t>
  </si>
  <si>
    <t>Art.131 , inciso III, da CLT. Art. 476 da CLT, art. 6º, §1º, alínea "f", da Lei n. 605, de 1949, e  art. 12, alínea "f", do Decreto n. 27.048, de 1949.</t>
  </si>
  <si>
    <r>
      <t xml:space="preserve">Substituição durante licença maternidade </t>
    </r>
    <r>
      <rPr>
        <b/>
        <vertAlign val="superscript"/>
        <sz val="9"/>
        <rFont val="Arial"/>
        <family val="2"/>
      </rPr>
      <t>(3)</t>
    </r>
  </si>
  <si>
    <t>0,1111 x 0,2327 x 0,5 x100 ≅ 1,29%</t>
  </si>
  <si>
    <t>Art. 7º inc. XVIII, CF, Lei 8.213/91, art. 72 e Lei 11770/2008. Lei n. 13.527/2016.</t>
  </si>
  <si>
    <r>
      <t xml:space="preserve">Substituição durante licença paternidade </t>
    </r>
    <r>
      <rPr>
        <b/>
        <vertAlign val="superscript"/>
        <sz val="9"/>
        <rFont val="Arial"/>
        <family val="2"/>
      </rPr>
      <t>(4)</t>
    </r>
  </si>
  <si>
    <t>(((5/30) /12) x 0,015 x 100) ≅ 0,02%</t>
  </si>
  <si>
    <t>Art. 7º, inciso XIX da CF. §1º do artigo 10 do ADCT. Lei n. 13.527/2016</t>
  </si>
  <si>
    <r>
      <t xml:space="preserve">Substituição durante ausências legais </t>
    </r>
    <r>
      <rPr>
        <b/>
        <vertAlign val="superscript"/>
        <sz val="9"/>
        <rFont val="Arial"/>
        <family val="2"/>
      </rPr>
      <t>(5)</t>
    </r>
  </si>
  <si>
    <t>(((1/30) /12) x 100) ≅ 0,28%</t>
  </si>
  <si>
    <t>Art. 82 e 473 da CLT</t>
  </si>
  <si>
    <r>
      <t xml:space="preserve">Substituição durante ausência por acidente de trabalho </t>
    </r>
    <r>
      <rPr>
        <b/>
        <vertAlign val="superscript"/>
        <sz val="9"/>
        <rFont val="Arial"/>
        <family val="2"/>
      </rPr>
      <t>(6)</t>
    </r>
  </si>
  <si>
    <t>(((30/30) /12) x 0,0078 x 100) ≅ 0,07%</t>
  </si>
  <si>
    <t>Art. 27 do Dec. 89312/84, Art. 131 da CLT e MP. 664/2014</t>
  </si>
  <si>
    <r>
      <t>Substituição durante intervalo de repouso e alimentação</t>
    </r>
    <r>
      <rPr>
        <vertAlign val="superscript"/>
        <sz val="9"/>
        <color theme="1" tint="0.249977111117893"/>
        <rFont val="Arial"/>
        <family val="2"/>
      </rPr>
      <t>(7)</t>
    </r>
  </si>
  <si>
    <t>((1/220) x 1 x 15) x 100  ≅ 6,82%</t>
  </si>
  <si>
    <t>Total de horas na jornada de trabalho mensal</t>
  </si>
  <si>
    <t>Total de dias estimados de substituição mensal</t>
  </si>
  <si>
    <t>Total de horas para repouso durante a jornada</t>
  </si>
  <si>
    <t>Subtotal (sem item "g", por padrão)</t>
  </si>
  <si>
    <r>
      <t>Proporcional de Férias, 1/3 e 13º sobre custo de reposição (</t>
    </r>
    <r>
      <rPr>
        <b/>
        <sz val="9"/>
        <rFont val="Arial"/>
        <family val="2"/>
      </rPr>
      <t>exceto licença maternidade</t>
    </r>
    <r>
      <rPr>
        <sz val="9"/>
        <rFont val="Arial"/>
        <family val="2"/>
      </rPr>
      <t xml:space="preserve">) </t>
    </r>
    <r>
      <rPr>
        <vertAlign val="superscript"/>
        <sz val="9"/>
        <rFont val="Arial"/>
        <family val="2"/>
      </rPr>
      <t>(8)</t>
    </r>
  </si>
  <si>
    <t>Subtotal antes de incidência do Submódulo 2.2 (sem item "g", por padrão)</t>
  </si>
  <si>
    <t>J</t>
  </si>
  <si>
    <t>Total do custo de reposição do profissional ausente (sem item "g", por padrão)</t>
  </si>
  <si>
    <r>
      <rPr>
        <vertAlign val="superscript"/>
        <sz val="9"/>
        <rFont val="Arial"/>
        <family val="2"/>
      </rPr>
      <t xml:space="preserve">(1) </t>
    </r>
    <r>
      <rPr>
        <sz val="9"/>
        <rFont val="Arial"/>
        <family val="2"/>
      </rPr>
      <t>Caso o contrato preveja substituição do empregado em férias, para que o posto não fique descoberto a empresa deverá repor o profissional ausente por meio de profissional subtituto ao qual deverá retribuir com a mesma remuneração do titular. No último período de vigência contratual, essa rubrica supre a necessidade do pagamento das ferias remuneradas do titular em vez de suportar a cobertura de férias.</t>
    </r>
  </si>
  <si>
    <r>
      <rPr>
        <vertAlign val="superscript"/>
        <sz val="9"/>
        <rFont val="Arial"/>
        <family val="2"/>
      </rPr>
      <t xml:space="preserve">(2) </t>
    </r>
    <r>
      <rPr>
        <sz val="9"/>
        <rFont val="Arial"/>
        <family val="2"/>
      </rPr>
      <t>Estimativa de 5 (cinco) dias de licença por ano.</t>
    </r>
  </si>
  <si>
    <r>
      <rPr>
        <vertAlign val="superscript"/>
        <sz val="9"/>
        <rFont val="Arial"/>
        <family val="2"/>
      </rPr>
      <t>(3)</t>
    </r>
    <r>
      <rPr>
        <sz val="9"/>
        <rFont val="Arial"/>
        <family val="2"/>
      </rPr>
      <t xml:space="preserve"> Custo Estimado com licença maternidade = Custo Efetivo de Afastamento Maternidade x Número Estimado de Ocorrências x Rateio do Custo durante um ano</t>
    </r>
  </si>
  <si>
    <t>Custo Efetivo de Afastamento Maternidade: Durante a licença, o salário maternidade e a parcela do décimo terceiro salário correspondente ao período da licença é custeado pelo INSS (Art. 86 da IN RFB 971/2009). Cabe à empresa a provisão relativa a férias (1/12) e adicional de férias (1/3 x 1/12) e as contribuições previdenciárias sobre o período de licença conforme entendimento do próprio STJ (REsp 1230957/RS, Rel. Ministro MAURO CAMPBELL MARQUES, PRIMEIRA SEÇÃO, julgado em 26/02/2014, DJe 18/03/2014). A remuneração do substituto, acrescida de todos os encargos, é justamente a remuneração da trabalhadora substituída no período (vide Módulo 1 e Submódulo 2.2). Portanto o custo do afastamento é dado pela seguinte fórmula aplicada sobre a remuneração: [(1/12) + (1/3 x 1/12)] x 100  ≅ 11,11%</t>
  </si>
  <si>
    <r>
      <rPr>
        <b/>
        <sz val="9"/>
        <rFont val="Arial"/>
        <family val="2"/>
      </rPr>
      <t>Número Estimado de Ocorrências:</t>
    </r>
    <r>
      <rPr>
        <sz val="9"/>
        <rFont val="Arial"/>
        <family val="2"/>
      </rPr>
      <t xml:space="preserve"> Conforme Anuário Estatístico da RAIS, elaborado pelo Ministério do Trabalho, as mulheres representaram cerca de 45,36% do total de empregos no Distrito Federal em 2021 (491.936 do total de 1.084.527). Já o Anuário Estatístico da Previdência Social dispõe que foi concedida a quantidade de 252.373 salários-maternidade no âmbito do Distrito Federal em 2021. Essa quantidade representa cerca de 51,30% do total de mulheres empregadas no Distrito Federal no mesmo período. Portanto, a estimativa de uma determinada empregada usurfruir 6 (seis) meses de licença a cada ano de execução contratual é de 0,4536 x 0,51302 x 100  ≅ 23,27% de empregadas afastadas.</t>
    </r>
  </si>
  <si>
    <r>
      <rPr>
        <b/>
        <sz val="9"/>
        <rFont val="Arial"/>
        <family val="2"/>
      </rPr>
      <t>Rateio do Custo durante Vigência Contratual:</t>
    </r>
    <r>
      <rPr>
        <sz val="9"/>
        <rFont val="Arial"/>
        <family val="2"/>
      </rPr>
      <t xml:space="preserve"> Divisão proporcional do custo de</t>
    </r>
    <r>
      <rPr>
        <b/>
        <sz val="9"/>
        <rFont val="Arial"/>
        <family val="2"/>
      </rPr>
      <t xml:space="preserve"> </t>
    </r>
    <r>
      <rPr>
        <sz val="9"/>
        <rFont val="Arial"/>
        <family val="2"/>
      </rPr>
      <t>6 (seis) meses de licença por ano (base do % de ocorrências): (6 meses de licença) ÷ (12 meses) x 100 = 50%</t>
    </r>
  </si>
  <si>
    <r>
      <t xml:space="preserve">Clique aqui para consultar o </t>
    </r>
    <r>
      <rPr>
        <b/>
        <u/>
        <sz val="8"/>
        <color theme="10"/>
        <rFont val="Arial"/>
        <family val="2"/>
      </rPr>
      <t>Painel de Informações da RAIS de 2021</t>
    </r>
  </si>
  <si>
    <t>Selecione "Dados Setoriais" e os filtros "UF" = Distrito Federal e "Sexo = Feminino". Os dados estão no cartão "Estoque" da página.</t>
  </si>
  <si>
    <r>
      <t xml:space="preserve">Clique aqui para consultar o </t>
    </r>
    <r>
      <rPr>
        <b/>
        <u/>
        <sz val="8"/>
        <color theme="10"/>
        <rFont val="Arial"/>
        <family val="2"/>
      </rPr>
      <t>Anuário Estatístico da Previdência Social - AEPS</t>
    </r>
  </si>
  <si>
    <t>Versão Online AEPS 2021 &gt; Seção I - Benefícios &gt; Seção A - Benefícios Concedidos &gt; Capítulo 4 - Salário Maternidade &gt; 4.1 Quantidade e valor de salários maternidade concedidos, por pagador e clientela, segundo as grandes regiões e unidades da federação</t>
  </si>
  <si>
    <r>
      <rPr>
        <vertAlign val="superscript"/>
        <sz val="9"/>
        <rFont val="Arial"/>
        <family val="2"/>
      </rPr>
      <t>(4)</t>
    </r>
    <r>
      <rPr>
        <sz val="9"/>
        <rFont val="Arial"/>
        <family val="2"/>
      </rPr>
      <t xml:space="preserve"> Estimativa de 1,5% (um inteiro e cinco décimos por cento) dos empregados usufruindo 5 (cinco) dias da licença por ano.</t>
    </r>
  </si>
  <si>
    <r>
      <rPr>
        <vertAlign val="superscript"/>
        <sz val="9"/>
        <rFont val="Arial"/>
        <family val="2"/>
      </rPr>
      <t>(5)</t>
    </r>
    <r>
      <rPr>
        <sz val="9"/>
        <rFont val="Arial"/>
        <family val="2"/>
      </rPr>
      <t xml:space="preserve"> Estimativa de 1 (uma) ausência por ano. </t>
    </r>
  </si>
  <si>
    <r>
      <rPr>
        <vertAlign val="superscript"/>
        <sz val="9"/>
        <rFont val="Arial"/>
        <family val="2"/>
      </rPr>
      <t>(6)</t>
    </r>
    <r>
      <rPr>
        <sz val="9"/>
        <rFont val="Arial"/>
        <family val="2"/>
      </rPr>
      <t xml:space="preserve"> Estimativa de 1 (uma) licença de 30 (trinta) dias por ano para 0,78% (setenta e oito décimos por cento) dos empregados.</t>
    </r>
  </si>
  <si>
    <r>
      <rPr>
        <vertAlign val="superscript"/>
        <sz val="9"/>
        <rFont val="Arial"/>
        <family val="2"/>
      </rPr>
      <t>(7)</t>
    </r>
    <r>
      <rPr>
        <sz val="9"/>
        <rFont val="Arial"/>
        <family val="2"/>
      </rPr>
      <t xml:space="preserve"> O valor desta substituição será 0 (zero) por definição. Caso necessário para a contratação, esse valor deverá ser devidamente aportado e adaptado a situação contratual. A planilha não autorizará o preenchimento do item f quando já houver indicação de custo do Módulo 1.f - Intervalo Intrajornada. Ou seja, deve-se computar o custo adicional para o empregado (Módulo 1, item I) ou para o substituto (Submódulo 4.5, item f) quando houver necessidade de prestação de serviço durante o intervalo para repouso/alimentação. </t>
    </r>
  </si>
  <si>
    <r>
      <rPr>
        <vertAlign val="superscript"/>
        <sz val="9"/>
        <rFont val="Arial"/>
        <family val="2"/>
      </rPr>
      <t>(8)</t>
    </r>
    <r>
      <rPr>
        <sz val="9"/>
        <rFont val="Arial"/>
        <family val="2"/>
      </rPr>
      <t xml:space="preserve"> A cada substituição, o empregado substituto faz jus além da remuneração, às férias proporcionais com acréscimo de um terço e 13º salário proporcional ao período trabalhado durante a ausência do titular. Essa realidade já se amolda à substituição por meio de contrato de trabalho intermitente intituído pela Lei n. 13.467/2017 (reforma trabalhista). A diferença da utilização deste contrato de trabalho para os demais é que o pagamento desses encargos trabalhistas se efetivam imediatamente após completado o serviço e não após os respectivos períodos concessivos. Deve-se atentar que, por já possuir férias proporcionais com acréscimo de um terço e não haver 13º em sua composição , o percentual relativo à licença maternidade é retirado do cálculo. </t>
    </r>
  </si>
  <si>
    <t>Módulo 5 - Insumos Diversos</t>
  </si>
  <si>
    <r>
      <t xml:space="preserve">Materiais depreciáveis </t>
    </r>
    <r>
      <rPr>
        <vertAlign val="superscript"/>
        <sz val="9"/>
        <rFont val="Arial"/>
        <family val="2"/>
      </rPr>
      <t>(1)</t>
    </r>
  </si>
  <si>
    <t>Módulo 6 - Custos Indiretos e Tributos</t>
  </si>
  <si>
    <r>
      <t>Custos Indiretos (Despesas Opercionais e Adm.)</t>
    </r>
    <r>
      <rPr>
        <b/>
        <vertAlign val="superscript"/>
        <sz val="9"/>
        <rFont val="Arial"/>
        <family val="2"/>
      </rPr>
      <t>(1)</t>
    </r>
  </si>
  <si>
    <r>
      <t>Lucro (Superávit</t>
    </r>
    <r>
      <rPr>
        <b/>
        <vertAlign val="superscript"/>
        <sz val="9"/>
        <rFont val="Arial"/>
        <family val="2"/>
      </rPr>
      <t>(4)</t>
    </r>
    <r>
      <rPr>
        <b/>
        <sz val="9"/>
        <rFont val="Arial"/>
        <family val="2"/>
      </rPr>
      <t xml:space="preserve">) </t>
    </r>
    <r>
      <rPr>
        <b/>
        <vertAlign val="superscript"/>
        <sz val="9"/>
        <rFont val="Arial"/>
        <family val="2"/>
      </rPr>
      <t xml:space="preserve">(1) </t>
    </r>
  </si>
  <si>
    <r>
      <t xml:space="preserve">Tributos </t>
    </r>
    <r>
      <rPr>
        <b/>
        <vertAlign val="superscript"/>
        <sz val="9"/>
        <color indexed="8"/>
        <rFont val="Arial"/>
        <family val="2"/>
      </rPr>
      <t>(2)</t>
    </r>
  </si>
  <si>
    <r>
      <rPr>
        <b/>
        <sz val="9"/>
        <rFont val="Arial"/>
        <family val="2"/>
      </rPr>
      <t>C%</t>
    </r>
    <r>
      <rPr>
        <sz val="9"/>
        <rFont val="Arial"/>
        <family val="2"/>
      </rPr>
      <t xml:space="preserve"> (em percentual) = C1 + C2 + C3 + C4</t>
    </r>
  </si>
  <si>
    <r>
      <rPr>
        <b/>
        <sz val="9"/>
        <rFont val="Arial"/>
        <family val="2"/>
      </rPr>
      <t xml:space="preserve">C R$ </t>
    </r>
    <r>
      <rPr>
        <sz val="9"/>
        <rFont val="Arial"/>
        <family val="2"/>
      </rPr>
      <t>(em reais) = P1 - P0</t>
    </r>
  </si>
  <si>
    <r>
      <rPr>
        <b/>
        <sz val="9"/>
        <color indexed="8"/>
        <rFont val="Arial"/>
        <family val="2"/>
      </rPr>
      <t>P0</t>
    </r>
    <r>
      <rPr>
        <sz val="9"/>
        <color indexed="8"/>
        <rFont val="Arial"/>
        <family val="2"/>
      </rPr>
      <t xml:space="preserve"> = Módudo 1 + Módulo 2 + Módulo 3 + Módulo 4 + Módulo 5A + Módulo 5B (em reais)</t>
    </r>
  </si>
  <si>
    <t xml:space="preserve">Tributos Municipais (ISS) </t>
  </si>
  <si>
    <r>
      <rPr>
        <b/>
        <sz val="9"/>
        <color indexed="8"/>
        <rFont val="Arial"/>
        <family val="2"/>
      </rPr>
      <t>P1</t>
    </r>
    <r>
      <rPr>
        <sz val="9"/>
        <color indexed="8"/>
        <rFont val="Arial"/>
        <family val="2"/>
      </rPr>
      <t xml:space="preserve"> = P0 / (1 - C%) </t>
    </r>
  </si>
  <si>
    <r>
      <t>Outros tributos (especificar) - ex: (CPRB,</t>
    </r>
    <r>
      <rPr>
        <b/>
        <vertAlign val="superscript"/>
        <sz val="9"/>
        <rFont val="Arial"/>
        <family val="2"/>
      </rPr>
      <t>(3)</t>
    </r>
    <r>
      <rPr>
        <sz val="9"/>
        <rFont val="Arial"/>
        <family val="2"/>
      </rPr>
      <t>, se for o caso)</t>
    </r>
  </si>
  <si>
    <r>
      <rPr>
        <vertAlign val="superscript"/>
        <sz val="9"/>
        <rFont val="Arial"/>
        <family val="2"/>
      </rPr>
      <t>(2) </t>
    </r>
    <r>
      <rPr>
        <sz val="9"/>
        <rFont val="Arial"/>
        <family val="2"/>
      </rPr>
      <t xml:space="preserve">Os tributos (ISS, COFINS e PIS) foram definidos utilizando o regime de tributação de </t>
    </r>
    <r>
      <rPr>
        <b/>
        <u/>
        <sz val="9"/>
        <rFont val="Arial"/>
        <family val="2"/>
      </rPr>
      <t>Lucro Real (Incidência não-cumulativa de PIS/COFINS)</t>
    </r>
    <r>
      <rPr>
        <sz val="9"/>
        <rFont val="Arial"/>
        <family val="2"/>
      </rPr>
      <t>. A licitante deve elaborar sua proposta e, por conseguinte, sua planilha com base no regime de tributação ao qual estará submetida durante a execução do contrato conforme Acórdão TCU-Plenário n. 2.647/2009.</t>
    </r>
  </si>
  <si>
    <r>
      <rPr>
        <b/>
        <vertAlign val="superscript"/>
        <sz val="9"/>
        <rFont val="Arial"/>
        <family val="2"/>
      </rPr>
      <t>2.1</t>
    </r>
    <r>
      <rPr>
        <b/>
        <sz val="9"/>
        <rFont val="Arial"/>
        <family val="2"/>
      </rPr>
      <t xml:space="preserve"> Incidência não-cumulativa: </t>
    </r>
    <r>
      <rPr>
        <sz val="9"/>
        <rFont val="Arial"/>
        <family val="2"/>
      </rPr>
      <t>Para a definição do percentual máximo de BDI, para o regime de incidência não-cumulativa, considerou-se a totalidade dos tributos, ou seja, 7,60% para COFINS e 1,65% para o PIS. Contudo, a empresa não deve cotar esses percentuais máximos, mas aqueles que representem a média das aliquotas efetivamente recolhidas nos últimos doze meses.</t>
    </r>
  </si>
  <si>
    <r>
      <rPr>
        <b/>
        <vertAlign val="superscript"/>
        <sz val="9"/>
        <rFont val="Arial"/>
        <family val="2"/>
      </rPr>
      <t>2.2</t>
    </r>
    <r>
      <rPr>
        <b/>
        <sz val="9"/>
        <rFont val="Arial"/>
        <family val="2"/>
      </rPr>
      <t xml:space="preserve"> Comprovação: </t>
    </r>
    <r>
      <rPr>
        <sz val="9"/>
        <rFont val="Arial"/>
        <family val="2"/>
      </rPr>
      <t>Como comprovante a licitante deverá apresentar declaração pública de que os percentuais do PIS e do COFINS cotados correspondem à média dos recolhimentos dos últimos doze meses, apurada com base nos dados da Escrituração Fiscal Digital da Contribuição para o PIS/PASEP e para a COFINS (EFD-Contribuições), cujos respectivos registros deverão ser remetidos juntamente com a proposta e as planilhas. Caso a licitante tenha recolhido tributos pelo regime de incidência não-cumulativa em apenas alguns meses do período que deve ser considerado para o cálculo do percentual médio efetivo (12 meses anteriores à data da proposta), poderá apresentar o cálculo considerando apenas os meses em que houve recolhimento. Entidades sem fins lucrativos, empresas optantes do SIMPLES e optantes do regime misto (pis/cofins) devem observar as regras específicas de preenchimento contidas na aba "Memorial" do arquivo modelo e regras do edital/contrato.</t>
    </r>
  </si>
  <si>
    <r>
      <rPr>
        <vertAlign val="superscript"/>
        <sz val="9"/>
        <rFont val="Arial"/>
        <family val="2"/>
      </rPr>
      <t>(3) </t>
    </r>
    <r>
      <rPr>
        <sz val="9"/>
        <rFont val="Arial"/>
        <family val="2"/>
      </rPr>
      <t>Devido a aplicação da Lei 13.161/2015 (Desoneração da folha de pagamento), a contribuição previdenciária patronal (INSS) poderá não ser calculada no Submódulo 2.2, sendo substituída pela contribuição previdenciária sobre a receita bruta (CPRB) por meio de alíquota diferenciada de acordo com a atividade, incidindo sobre o faturamento (compondo o módulo 5).</t>
    </r>
  </si>
  <si>
    <r>
      <rPr>
        <vertAlign val="superscript"/>
        <sz val="9"/>
        <rFont val="Arial"/>
        <family val="2"/>
      </rPr>
      <t>(4)</t>
    </r>
    <r>
      <rPr>
        <b/>
        <vertAlign val="superscript"/>
        <sz val="9"/>
        <rFont val="Arial"/>
        <family val="2"/>
      </rPr>
      <t> </t>
    </r>
    <r>
      <rPr>
        <b/>
        <sz val="9"/>
        <rFont val="Arial"/>
        <family val="2"/>
      </rPr>
      <t>Entidades sem fins lucrativos:</t>
    </r>
    <r>
      <rPr>
        <sz val="9"/>
        <rFont val="Arial"/>
        <family val="2"/>
      </rPr>
      <t xml:space="preserve"> proceder ao ajuste na nomenclarura de "lucro" para "superávit" conforme orientações presentes no item 10, 11, 15, 23 da Norma Brasileira de Contabilidade ITG 2002 e Capítulo 5.7.2 do Manual de Preenchimento do Modelo de Planilhas de Custos e de Formação de Preços do STJ.</t>
    </r>
  </si>
  <si>
    <t>sem previsão em edital</t>
  </si>
  <si>
    <t>(Módudo1 + Módulo2 + Módulo3 + Módulo4) x 3%</t>
  </si>
  <si>
    <t>(Módudo1 + Módulo2 + Módulo3 + Módulo4 + Custos indiretos) x 6,79%</t>
  </si>
  <si>
    <r>
      <rPr>
        <vertAlign val="superscript"/>
        <sz val="9"/>
        <rFont val="Arial"/>
        <family val="2"/>
      </rPr>
      <t>(1)</t>
    </r>
    <r>
      <rPr>
        <sz val="9"/>
        <rFont val="Arial"/>
        <family val="2"/>
      </rPr>
      <t xml:space="preserve"> o presente modelo utiliza o percentual máximo de 3,00% (três por cento) para alíquota de custos indiretos e de 6,79% para margem de lucro conforme regra editalicia (IN 05/2017). </t>
    </r>
  </si>
  <si>
    <t>NOTAS EXPLICATIVAS GERAL</t>
  </si>
  <si>
    <t>VALOR</t>
  </si>
  <si>
    <t>MÉDIA</t>
  </si>
  <si>
    <t>SALÁRIO BASE CCT</t>
  </si>
  <si>
    <t>SALÁRIO EFETIVO</t>
  </si>
  <si>
    <t>CCT MTE 231/2024</t>
  </si>
  <si>
    <t>Inserir aqui a justificativa legal</t>
  </si>
  <si>
    <t>VALOR PROPOSTO</t>
  </si>
  <si>
    <t>Categoria profissional: Motorista para veículos leves, médios.</t>
  </si>
  <si>
    <t>Categoria profissional: Motoristas para veículos pesados, caçambas, munck, entulhos etc.</t>
  </si>
  <si>
    <t>Categoria profissional: Motorista de Ônibus e Van</t>
  </si>
  <si>
    <t xml:space="preserve">Categoria profissional: Operador de máquinas </t>
  </si>
  <si>
    <t>Categoria profissional: Motorista de Ambulâncias</t>
  </si>
  <si>
    <t>Conforme regras do edital. Usado como memória CCT MTE 231/2024</t>
  </si>
  <si>
    <t>Conforme previsto na CCT e regras do edital. Usado a memória de cálculo o que esta previsto em CCT/MT 231/2024</t>
  </si>
  <si>
    <t>Caso o contrato preveja substituição do empregado em férias, para que o posto não fique descoberto a empresa deverá repor o profissional ausente por meio de profissional subtituto, ao qual deverá retribuir com a mesma remuneração do titular. No último período de vigência contratual, essa rubrica supre a necessidade do pagamento das férias remuneradas do titular em vez de suportar a cobertura de férias.</t>
  </si>
  <si>
    <t>Sem previsão em edital.</t>
  </si>
  <si>
    <r>
      <rPr>
        <b/>
        <sz val="9"/>
        <rFont val="Arial"/>
        <family val="2"/>
      </rPr>
      <t xml:space="preserve">Para SESC ou SENAI, SENAI ou SENAC, INCRA e SEBRAE: </t>
    </r>
    <r>
      <rPr>
        <sz val="9"/>
        <rFont val="Arial"/>
        <family val="2"/>
      </rPr>
      <t xml:space="preserve">Comprovar código FPAS  mediante  eSocial: Códigos e alíquotas de FPAS/Terceiro ou mediante apresentação de documentação fornecida pela Receita Federal do Brasil.
</t>
    </r>
    <r>
      <rPr>
        <b/>
        <sz val="9"/>
        <rFont val="Arial"/>
        <family val="2"/>
      </rPr>
      <t>Empresas optantes pelo Simples Nacional</t>
    </r>
    <r>
      <rPr>
        <sz val="9"/>
        <rFont val="Arial"/>
        <family val="2"/>
      </rPr>
      <t xml:space="preserve">, que não incorram nas vedações previstas na lei o no edital, deverão observar que no  submódulo 2.2  haverá  somente  a  incidência  do  FGTS  e  a Contribuição Previdenciária Patronal -CPP, conforme dispõe § 3º do art. 13  da Lei Complementar nº 123, de 14 de dezembro de 2006.
</t>
    </r>
    <r>
      <rPr>
        <b/>
        <sz val="9"/>
        <rFont val="Arial"/>
        <family val="2"/>
      </rPr>
      <t>Entidades sem fins lucrativos com CEBAS (Certificado de Entidade Beneficente de Assistência Social)</t>
    </r>
    <r>
      <rPr>
        <sz val="9"/>
        <rFont val="Arial"/>
        <family val="2"/>
      </rPr>
      <t>: Conforme Solução de Consulta DISIT/SRRF04 Nº 4006/2021, entidade beneficente contemplada com isenção ou imunidade das contribuições previdenciárias deve utilizar o código FPAS 639.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</si>
</sst>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R$&quot;\ * #,##0.00_-;\-&quot;R$&quot;\ * #,##0.00_-;_-&quot;R$&quot;\ * &quot;-&quot;??_-;_-@_-"/>
    <numFmt numFmtId="43" formatCode="_-* #,##0.00_-;\-* #,##0.00_-;_-* &quot;-&quot;??_-;_-@_-"/>
    <numFmt numFmtId="164" formatCode="&quot;R$ &quot;#,##0.00_);[Red]\(&quot;R$ &quot;#,##0.00\)"/>
    <numFmt numFmtId="165" formatCode="_(&quot;R$ &quot;* #,##0.00_);_(&quot;R$ &quot;* \(#,##0.00\);_(&quot;R$ &quot;* &quot;-&quot;??_);_(@_)"/>
    <numFmt numFmtId="166" formatCode="0.0%"/>
    <numFmt numFmtId="167" formatCode="0.000%"/>
    <numFmt numFmtId="168" formatCode="0.0000%"/>
    <numFmt numFmtId="169" formatCode="_(* #,##0.00_);_(* \(#,##0.00\);_(* &quot;-&quot;??_);_(@_)"/>
    <numFmt numFmtId="170" formatCode="#,##0.0000"/>
    <numFmt numFmtId="171" formatCode="0&quot; horas/mês&quot;"/>
    <numFmt numFmtId="172" formatCode="_(* #,##0_);_(* \(#,##0\);_(* &quot;-&quot;??_);_(@_)"/>
  </numFmts>
  <fonts count="59" x14ac:knownFonts="1">
    <font>
      <sz val="10"/>
      <name val="Arial"/>
      <family val="2"/>
    </font>
    <font>
      <sz val="11"/>
      <color theme="1"/>
      <name val="Calibri"/>
      <family val="2"/>
      <scheme val="minor"/>
    </font>
    <font>
      <sz val="10"/>
      <name val="Arial"/>
      <family val="2"/>
    </font>
    <font>
      <b/>
      <sz val="10"/>
      <name val="Arial"/>
      <family val="2"/>
    </font>
    <font>
      <sz val="8"/>
      <name val="Arial"/>
      <family val="2"/>
    </font>
    <font>
      <sz val="10"/>
      <color indexed="10"/>
      <name val="Arial"/>
      <family val="2"/>
    </font>
    <font>
      <sz val="10"/>
      <name val="Arial"/>
      <family val="2"/>
    </font>
    <font>
      <b/>
      <sz val="10"/>
      <name val="Arial"/>
      <family val="2"/>
    </font>
    <font>
      <sz val="10"/>
      <name val="Arial"/>
      <family val="2"/>
    </font>
    <font>
      <b/>
      <sz val="10"/>
      <color rgb="FFFF0000"/>
      <name val="Arial"/>
      <family val="2"/>
    </font>
    <font>
      <sz val="10"/>
      <color rgb="FFFF0000"/>
      <name val="Arial"/>
      <family val="2"/>
    </font>
    <font>
      <b/>
      <sz val="9"/>
      <name val="Arial"/>
      <family val="2"/>
    </font>
    <font>
      <u/>
      <sz val="10"/>
      <color theme="10"/>
      <name val="Arial"/>
      <family val="2"/>
    </font>
    <font>
      <b/>
      <sz val="14"/>
      <color indexed="8"/>
      <name val="Arial"/>
      <family val="2"/>
    </font>
    <font>
      <sz val="9"/>
      <color theme="0" tint="-0.499984740745262"/>
      <name val="Arial"/>
      <family val="2"/>
    </font>
    <font>
      <b/>
      <sz val="10"/>
      <color theme="1"/>
      <name val="Arial"/>
      <family val="2"/>
    </font>
    <font>
      <sz val="9"/>
      <name val="Arial"/>
      <family val="2"/>
    </font>
    <font>
      <b/>
      <sz val="18"/>
      <color theme="1"/>
      <name val="Arial"/>
      <family val="2"/>
    </font>
    <font>
      <sz val="8"/>
      <color theme="0" tint="-0.499984740745262"/>
      <name val="Arial"/>
      <family val="2"/>
    </font>
    <font>
      <sz val="9"/>
      <color rgb="FFC00000"/>
      <name val="Arial"/>
      <family val="2"/>
    </font>
    <font>
      <b/>
      <sz val="9"/>
      <color rgb="FFC00000"/>
      <name val="Arial"/>
      <family val="2"/>
    </font>
    <font>
      <b/>
      <sz val="8"/>
      <color theme="1"/>
      <name val="Arial"/>
      <family val="2"/>
    </font>
    <font>
      <sz val="8"/>
      <color rgb="FFC00000"/>
      <name val="Arial"/>
      <family val="2"/>
    </font>
    <font>
      <sz val="8"/>
      <color rgb="FFFF0000"/>
      <name val="Arial"/>
      <family val="2"/>
    </font>
    <font>
      <b/>
      <sz val="9"/>
      <color indexed="8"/>
      <name val="Arial"/>
      <family val="2"/>
    </font>
    <font>
      <sz val="11"/>
      <color indexed="8"/>
      <name val="Calibri"/>
      <family val="2"/>
    </font>
    <font>
      <b/>
      <sz val="8"/>
      <name val="Arial"/>
      <family val="2"/>
    </font>
    <font>
      <u/>
      <sz val="8"/>
      <name val="Arial"/>
      <family val="2"/>
    </font>
    <font>
      <sz val="8"/>
      <color theme="0"/>
      <name val="Arial"/>
      <family val="2"/>
    </font>
    <font>
      <sz val="9"/>
      <color indexed="8"/>
      <name val="Arial"/>
      <family val="2"/>
    </font>
    <font>
      <b/>
      <sz val="8"/>
      <color rgb="FFC00000"/>
      <name val="Arial"/>
      <family val="2"/>
    </font>
    <font>
      <b/>
      <sz val="8"/>
      <color indexed="8"/>
      <name val="Arial"/>
      <family val="2"/>
    </font>
    <font>
      <u/>
      <sz val="11"/>
      <color theme="10"/>
      <name val="Calibri"/>
      <family val="2"/>
      <scheme val="minor"/>
    </font>
    <font>
      <i/>
      <sz val="8"/>
      <name val="Arial"/>
      <family val="2"/>
    </font>
    <font>
      <i/>
      <sz val="8"/>
      <color theme="1" tint="0.499984740745262"/>
      <name val="Arial"/>
      <family val="2"/>
    </font>
    <font>
      <b/>
      <i/>
      <sz val="9"/>
      <name val="Arial"/>
      <family val="2"/>
    </font>
    <font>
      <i/>
      <sz val="11"/>
      <color theme="1" tint="0.499984740745262"/>
      <name val="Arial"/>
      <family val="2"/>
    </font>
    <font>
      <sz val="9"/>
      <color rgb="FFFF0000"/>
      <name val="Arial"/>
      <family val="2"/>
    </font>
    <font>
      <sz val="11"/>
      <color theme="1"/>
      <name val="Arial"/>
      <family val="2"/>
    </font>
    <font>
      <b/>
      <sz val="12"/>
      <name val="Arial"/>
      <family val="2"/>
    </font>
    <font>
      <vertAlign val="superscript"/>
      <sz val="9"/>
      <name val="Arial"/>
      <family val="2"/>
    </font>
    <font>
      <b/>
      <vertAlign val="superscript"/>
      <sz val="8"/>
      <name val="Arial"/>
      <family val="2"/>
    </font>
    <font>
      <vertAlign val="superscript"/>
      <sz val="8"/>
      <name val="Arial"/>
      <family val="2"/>
    </font>
    <font>
      <b/>
      <vertAlign val="superscript"/>
      <sz val="9"/>
      <name val="Arial"/>
      <family val="2"/>
    </font>
    <font>
      <b/>
      <u/>
      <sz val="9"/>
      <name val="Arial"/>
      <family val="2"/>
    </font>
    <font>
      <b/>
      <sz val="11"/>
      <color theme="1"/>
      <name val="Arial"/>
      <family val="2"/>
    </font>
    <font>
      <sz val="9"/>
      <color theme="1" tint="0.249977111117893"/>
      <name val="Arial"/>
      <family val="2"/>
    </font>
    <font>
      <vertAlign val="superscript"/>
      <sz val="9"/>
      <color theme="1" tint="0.249977111117893"/>
      <name val="Arial"/>
      <family val="2"/>
    </font>
    <font>
      <sz val="8"/>
      <color theme="1" tint="0.249977111117893"/>
      <name val="Arial"/>
      <family val="2"/>
    </font>
    <font>
      <b/>
      <sz val="8"/>
      <color theme="1" tint="0.249977111117893"/>
      <name val="Arial"/>
      <family val="2"/>
    </font>
    <font>
      <u/>
      <sz val="8"/>
      <color theme="10"/>
      <name val="Arial"/>
      <family val="2"/>
    </font>
    <font>
      <b/>
      <u/>
      <sz val="8"/>
      <color theme="10"/>
      <name val="Arial"/>
      <family val="2"/>
    </font>
    <font>
      <sz val="8"/>
      <color theme="1"/>
      <name val="Arial"/>
      <family val="2"/>
    </font>
    <font>
      <b/>
      <vertAlign val="superscript"/>
      <sz val="9"/>
      <color indexed="8"/>
      <name val="Arial"/>
      <family val="2"/>
    </font>
    <font>
      <sz val="8"/>
      <color indexed="8"/>
      <name val="Arial"/>
      <family val="2"/>
    </font>
    <font>
      <i/>
      <sz val="8"/>
      <color rgb="FFC00000"/>
      <name val="Arial"/>
      <family val="2"/>
    </font>
    <font>
      <sz val="9"/>
      <color rgb="FFA20000"/>
      <name val="Arial"/>
      <family val="2"/>
    </font>
    <font>
      <b/>
      <sz val="9"/>
      <color rgb="FFA20000"/>
      <name val="Arial"/>
      <family val="2"/>
    </font>
    <font>
      <b/>
      <sz val="8"/>
      <color rgb="FFA20000"/>
      <name val="Arial"/>
      <family val="2"/>
    </font>
  </fonts>
  <fills count="10">
    <fill>
      <patternFill patternType="none"/>
    </fill>
    <fill>
      <patternFill patternType="gray125"/>
    </fill>
    <fill>
      <patternFill patternType="solid">
        <fgColor indexed="22"/>
        <bgColor indexed="64"/>
      </patternFill>
    </fill>
    <fill>
      <patternFill patternType="solid">
        <fgColor indexed="22"/>
        <bgColor indexed="31"/>
      </patternFill>
    </fill>
    <fill>
      <patternFill patternType="solid">
        <fgColor theme="0"/>
        <bgColor indexed="31"/>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2">
    <xf numFmtId="0" fontId="0" fillId="0" borderId="0"/>
    <xf numFmtId="165" fontId="2" fillId="0" borderId="0" applyFill="0" applyBorder="0" applyAlignment="0" applyProtection="0"/>
    <xf numFmtId="9" fontId="2" fillId="0" borderId="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xf numFmtId="0" fontId="2" fillId="0" borderId="0"/>
    <xf numFmtId="9" fontId="25" fillId="0" borderId="0" applyFont="0" applyFill="0" applyBorder="0" applyAlignment="0" applyProtection="0"/>
    <xf numFmtId="0" fontId="1" fillId="0" borderId="0"/>
    <xf numFmtId="9" fontId="1" fillId="0" borderId="0" applyFont="0" applyFill="0" applyBorder="0" applyAlignment="0" applyProtection="0"/>
    <xf numFmtId="169" fontId="1" fillId="0" borderId="0" applyFont="0" applyFill="0" applyBorder="0" applyAlignment="0" applyProtection="0"/>
    <xf numFmtId="0" fontId="32" fillId="0" borderId="0" applyNumberFormat="0" applyFill="0" applyBorder="0" applyAlignment="0" applyProtection="0"/>
    <xf numFmtId="165" fontId="25" fillId="0" borderId="0" applyFont="0" applyFill="0" applyBorder="0" applyAlignment="0" applyProtection="0"/>
  </cellStyleXfs>
  <cellXfs count="590">
    <xf numFmtId="0" fontId="0" fillId="0" borderId="0" xfId="0"/>
    <xf numFmtId="0" fontId="3" fillId="0" borderId="1" xfId="0" applyFont="1" applyBorder="1" applyAlignment="1">
      <alignment horizontal="center"/>
    </xf>
    <xf numFmtId="0" fontId="6" fillId="0" borderId="0" xfId="0" applyFont="1"/>
    <xf numFmtId="0" fontId="6" fillId="0" borderId="0" xfId="0" applyFont="1" applyAlignment="1">
      <alignment horizontal="left"/>
    </xf>
    <xf numFmtId="0" fontId="6" fillId="0" borderId="1" xfId="0" applyFont="1" applyBorder="1" applyAlignment="1">
      <alignment horizontal="center"/>
    </xf>
    <xf numFmtId="0" fontId="6" fillId="0" borderId="0" xfId="0" applyFont="1" applyAlignment="1">
      <alignment horizontal="center"/>
    </xf>
    <xf numFmtId="0" fontId="7" fillId="0" borderId="1" xfId="0" applyFont="1" applyBorder="1" applyAlignment="1">
      <alignment horizontal="center"/>
    </xf>
    <xf numFmtId="0" fontId="6" fillId="0" borderId="1" xfId="0" applyFont="1" applyBorder="1"/>
    <xf numFmtId="2" fontId="6" fillId="0" borderId="1" xfId="0" applyNumberFormat="1" applyFont="1" applyBorder="1"/>
    <xf numFmtId="10" fontId="8" fillId="0" borderId="1" xfId="2" applyNumberFormat="1" applyFont="1" applyBorder="1" applyAlignment="1">
      <alignment horizontal="center"/>
    </xf>
    <xf numFmtId="10" fontId="8" fillId="0" borderId="1" xfId="2" applyNumberFormat="1" applyFont="1" applyFill="1" applyBorder="1" applyAlignment="1">
      <alignment horizontal="center"/>
    </xf>
    <xf numFmtId="2" fontId="7" fillId="0" borderId="1" xfId="0" applyNumberFormat="1" applyFont="1" applyBorder="1"/>
    <xf numFmtId="0" fontId="7" fillId="0" borderId="0" xfId="0" applyFont="1" applyAlignment="1">
      <alignment horizontal="center"/>
    </xf>
    <xf numFmtId="2" fontId="7" fillId="0" borderId="0" xfId="0" applyNumberFormat="1" applyFont="1"/>
    <xf numFmtId="10" fontId="6" fillId="0" borderId="1" xfId="0" applyNumberFormat="1" applyFont="1" applyBorder="1" applyAlignment="1">
      <alignment horizontal="center"/>
    </xf>
    <xf numFmtId="10" fontId="6" fillId="5" borderId="1" xfId="0" applyNumberFormat="1" applyFont="1" applyFill="1" applyBorder="1" applyAlignment="1">
      <alignment horizontal="center"/>
    </xf>
    <xf numFmtId="10" fontId="7" fillId="0" borderId="1" xfId="0" applyNumberFormat="1" applyFont="1" applyBorder="1" applyAlignment="1">
      <alignment horizontal="center"/>
    </xf>
    <xf numFmtId="167" fontId="6" fillId="0" borderId="1" xfId="0" applyNumberFormat="1" applyFont="1" applyBorder="1" applyAlignment="1">
      <alignment horizontal="center"/>
    </xf>
    <xf numFmtId="168" fontId="6" fillId="0" borderId="1" xfId="0" applyNumberFormat="1" applyFont="1" applyBorder="1" applyAlignment="1">
      <alignment horizontal="center"/>
    </xf>
    <xf numFmtId="0" fontId="7" fillId="4" borderId="1" xfId="0" applyFont="1" applyFill="1" applyBorder="1" applyAlignment="1">
      <alignment horizontal="center"/>
    </xf>
    <xf numFmtId="9" fontId="6" fillId="0" borderId="1" xfId="0" applyNumberFormat="1" applyFont="1" applyBorder="1"/>
    <xf numFmtId="10" fontId="6" fillId="0" borderId="1" xfId="0" applyNumberFormat="1" applyFont="1" applyBorder="1"/>
    <xf numFmtId="2" fontId="6" fillId="0" borderId="1" xfId="0" applyNumberFormat="1" applyFont="1" applyBorder="1" applyAlignment="1">
      <alignment horizontal="center"/>
    </xf>
    <xf numFmtId="10" fontId="8" fillId="0" borderId="1" xfId="2" applyNumberFormat="1" applyFont="1" applyBorder="1" applyAlignment="1"/>
    <xf numFmtId="0" fontId="9" fillId="0" borderId="10" xfId="0" applyFont="1" applyBorder="1" applyAlignment="1">
      <alignment horizontal="center"/>
    </xf>
    <xf numFmtId="10" fontId="9" fillId="0" borderId="11" xfId="2" applyNumberFormat="1" applyFont="1" applyBorder="1" applyAlignment="1"/>
    <xf numFmtId="2" fontId="9" fillId="0" borderId="12" xfId="0" applyNumberFormat="1" applyFont="1" applyBorder="1"/>
    <xf numFmtId="0" fontId="9" fillId="0" borderId="13" xfId="0" applyFont="1" applyBorder="1" applyAlignment="1">
      <alignment horizontal="center"/>
    </xf>
    <xf numFmtId="10" fontId="9" fillId="0" borderId="0" xfId="2" applyNumberFormat="1" applyFont="1" applyBorder="1" applyAlignment="1"/>
    <xf numFmtId="2" fontId="9" fillId="0" borderId="14" xfId="0" applyNumberFormat="1" applyFont="1" applyBorder="1"/>
    <xf numFmtId="0" fontId="10" fillId="0" borderId="13" xfId="0" applyFont="1" applyBorder="1"/>
    <xf numFmtId="0" fontId="9" fillId="0" borderId="0" xfId="0" applyFont="1" applyAlignment="1">
      <alignment horizontal="left"/>
    </xf>
    <xf numFmtId="0" fontId="9" fillId="0" borderId="4" xfId="0" applyFont="1" applyBorder="1" applyAlignment="1">
      <alignment horizontal="center"/>
    </xf>
    <xf numFmtId="10" fontId="9" fillId="0" borderId="5" xfId="2" applyNumberFormat="1" applyFont="1" applyBorder="1" applyAlignment="1"/>
    <xf numFmtId="2" fontId="9" fillId="0" borderId="6" xfId="0" applyNumberFormat="1" applyFont="1" applyBorder="1"/>
    <xf numFmtId="2" fontId="6" fillId="0" borderId="0" xfId="0" applyNumberFormat="1" applyFont="1"/>
    <xf numFmtId="165" fontId="7" fillId="0" borderId="0" xfId="1" applyFont="1"/>
    <xf numFmtId="43" fontId="6" fillId="0" borderId="0" xfId="0" applyNumberFormat="1" applyFont="1"/>
    <xf numFmtId="0" fontId="7" fillId="6" borderId="1" xfId="0" applyFont="1" applyFill="1" applyBorder="1" applyAlignment="1">
      <alignment horizontal="center"/>
    </xf>
    <xf numFmtId="44" fontId="6" fillId="0" borderId="1" xfId="0" applyNumberFormat="1" applyFont="1" applyBorder="1" applyAlignment="1">
      <alignment horizontal="center"/>
    </xf>
    <xf numFmtId="44" fontId="0" fillId="0" borderId="1" xfId="0" applyNumberFormat="1" applyBorder="1" applyAlignment="1">
      <alignment horizontal="center"/>
    </xf>
    <xf numFmtId="0" fontId="22"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locked="0"/>
    </xf>
    <xf numFmtId="10" fontId="16" fillId="5" borderId="1" xfId="5" applyNumberFormat="1" applyFont="1" applyFill="1" applyBorder="1" applyAlignment="1" applyProtection="1">
      <alignment horizontal="center" vertical="center"/>
      <protection hidden="1"/>
    </xf>
    <xf numFmtId="0" fontId="16" fillId="0" borderId="3" xfId="0" applyFont="1" applyBorder="1" applyAlignment="1" applyProtection="1">
      <alignment vertical="center"/>
      <protection locked="0"/>
    </xf>
    <xf numFmtId="4" fontId="0" fillId="0" borderId="1" xfId="0" applyNumberFormat="1" applyBorder="1" applyAlignment="1">
      <alignment horizontal="right"/>
    </xf>
    <xf numFmtId="10" fontId="7" fillId="6" borderId="1" xfId="0" applyNumberFormat="1" applyFont="1" applyFill="1" applyBorder="1" applyAlignment="1">
      <alignment horizontal="center"/>
    </xf>
    <xf numFmtId="2" fontId="3" fillId="0" borderId="1" xfId="0" applyNumberFormat="1" applyFont="1" applyBorder="1"/>
    <xf numFmtId="165" fontId="2" fillId="0" borderId="0" xfId="1"/>
    <xf numFmtId="165" fontId="2" fillId="0" borderId="1" xfId="1" applyBorder="1"/>
    <xf numFmtId="0" fontId="3" fillId="9" borderId="1" xfId="0" applyFont="1" applyFill="1" applyBorder="1"/>
    <xf numFmtId="165" fontId="3" fillId="0" borderId="0" xfId="1" applyFont="1" applyBorder="1"/>
    <xf numFmtId="0" fontId="16" fillId="0" borderId="1" xfId="0" applyFont="1" applyBorder="1" applyAlignment="1" applyProtection="1">
      <alignment horizontal="center" vertical="center"/>
      <protection locked="0"/>
    </xf>
    <xf numFmtId="0" fontId="16" fillId="5" borderId="0" xfId="0" applyFont="1" applyFill="1" applyAlignment="1" applyProtection="1">
      <alignment horizontal="center" vertical="center"/>
      <protection locked="0"/>
    </xf>
    <xf numFmtId="0" fontId="16" fillId="5" borderId="1" xfId="0" applyFont="1" applyFill="1" applyBorder="1" applyAlignment="1" applyProtection="1">
      <alignment horizontal="center" vertical="center"/>
      <protection locked="0"/>
    </xf>
    <xf numFmtId="0" fontId="0" fillId="0" borderId="0" xfId="0" applyProtection="1">
      <protection locked="0"/>
    </xf>
    <xf numFmtId="0" fontId="0" fillId="5" borderId="0" xfId="0" applyFill="1" applyAlignment="1" applyProtection="1">
      <alignment vertical="center"/>
      <protection locked="0"/>
    </xf>
    <xf numFmtId="0" fontId="16" fillId="5" borderId="0" xfId="0" applyFont="1" applyFill="1" applyAlignment="1" applyProtection="1">
      <alignment vertical="center"/>
      <protection locked="0"/>
    </xf>
    <xf numFmtId="0" fontId="18" fillId="5" borderId="0" xfId="0" applyFont="1" applyFill="1" applyAlignment="1" applyProtection="1">
      <alignment vertical="center"/>
      <protection locked="0"/>
    </xf>
    <xf numFmtId="0" fontId="4" fillId="5" borderId="0" xfId="0" applyFont="1" applyFill="1" applyAlignment="1" applyProtection="1">
      <alignment vertical="center"/>
      <protection locked="0"/>
    </xf>
    <xf numFmtId="10" fontId="20" fillId="5" borderId="1" xfId="6" applyNumberFormat="1" applyFont="1" applyFill="1" applyBorder="1" applyAlignment="1" applyProtection="1">
      <alignment horizontal="center" vertical="center"/>
      <protection locked="0"/>
    </xf>
    <xf numFmtId="10" fontId="20" fillId="8" borderId="1" xfId="6" applyNumberFormat="1" applyFont="1" applyFill="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19" fillId="0" borderId="1" xfId="0" applyFont="1" applyBorder="1" applyAlignment="1" applyProtection="1">
      <alignment vertical="center"/>
      <protection locked="0"/>
    </xf>
    <xf numFmtId="0" fontId="4" fillId="5" borderId="3" xfId="0" applyFont="1" applyFill="1" applyBorder="1" applyAlignment="1" applyProtection="1">
      <alignment vertical="center"/>
      <protection locked="0"/>
    </xf>
    <xf numFmtId="0" fontId="16" fillId="5" borderId="3" xfId="0" applyFont="1" applyFill="1" applyBorder="1" applyAlignment="1" applyProtection="1">
      <alignment vertical="center"/>
      <protection locked="0"/>
    </xf>
    <xf numFmtId="0" fontId="0" fillId="5" borderId="3" xfId="0" applyFill="1" applyBorder="1" applyAlignment="1" applyProtection="1">
      <alignment vertical="center"/>
      <protection locked="0"/>
    </xf>
    <xf numFmtId="0" fontId="0" fillId="5" borderId="8" xfId="0" applyFill="1" applyBorder="1" applyAlignment="1" applyProtection="1">
      <alignment vertical="center"/>
      <protection locked="0"/>
    </xf>
    <xf numFmtId="0" fontId="16" fillId="0" borderId="7" xfId="0" applyFont="1" applyBorder="1" applyAlignment="1" applyProtection="1">
      <alignment horizontal="left" vertical="center"/>
      <protection locked="0"/>
    </xf>
    <xf numFmtId="9" fontId="29" fillId="0" borderId="3" xfId="6" applyFont="1" applyBorder="1" applyAlignment="1" applyProtection="1">
      <alignment horizontal="center" vertical="center"/>
      <protection locked="0"/>
    </xf>
    <xf numFmtId="0" fontId="18" fillId="5" borderId="3" xfId="0" applyFont="1" applyFill="1" applyBorder="1" applyAlignment="1" applyProtection="1">
      <alignment vertical="center"/>
      <protection locked="0"/>
    </xf>
    <xf numFmtId="10" fontId="19" fillId="5" borderId="1" xfId="5" applyNumberFormat="1" applyFont="1" applyFill="1" applyBorder="1" applyAlignment="1" applyProtection="1">
      <alignment horizontal="center" vertical="center"/>
      <protection locked="0"/>
    </xf>
    <xf numFmtId="10" fontId="30" fillId="5" borderId="1" xfId="2" applyNumberFormat="1" applyFont="1" applyFill="1" applyBorder="1" applyAlignment="1" applyProtection="1">
      <alignment horizontal="center" vertical="center"/>
      <protection locked="0"/>
    </xf>
    <xf numFmtId="170" fontId="30" fillId="5" borderId="1" xfId="3"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0" fontId="19" fillId="0" borderId="1" xfId="5" applyNumberFormat="1" applyFont="1" applyBorder="1" applyAlignment="1" applyProtection="1">
      <alignment horizontal="center" vertical="center"/>
      <protection locked="0"/>
    </xf>
    <xf numFmtId="0" fontId="19" fillId="0" borderId="1" xfId="0" applyFont="1" applyBorder="1" applyAlignment="1" applyProtection="1">
      <alignment horizontal="left" vertical="center"/>
      <protection locked="0"/>
    </xf>
    <xf numFmtId="0" fontId="24" fillId="0" borderId="0" xfId="0" applyFont="1" applyAlignment="1" applyProtection="1">
      <alignment horizontal="left" vertical="center"/>
      <protection locked="0"/>
    </xf>
    <xf numFmtId="0" fontId="24" fillId="0" borderId="0" xfId="0" applyFont="1" applyAlignment="1" applyProtection="1">
      <alignment horizontal="center" vertical="center"/>
      <protection locked="0"/>
    </xf>
    <xf numFmtId="0" fontId="23" fillId="5" borderId="0" xfId="0" applyFont="1" applyFill="1" applyAlignment="1" applyProtection="1">
      <alignment vertical="center"/>
      <protection locked="0"/>
    </xf>
    <xf numFmtId="0" fontId="16" fillId="0" borderId="1" xfId="0" applyFont="1" applyBorder="1" applyAlignment="1">
      <alignment horizontal="center" vertical="center"/>
    </xf>
    <xf numFmtId="0" fontId="16" fillId="0" borderId="7" xfId="0" applyFont="1" applyBorder="1" applyAlignment="1">
      <alignment vertical="center"/>
    </xf>
    <xf numFmtId="9" fontId="11" fillId="7" borderId="1" xfId="6" applyFont="1" applyFill="1" applyBorder="1" applyAlignment="1" applyProtection="1">
      <alignment horizontal="center" vertical="center"/>
    </xf>
    <xf numFmtId="0" fontId="16" fillId="5" borderId="1" xfId="0" applyFont="1" applyFill="1" applyBorder="1" applyAlignment="1">
      <alignment horizontal="center" vertical="center"/>
    </xf>
    <xf numFmtId="10" fontId="11" fillId="0" borderId="18" xfId="6" applyNumberFormat="1" applyFont="1" applyBorder="1" applyAlignment="1" applyProtection="1">
      <alignment horizontal="center" vertical="center"/>
    </xf>
    <xf numFmtId="10" fontId="11" fillId="0" borderId="0" xfId="6" applyNumberFormat="1" applyFont="1" applyBorder="1" applyAlignment="1" applyProtection="1">
      <alignment horizontal="center"/>
    </xf>
    <xf numFmtId="0" fontId="16" fillId="0" borderId="1" xfId="0" applyFont="1" applyBorder="1" applyAlignment="1">
      <alignment vertical="center"/>
    </xf>
    <xf numFmtId="10" fontId="16" fillId="0" borderId="1" xfId="5" applyNumberFormat="1" applyFont="1" applyBorder="1" applyAlignment="1">
      <alignment horizontal="center" vertical="center"/>
    </xf>
    <xf numFmtId="0" fontId="16" fillId="0" borderId="0" xfId="0" applyFont="1" applyAlignment="1">
      <alignment horizontal="center" vertical="center"/>
    </xf>
    <xf numFmtId="10" fontId="11" fillId="7" borderId="1" xfId="6" applyNumberFormat="1" applyFont="1" applyFill="1" applyBorder="1" applyAlignment="1" applyProtection="1">
      <alignment horizontal="center" vertical="center"/>
    </xf>
    <xf numFmtId="0" fontId="16" fillId="0" borderId="1" xfId="0" applyFont="1" applyBorder="1" applyAlignment="1" applyProtection="1">
      <alignment horizontal="center" vertical="center"/>
      <protection hidden="1"/>
    </xf>
    <xf numFmtId="0" fontId="16" fillId="0" borderId="1" xfId="0" applyFont="1" applyBorder="1" applyAlignment="1" applyProtection="1">
      <alignment vertical="center"/>
      <protection hidden="1"/>
    </xf>
    <xf numFmtId="10" fontId="16" fillId="0" borderId="1" xfId="5" applyNumberFormat="1" applyFont="1" applyBorder="1" applyAlignment="1" applyProtection="1">
      <alignment horizontal="center" vertical="center"/>
      <protection hidden="1"/>
    </xf>
    <xf numFmtId="0" fontId="4" fillId="0" borderId="8" xfId="0" applyFont="1" applyBorder="1" applyAlignment="1" applyProtection="1">
      <alignment vertical="center"/>
      <protection hidden="1"/>
    </xf>
    <xf numFmtId="0" fontId="4" fillId="0" borderId="1" xfId="0" applyFont="1" applyBorder="1" applyAlignment="1" applyProtection="1">
      <alignment vertical="center" wrapText="1"/>
      <protection hidden="1"/>
    </xf>
    <xf numFmtId="0" fontId="16" fillId="5" borderId="1" xfId="0" applyFont="1" applyFill="1" applyBorder="1" applyAlignment="1" applyProtection="1">
      <alignment horizontal="center" vertical="center"/>
      <protection hidden="1"/>
    </xf>
    <xf numFmtId="0" fontId="16" fillId="5" borderId="1" xfId="0" applyFont="1" applyFill="1" applyBorder="1" applyAlignment="1" applyProtection="1">
      <alignment vertical="center"/>
      <protection hidden="1"/>
    </xf>
    <xf numFmtId="0" fontId="4" fillId="5" borderId="0" xfId="0" applyFont="1" applyFill="1" applyAlignment="1" applyProtection="1">
      <alignment vertical="center"/>
      <protection hidden="1"/>
    </xf>
    <xf numFmtId="4" fontId="4" fillId="5" borderId="8" xfId="11" applyNumberFormat="1" applyFont="1" applyFill="1" applyBorder="1" applyAlignment="1" applyProtection="1">
      <alignment vertical="center"/>
      <protection hidden="1"/>
    </xf>
    <xf numFmtId="0" fontId="11" fillId="0" borderId="1" xfId="0" applyFont="1" applyBorder="1" applyAlignment="1" applyProtection="1">
      <alignment horizontal="center" vertical="center"/>
      <protection hidden="1"/>
    </xf>
    <xf numFmtId="0" fontId="11" fillId="0" borderId="1" xfId="0" applyFont="1" applyBorder="1" applyAlignment="1" applyProtection="1">
      <alignment vertical="center"/>
      <protection hidden="1"/>
    </xf>
    <xf numFmtId="10" fontId="11" fillId="0" borderId="1" xfId="5" applyNumberFormat="1"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4" fillId="0" borderId="1" xfId="0" applyFont="1" applyBorder="1" applyAlignment="1" applyProtection="1">
      <alignment horizontal="left" vertical="center" indent="1"/>
      <protection hidden="1"/>
    </xf>
    <xf numFmtId="167" fontId="4" fillId="0" borderId="1" xfId="5" applyNumberFormat="1" applyFont="1" applyBorder="1" applyAlignment="1" applyProtection="1">
      <alignment horizontal="center" vertical="center"/>
      <protection hidden="1"/>
    </xf>
    <xf numFmtId="10" fontId="4" fillId="0" borderId="1" xfId="0" applyNumberFormat="1" applyFont="1" applyBorder="1" applyAlignment="1" applyProtection="1">
      <alignment horizontal="left" vertical="center" wrapText="1" indent="1"/>
      <protection hidden="1"/>
    </xf>
    <xf numFmtId="10" fontId="4" fillId="0" borderId="1" xfId="5" applyNumberFormat="1" applyFont="1" applyBorder="1" applyAlignment="1" applyProtection="1">
      <alignment horizontal="center" vertical="center"/>
      <protection hidden="1"/>
    </xf>
    <xf numFmtId="167" fontId="11" fillId="0" borderId="1" xfId="5" applyNumberFormat="1" applyFont="1" applyBorder="1" applyAlignment="1" applyProtection="1">
      <alignment horizontal="center" vertical="center"/>
      <protection hidden="1"/>
    </xf>
    <xf numFmtId="10" fontId="11" fillId="0" borderId="1" xfId="6" applyNumberFormat="1" applyFont="1" applyFill="1" applyBorder="1" applyAlignment="1" applyProtection="1">
      <alignment horizontal="center"/>
      <protection hidden="1"/>
    </xf>
    <xf numFmtId="4" fontId="11" fillId="0" borderId="7" xfId="11" applyNumberFormat="1" applyFont="1" applyFill="1" applyBorder="1" applyAlignment="1" applyProtection="1">
      <alignment horizontal="left"/>
      <protection hidden="1"/>
    </xf>
    <xf numFmtId="4" fontId="11" fillId="0" borderId="3" xfId="11" applyNumberFormat="1" applyFont="1" applyFill="1" applyBorder="1" applyAlignment="1" applyProtection="1">
      <alignment horizontal="left"/>
      <protection hidden="1"/>
    </xf>
    <xf numFmtId="0" fontId="4" fillId="0" borderId="8" xfId="0" applyFont="1" applyBorder="1" applyAlignment="1" applyProtection="1">
      <alignment horizontal="left" vertical="center"/>
      <protection hidden="1"/>
    </xf>
    <xf numFmtId="10" fontId="16" fillId="0" borderId="1" xfId="6" applyNumberFormat="1" applyFont="1" applyFill="1" applyBorder="1" applyAlignment="1" applyProtection="1">
      <alignment horizontal="center"/>
      <protection hidden="1"/>
    </xf>
    <xf numFmtId="10" fontId="11" fillId="7" borderId="18" xfId="6" applyNumberFormat="1" applyFont="1" applyFill="1" applyBorder="1" applyAlignment="1" applyProtection="1">
      <alignment horizontal="center" vertical="center"/>
    </xf>
    <xf numFmtId="0" fontId="16" fillId="5" borderId="7" xfId="0" applyFont="1" applyFill="1" applyBorder="1" applyAlignment="1">
      <alignment vertical="center"/>
    </xf>
    <xf numFmtId="0" fontId="16" fillId="0" borderId="18" xfId="0" applyFont="1" applyBorder="1" applyAlignment="1">
      <alignment horizontal="left" vertical="center"/>
    </xf>
    <xf numFmtId="172" fontId="48" fillId="7" borderId="1" xfId="9" applyNumberFormat="1" applyFont="1" applyFill="1" applyBorder="1" applyAlignment="1" applyProtection="1">
      <alignment vertical="center"/>
    </xf>
    <xf numFmtId="10" fontId="46" fillId="0" borderId="2" xfId="6" applyNumberFormat="1" applyFont="1" applyBorder="1" applyAlignment="1" applyProtection="1">
      <alignment horizontal="center" vertical="center"/>
    </xf>
    <xf numFmtId="10" fontId="11" fillId="0" borderId="1" xfId="6" applyNumberFormat="1" applyFont="1" applyBorder="1" applyAlignment="1" applyProtection="1">
      <alignment horizontal="center" vertical="center"/>
    </xf>
    <xf numFmtId="10" fontId="16" fillId="0" borderId="1" xfId="6" applyNumberFormat="1" applyFont="1" applyBorder="1" applyAlignment="1" applyProtection="1">
      <alignment horizontal="center" vertical="center"/>
    </xf>
    <xf numFmtId="0" fontId="16" fillId="0" borderId="3" xfId="0" applyFont="1" applyBorder="1" applyAlignment="1">
      <alignment vertical="center"/>
    </xf>
    <xf numFmtId="0" fontId="11" fillId="5" borderId="1" xfId="0" applyFont="1" applyFill="1" applyBorder="1" applyAlignment="1">
      <alignment horizontal="center" vertical="center"/>
    </xf>
    <xf numFmtId="0" fontId="11" fillId="5" borderId="1" xfId="0" applyFont="1" applyFill="1" applyBorder="1" applyAlignment="1">
      <alignment vertical="center"/>
    </xf>
    <xf numFmtId="10" fontId="24" fillId="5" borderId="1" xfId="6" applyNumberFormat="1" applyFont="1" applyFill="1" applyBorder="1" applyAlignment="1" applyProtection="1">
      <alignment horizontal="center" vertical="center"/>
    </xf>
    <xf numFmtId="0" fontId="24" fillId="5" borderId="1" xfId="0" applyFont="1" applyFill="1" applyBorder="1" applyAlignment="1">
      <alignment horizontal="center" vertical="center"/>
    </xf>
    <xf numFmtId="10" fontId="16" fillId="5" borderId="1" xfId="6" applyNumberFormat="1" applyFont="1" applyFill="1" applyBorder="1" applyAlignment="1" applyProtection="1">
      <alignment horizontal="center" vertical="center"/>
    </xf>
    <xf numFmtId="0" fontId="4" fillId="5" borderId="1" xfId="0" applyFont="1" applyFill="1" applyBorder="1" applyAlignment="1">
      <alignment horizontal="left" vertical="center" indent="1"/>
    </xf>
    <xf numFmtId="10" fontId="4" fillId="5" borderId="1" xfId="6" applyNumberFormat="1" applyFont="1" applyFill="1" applyBorder="1" applyAlignment="1" applyProtection="1">
      <alignment horizontal="center" vertical="center"/>
    </xf>
    <xf numFmtId="10" fontId="54" fillId="5" borderId="1" xfId="6" applyNumberFormat="1" applyFont="1" applyFill="1" applyBorder="1" applyAlignment="1" applyProtection="1">
      <alignment horizontal="center" vertical="center"/>
    </xf>
    <xf numFmtId="10" fontId="29" fillId="5" borderId="1" xfId="6" applyNumberFormat="1" applyFont="1" applyFill="1" applyBorder="1" applyAlignment="1" applyProtection="1">
      <alignment horizontal="center" vertical="center"/>
    </xf>
    <xf numFmtId="10" fontId="29" fillId="5" borderId="18" xfId="6" applyNumberFormat="1" applyFont="1" applyFill="1" applyBorder="1" applyAlignment="1" applyProtection="1">
      <alignment horizontal="center" vertical="center"/>
    </xf>
    <xf numFmtId="10" fontId="35" fillId="0" borderId="1" xfId="6" applyNumberFormat="1" applyFont="1" applyBorder="1" applyAlignment="1" applyProtection="1">
      <alignment horizontal="center" vertical="center"/>
    </xf>
    <xf numFmtId="0" fontId="16" fillId="0" borderId="7" xfId="0" applyFont="1" applyBorder="1" applyAlignment="1">
      <alignment horizontal="left" vertical="center"/>
    </xf>
    <xf numFmtId="0" fontId="16" fillId="0" borderId="3" xfId="0" applyFont="1" applyBorder="1" applyAlignment="1">
      <alignment horizontal="center" vertical="center"/>
    </xf>
    <xf numFmtId="0" fontId="18" fillId="5" borderId="3" xfId="0" applyFont="1" applyFill="1" applyBorder="1" applyAlignment="1">
      <alignment vertical="center"/>
    </xf>
    <xf numFmtId="0" fontId="4" fillId="5" borderId="3" xfId="0" applyFont="1" applyFill="1" applyBorder="1" applyAlignment="1">
      <alignment vertical="center"/>
    </xf>
    <xf numFmtId="0" fontId="16" fillId="5" borderId="3" xfId="0" applyFont="1" applyFill="1" applyBorder="1" applyAlignment="1">
      <alignment vertical="center"/>
    </xf>
    <xf numFmtId="0" fontId="0" fillId="5" borderId="3" xfId="0" applyFill="1" applyBorder="1" applyAlignment="1">
      <alignment vertical="center"/>
    </xf>
    <xf numFmtId="0" fontId="0" fillId="5" borderId="8" xfId="0" applyFill="1" applyBorder="1" applyAlignment="1">
      <alignment vertical="center"/>
    </xf>
    <xf numFmtId="0" fontId="24" fillId="5" borderId="4" xfId="0" applyFont="1" applyFill="1" applyBorder="1" applyAlignment="1">
      <alignment horizontal="center" vertical="center"/>
    </xf>
    <xf numFmtId="0" fontId="11" fillId="5" borderId="7" xfId="0" applyFont="1" applyFill="1" applyBorder="1" applyAlignment="1">
      <alignment vertical="center" wrapText="1"/>
    </xf>
    <xf numFmtId="0" fontId="11" fillId="5" borderId="8" xfId="0" applyFont="1" applyFill="1" applyBorder="1" applyAlignment="1">
      <alignment vertical="center" wrapText="1"/>
    </xf>
    <xf numFmtId="0" fontId="16" fillId="0" borderId="8" xfId="0" applyFont="1" applyBorder="1" applyAlignment="1">
      <alignment horizontal="center" vertical="center"/>
    </xf>
    <xf numFmtId="2" fontId="33" fillId="5" borderId="1" xfId="3" applyNumberFormat="1" applyFont="1" applyFill="1" applyBorder="1" applyAlignment="1" applyProtection="1">
      <alignment horizontal="center" vertical="center"/>
    </xf>
    <xf numFmtId="0" fontId="24" fillId="5" borderId="3" xfId="0" applyFont="1" applyFill="1" applyBorder="1" applyAlignment="1">
      <alignment horizontal="center" vertical="center"/>
    </xf>
    <xf numFmtId="2" fontId="34" fillId="5" borderId="1" xfId="3" applyNumberFormat="1" applyFont="1" applyFill="1" applyBorder="1" applyAlignment="1" applyProtection="1">
      <alignment horizontal="center" vertical="center"/>
    </xf>
    <xf numFmtId="0" fontId="24" fillId="5" borderId="1" xfId="0" applyFont="1" applyFill="1" applyBorder="1" applyAlignment="1">
      <alignment horizontal="left" vertical="center" wrapText="1"/>
    </xf>
    <xf numFmtId="0" fontId="16" fillId="5" borderId="7" xfId="0" applyFont="1" applyFill="1" applyBorder="1" applyAlignment="1">
      <alignment horizontal="left" vertical="center"/>
    </xf>
    <xf numFmtId="0" fontId="16" fillId="0" borderId="1" xfId="0" applyFont="1" applyBorder="1" applyAlignment="1">
      <alignment horizontal="left" vertical="center" wrapText="1"/>
    </xf>
    <xf numFmtId="10" fontId="24" fillId="5" borderId="18" xfId="6" applyNumberFormat="1" applyFont="1" applyFill="1" applyBorder="1" applyAlignment="1" applyProtection="1">
      <alignment horizontal="center" vertical="center"/>
    </xf>
    <xf numFmtId="167" fontId="16" fillId="0" borderId="1" xfId="5" applyNumberFormat="1" applyFont="1" applyBorder="1" applyAlignment="1">
      <alignment horizontal="center" vertical="center"/>
    </xf>
    <xf numFmtId="10" fontId="11" fillId="5" borderId="1" xfId="6" applyNumberFormat="1" applyFont="1" applyFill="1" applyBorder="1" applyAlignment="1" applyProtection="1">
      <alignment horizontal="center" vertical="center"/>
    </xf>
    <xf numFmtId="0" fontId="24" fillId="5" borderId="10" xfId="0" applyFont="1" applyFill="1" applyBorder="1" applyAlignment="1">
      <alignment horizontal="center" vertical="center"/>
    </xf>
    <xf numFmtId="0" fontId="24" fillId="5" borderId="11" xfId="0" applyFont="1" applyFill="1" applyBorder="1" applyAlignment="1">
      <alignment horizontal="center" vertical="center"/>
    </xf>
    <xf numFmtId="0" fontId="16" fillId="5" borderId="11" xfId="0" applyFont="1" applyFill="1" applyBorder="1" applyAlignment="1">
      <alignment vertical="center"/>
    </xf>
    <xf numFmtId="0" fontId="0" fillId="5" borderId="11" xfId="0" applyFill="1" applyBorder="1" applyAlignment="1">
      <alignment vertical="center"/>
    </xf>
    <xf numFmtId="0" fontId="0" fillId="5" borderId="12" xfId="0" applyFill="1" applyBorder="1" applyAlignment="1">
      <alignment vertical="center"/>
    </xf>
    <xf numFmtId="9" fontId="29" fillId="0" borderId="3" xfId="6" applyFont="1" applyBorder="1" applyAlignment="1" applyProtection="1">
      <alignment horizontal="center" vertical="center"/>
    </xf>
    <xf numFmtId="0" fontId="24" fillId="5" borderId="2" xfId="0" applyFont="1" applyFill="1" applyBorder="1" applyAlignment="1">
      <alignment horizontal="left" vertical="center" wrapText="1"/>
    </xf>
    <xf numFmtId="0" fontId="16" fillId="5" borderId="8" xfId="0" applyFont="1" applyFill="1" applyBorder="1" applyAlignment="1">
      <alignment horizontal="center" vertical="center"/>
    </xf>
    <xf numFmtId="0" fontId="19" fillId="5" borderId="8" xfId="0" applyFont="1" applyFill="1" applyBorder="1" applyAlignment="1">
      <alignment horizontal="center" vertical="center"/>
    </xf>
    <xf numFmtId="0" fontId="24" fillId="5" borderId="18" xfId="0" applyFont="1" applyFill="1" applyBorder="1" applyAlignment="1">
      <alignment horizontal="center" vertical="center"/>
    </xf>
    <xf numFmtId="10" fontId="24" fillId="0" borderId="1" xfId="6" applyNumberFormat="1" applyFont="1" applyBorder="1" applyAlignment="1" applyProtection="1">
      <alignment horizontal="center" vertical="center"/>
    </xf>
    <xf numFmtId="0" fontId="28" fillId="5" borderId="7" xfId="0" applyFont="1" applyFill="1" applyBorder="1" applyAlignment="1">
      <alignment vertical="center"/>
    </xf>
    <xf numFmtId="0" fontId="16" fillId="5" borderId="1" xfId="0" applyFont="1" applyFill="1" applyBorder="1" applyAlignment="1">
      <alignment horizontal="left" vertical="center" indent="1"/>
    </xf>
    <xf numFmtId="0" fontId="4" fillId="5" borderId="1" xfId="0" applyFont="1" applyFill="1" applyBorder="1" applyAlignment="1">
      <alignment horizontal="left" vertical="center" indent="2"/>
    </xf>
    <xf numFmtId="0" fontId="24" fillId="5" borderId="2" xfId="0"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vertical="center"/>
    </xf>
    <xf numFmtId="0" fontId="24" fillId="0" borderId="1" xfId="0" applyFont="1" applyBorder="1" applyAlignment="1">
      <alignment horizontal="center" vertical="center"/>
    </xf>
    <xf numFmtId="0" fontId="24" fillId="0" borderId="1" xfId="0" applyFont="1" applyBorder="1" applyAlignment="1">
      <alignment vertical="center"/>
    </xf>
    <xf numFmtId="10" fontId="24" fillId="5" borderId="2" xfId="0" applyNumberFormat="1" applyFont="1" applyFill="1" applyBorder="1" applyAlignment="1">
      <alignment horizontal="center" vertical="center"/>
    </xf>
    <xf numFmtId="0" fontId="14" fillId="5" borderId="0" xfId="0" applyFont="1" applyFill="1" applyAlignment="1">
      <alignment vertical="center"/>
    </xf>
    <xf numFmtId="0" fontId="0" fillId="5" borderId="0" xfId="0" applyFill="1" applyAlignment="1">
      <alignment vertical="center"/>
    </xf>
    <xf numFmtId="0" fontId="15" fillId="5" borderId="0" xfId="0" applyFont="1" applyFill="1"/>
    <xf numFmtId="0" fontId="16" fillId="5" borderId="0" xfId="0" applyFont="1" applyFill="1" applyAlignment="1">
      <alignment vertical="center"/>
    </xf>
    <xf numFmtId="0" fontId="17" fillId="5" borderId="0" xfId="0" applyFont="1" applyFill="1"/>
    <xf numFmtId="0" fontId="16" fillId="0" borderId="0" xfId="0" applyFont="1" applyAlignment="1">
      <alignment vertical="center"/>
    </xf>
    <xf numFmtId="0" fontId="18" fillId="5" borderId="0" xfId="0" applyFont="1" applyFill="1" applyAlignment="1">
      <alignment vertical="center"/>
    </xf>
    <xf numFmtId="0" fontId="4" fillId="5" borderId="0" xfId="0" applyFont="1" applyFill="1" applyAlignment="1">
      <alignment vertical="center"/>
    </xf>
    <xf numFmtId="0" fontId="21" fillId="0" borderId="1" xfId="0" applyFont="1" applyBorder="1" applyAlignment="1">
      <alignment horizontal="center" vertical="center" wrapText="1"/>
    </xf>
    <xf numFmtId="10" fontId="8" fillId="0" borderId="1" xfId="2" applyNumberFormat="1" applyFont="1" applyBorder="1" applyAlignment="1" applyProtection="1">
      <alignment horizontal="center"/>
    </xf>
    <xf numFmtId="10" fontId="8" fillId="0" borderId="1" xfId="2" applyNumberFormat="1" applyFont="1" applyBorder="1" applyAlignment="1" applyProtection="1"/>
    <xf numFmtId="10" fontId="9" fillId="0" borderId="11" xfId="2" applyNumberFormat="1" applyFont="1" applyBorder="1" applyAlignment="1" applyProtection="1"/>
    <xf numFmtId="10" fontId="9" fillId="0" borderId="0" xfId="2" applyNumberFormat="1" applyFont="1" applyBorder="1" applyAlignment="1" applyProtection="1"/>
    <xf numFmtId="10" fontId="9" fillId="0" borderId="5" xfId="2" applyNumberFormat="1" applyFont="1" applyBorder="1" applyAlignment="1" applyProtection="1"/>
    <xf numFmtId="165" fontId="7" fillId="0" borderId="0" xfId="1" applyFont="1" applyProtection="1"/>
    <xf numFmtId="165" fontId="3" fillId="0" borderId="0" xfId="1" applyFont="1" applyBorder="1" applyProtection="1"/>
    <xf numFmtId="10" fontId="16" fillId="0" borderId="1" xfId="5" applyNumberFormat="1" applyFont="1" applyBorder="1" applyAlignment="1" applyProtection="1">
      <alignment horizontal="center" vertical="center"/>
      <protection locked="0"/>
    </xf>
    <xf numFmtId="0" fontId="56" fillId="5" borderId="7" xfId="0" applyFont="1" applyFill="1" applyBorder="1" applyAlignment="1" applyProtection="1">
      <alignment vertical="center"/>
      <protection locked="0"/>
    </xf>
    <xf numFmtId="0" fontId="4" fillId="5" borderId="1" xfId="0" applyFont="1" applyFill="1" applyBorder="1" applyAlignment="1">
      <alignment horizontal="left" vertical="center" wrapText="1"/>
    </xf>
    <xf numFmtId="2" fontId="6" fillId="6" borderId="1" xfId="0" applyNumberFormat="1" applyFont="1" applyFill="1" applyBorder="1" applyProtection="1">
      <protection locked="0"/>
    </xf>
    <xf numFmtId="4" fontId="0" fillId="6" borderId="1" xfId="0" applyNumberFormat="1" applyFill="1" applyBorder="1" applyProtection="1">
      <protection locked="0"/>
    </xf>
    <xf numFmtId="10" fontId="6" fillId="6" borderId="1" xfId="0" applyNumberFormat="1" applyFont="1" applyFill="1" applyBorder="1" applyAlignment="1" applyProtection="1">
      <alignment horizontal="center"/>
      <protection locked="0"/>
    </xf>
    <xf numFmtId="44" fontId="6" fillId="6" borderId="1" xfId="0" applyNumberFormat="1" applyFont="1" applyFill="1" applyBorder="1" applyAlignment="1" applyProtection="1">
      <alignment horizontal="center"/>
      <protection locked="0"/>
    </xf>
    <xf numFmtId="10" fontId="8" fillId="6" borderId="1" xfId="2" applyNumberFormat="1" applyFont="1" applyFill="1" applyBorder="1" applyAlignment="1" applyProtection="1">
      <protection locked="0"/>
    </xf>
    <xf numFmtId="166" fontId="8" fillId="6" borderId="1" xfId="2" applyNumberFormat="1" applyFont="1" applyFill="1" applyBorder="1" applyAlignment="1" applyProtection="1">
      <protection locked="0"/>
    </xf>
    <xf numFmtId="9" fontId="8" fillId="6" borderId="1" xfId="2" applyFont="1" applyFill="1" applyBorder="1" applyAlignment="1" applyProtection="1">
      <protection locked="0"/>
    </xf>
    <xf numFmtId="0" fontId="38" fillId="5" borderId="0" xfId="0" applyFont="1" applyFill="1"/>
    <xf numFmtId="0" fontId="38" fillId="5" borderId="0" xfId="0" applyFont="1" applyFill="1" applyAlignment="1">
      <alignment horizontal="center" vertical="center"/>
    </xf>
    <xf numFmtId="0" fontId="39" fillId="5" borderId="0" xfId="0" applyFont="1" applyFill="1" applyAlignment="1">
      <alignment horizontal="center" vertical="center"/>
    </xf>
    <xf numFmtId="0" fontId="39" fillId="5" borderId="0" xfId="0" applyFont="1" applyFill="1" applyAlignment="1">
      <alignment horizontal="center"/>
    </xf>
    <xf numFmtId="0" fontId="38" fillId="5" borderId="0" xfId="0" applyFont="1" applyFill="1" applyAlignment="1">
      <alignment vertical="center"/>
    </xf>
    <xf numFmtId="0" fontId="11" fillId="7" borderId="1" xfId="0" applyFont="1" applyFill="1" applyBorder="1" applyAlignment="1">
      <alignment vertical="center"/>
    </xf>
    <xf numFmtId="0" fontId="38" fillId="0" borderId="0" xfId="0" applyFont="1" applyAlignment="1">
      <alignment vertical="center"/>
    </xf>
    <xf numFmtId="0" fontId="4" fillId="5" borderId="1" xfId="0" applyFont="1" applyFill="1" applyBorder="1" applyAlignment="1">
      <alignment vertical="center"/>
    </xf>
    <xf numFmtId="0" fontId="38" fillId="0" borderId="0" xfId="0" applyFont="1"/>
    <xf numFmtId="0" fontId="16" fillId="0" borderId="7" xfId="0" applyFont="1" applyBorder="1" applyAlignment="1">
      <alignment vertical="center" wrapText="1"/>
    </xf>
    <xf numFmtId="0" fontId="16" fillId="0" borderId="18" xfId="0" applyFont="1" applyBorder="1" applyAlignment="1">
      <alignment horizontal="center" vertical="center"/>
    </xf>
    <xf numFmtId="0" fontId="16" fillId="0" borderId="10" xfId="0" applyFont="1" applyBorder="1" applyAlignment="1">
      <alignment vertical="center" wrapText="1"/>
    </xf>
    <xf numFmtId="0" fontId="26" fillId="5" borderId="1" xfId="0" applyFont="1" applyFill="1" applyBorder="1" applyAlignment="1">
      <alignment horizontal="left" vertical="center" wrapText="1"/>
    </xf>
    <xf numFmtId="0" fontId="4" fillId="5" borderId="18" xfId="0" applyFont="1" applyFill="1" applyBorder="1" applyAlignment="1">
      <alignment horizontal="left" vertical="center" wrapText="1"/>
    </xf>
    <xf numFmtId="0" fontId="38" fillId="5" borderId="0" xfId="0" applyFont="1" applyFill="1" applyAlignment="1">
      <alignment horizontal="left" vertical="center" indent="3"/>
    </xf>
    <xf numFmtId="0" fontId="38" fillId="0" borderId="0" xfId="0" applyFont="1" applyAlignment="1">
      <alignment horizontal="left" vertical="center" indent="3"/>
    </xf>
    <xf numFmtId="0" fontId="16" fillId="0" borderId="4" xfId="0" applyFont="1" applyBorder="1" applyAlignment="1">
      <alignment horizontal="justify" vertical="top" wrapText="1"/>
    </xf>
    <xf numFmtId="0" fontId="16" fillId="0" borderId="5" xfId="0" applyFont="1" applyBorder="1" applyAlignment="1">
      <alignment horizontal="justify" vertical="top" wrapText="1"/>
    </xf>
    <xf numFmtId="0" fontId="16" fillId="0" borderId="6" xfId="0" applyFont="1" applyBorder="1" applyAlignment="1">
      <alignment horizontal="justify" vertical="top" wrapText="1"/>
    </xf>
    <xf numFmtId="0" fontId="16" fillId="5" borderId="0" xfId="0" applyFont="1" applyFill="1" applyAlignment="1">
      <alignment horizontal="center" vertical="center"/>
    </xf>
    <xf numFmtId="0" fontId="16" fillId="5" borderId="0" xfId="0" applyFont="1" applyFill="1"/>
    <xf numFmtId="0" fontId="11" fillId="5" borderId="0" xfId="0" applyFont="1" applyFill="1" applyAlignment="1">
      <alignment horizontal="center"/>
    </xf>
    <xf numFmtId="0" fontId="11" fillId="7" borderId="1" xfId="0" applyFont="1" applyFill="1" applyBorder="1" applyAlignment="1">
      <alignment horizontal="center" vertical="center"/>
    </xf>
    <xf numFmtId="0" fontId="16" fillId="5" borderId="1" xfId="0" applyFont="1" applyFill="1" applyBorder="1" applyAlignment="1">
      <alignment vertical="center"/>
    </xf>
    <xf numFmtId="10" fontId="16" fillId="5" borderId="1" xfId="5" applyNumberFormat="1" applyFont="1" applyFill="1" applyBorder="1" applyAlignment="1">
      <alignment horizontal="center" vertical="center"/>
    </xf>
    <xf numFmtId="0" fontId="16" fillId="0" borderId="18" xfId="0" applyFont="1" applyBorder="1" applyAlignment="1">
      <alignment vertical="center"/>
    </xf>
    <xf numFmtId="0" fontId="11" fillId="0" borderId="0" xfId="0" applyFont="1" applyAlignment="1">
      <alignment horizontal="center" vertical="center"/>
    </xf>
    <xf numFmtId="0" fontId="11" fillId="0" borderId="0" xfId="0" applyFont="1" applyAlignment="1">
      <alignment horizontal="left"/>
    </xf>
    <xf numFmtId="0" fontId="16" fillId="0" borderId="0" xfId="0" applyFont="1"/>
    <xf numFmtId="10" fontId="16" fillId="0" borderId="18" xfId="5" applyNumberFormat="1" applyFont="1" applyBorder="1" applyAlignment="1">
      <alignment horizontal="center" vertical="center"/>
    </xf>
    <xf numFmtId="0" fontId="45" fillId="5" borderId="0" xfId="0" applyFont="1" applyFill="1"/>
    <xf numFmtId="0" fontId="45" fillId="0" borderId="0" xfId="0" applyFont="1"/>
    <xf numFmtId="0" fontId="16" fillId="5" borderId="4" xfId="0" applyFont="1" applyFill="1" applyBorder="1" applyAlignment="1">
      <alignment horizontal="justify" vertical="center" wrapText="1"/>
    </xf>
    <xf numFmtId="0" fontId="16" fillId="5" borderId="5" xfId="0" applyFont="1" applyFill="1" applyBorder="1" applyAlignment="1">
      <alignment horizontal="justify" vertical="center"/>
    </xf>
    <xf numFmtId="0" fontId="16" fillId="5" borderId="6" xfId="0" applyFont="1" applyFill="1" applyBorder="1" applyAlignment="1">
      <alignment horizontal="justify" vertical="center"/>
    </xf>
    <xf numFmtId="0" fontId="11" fillId="7" borderId="3" xfId="0" applyFont="1" applyFill="1" applyBorder="1" applyAlignment="1">
      <alignment vertical="center"/>
    </xf>
    <xf numFmtId="0" fontId="16" fillId="0" borderId="8" xfId="0" applyFont="1" applyBorder="1" applyAlignment="1">
      <alignment horizontal="left" vertical="center" wrapText="1"/>
    </xf>
    <xf numFmtId="0" fontId="4" fillId="0" borderId="7" xfId="0" applyFont="1" applyBorder="1" applyAlignment="1">
      <alignment vertical="center"/>
    </xf>
    <xf numFmtId="0" fontId="4" fillId="0" borderId="3" xfId="0" applyFont="1" applyBorder="1" applyAlignment="1">
      <alignment vertical="center"/>
    </xf>
    <xf numFmtId="0" fontId="4" fillId="0" borderId="8" xfId="0" applyFont="1" applyBorder="1" applyAlignment="1">
      <alignment vertical="center"/>
    </xf>
    <xf numFmtId="0" fontId="16" fillId="0" borderId="7" xfId="0" applyFont="1" applyBorder="1"/>
    <xf numFmtId="0" fontId="16" fillId="0" borderId="3" xfId="0" applyFont="1" applyBorder="1"/>
    <xf numFmtId="0" fontId="4" fillId="0" borderId="7" xfId="0" applyFont="1" applyBorder="1"/>
    <xf numFmtId="0" fontId="4" fillId="0" borderId="3" xfId="0" applyFont="1" applyBorder="1"/>
    <xf numFmtId="0" fontId="4" fillId="0" borderId="8" xfId="0" applyFont="1" applyBorder="1"/>
    <xf numFmtId="0" fontId="16" fillId="0" borderId="10" xfId="0" applyFont="1" applyBorder="1"/>
    <xf numFmtId="0" fontId="16" fillId="0" borderId="11" xfId="0" applyFont="1" applyBorder="1"/>
    <xf numFmtId="0" fontId="4" fillId="0" borderId="10" xfId="0" applyFont="1" applyBorder="1"/>
    <xf numFmtId="0" fontId="4" fillId="0" borderId="11" xfId="0" applyFont="1" applyBorder="1"/>
    <xf numFmtId="0" fontId="4" fillId="0" borderId="12" xfId="0" applyFont="1" applyBorder="1"/>
    <xf numFmtId="10" fontId="38" fillId="5" borderId="0" xfId="0" applyNumberFormat="1" applyFont="1" applyFill="1"/>
    <xf numFmtId="0" fontId="11" fillId="0" borderId="0" xfId="0" applyFont="1" applyAlignment="1">
      <alignment vertical="justify"/>
    </xf>
    <xf numFmtId="0" fontId="16" fillId="0" borderId="0" xfId="0" applyFont="1" applyAlignment="1">
      <alignment horizontal="left" vertical="justify"/>
    </xf>
    <xf numFmtId="10" fontId="11" fillId="5" borderId="1" xfId="5" applyNumberFormat="1" applyFont="1" applyFill="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171" fontId="19" fillId="7" borderId="1" xfId="5" applyNumberFormat="1" applyFont="1" applyFill="1" applyBorder="1" applyAlignment="1">
      <alignment horizontal="center" vertical="center"/>
    </xf>
    <xf numFmtId="171" fontId="19" fillId="7" borderId="7" xfId="5" applyNumberFormat="1" applyFont="1" applyFill="1" applyBorder="1" applyAlignment="1">
      <alignment horizontal="center" vertical="center"/>
    </xf>
    <xf numFmtId="0" fontId="46" fillId="0" borderId="1" xfId="0" applyFont="1" applyBorder="1" applyAlignment="1">
      <alignment horizontal="center" vertical="center"/>
    </xf>
    <xf numFmtId="0" fontId="46" fillId="0" borderId="1" xfId="0" applyFont="1" applyBorder="1" applyAlignment="1">
      <alignment vertical="center" wrapText="1"/>
    </xf>
    <xf numFmtId="0" fontId="48" fillId="0" borderId="8" xfId="0" applyFont="1" applyBorder="1" applyAlignment="1">
      <alignment vertical="center"/>
    </xf>
    <xf numFmtId="0" fontId="4" fillId="0" borderId="12" xfId="0" applyFont="1" applyBorder="1" applyAlignment="1">
      <alignment vertical="center"/>
    </xf>
    <xf numFmtId="0" fontId="38" fillId="5" borderId="0" xfId="0" applyFont="1" applyFill="1" applyAlignment="1">
      <alignment horizontal="justify" vertical="center" wrapText="1"/>
    </xf>
    <xf numFmtId="0" fontId="40" fillId="5" borderId="0" xfId="0" applyFont="1" applyFill="1" applyAlignment="1">
      <alignment horizontal="justify" vertical="center"/>
    </xf>
    <xf numFmtId="0" fontId="16" fillId="0" borderId="13" xfId="0" applyFont="1" applyBorder="1" applyAlignment="1">
      <alignment vertical="center" wrapText="1"/>
    </xf>
    <xf numFmtId="0" fontId="38" fillId="0" borderId="0" xfId="0" applyFont="1" applyAlignment="1">
      <alignment horizontal="center" vertical="center"/>
    </xf>
    <xf numFmtId="0" fontId="38" fillId="5" borderId="0" xfId="0" applyFont="1" applyFill="1" applyAlignment="1">
      <alignment horizontal="center"/>
    </xf>
    <xf numFmtId="0" fontId="38" fillId="0" borderId="0" xfId="0" applyFont="1" applyAlignment="1">
      <alignment horizontal="center"/>
    </xf>
    <xf numFmtId="0" fontId="16" fillId="0" borderId="3" xfId="0" applyFont="1" applyBorder="1" applyAlignment="1">
      <alignment horizontal="left"/>
    </xf>
    <xf numFmtId="0" fontId="19" fillId="0" borderId="3" xfId="0" applyFont="1" applyBorder="1" applyAlignment="1">
      <alignment vertical="center"/>
    </xf>
    <xf numFmtId="10" fontId="24" fillId="7" borderId="1" xfId="0" applyNumberFormat="1" applyFont="1" applyFill="1" applyBorder="1" applyAlignment="1">
      <alignment horizontal="center" vertical="center"/>
    </xf>
    <xf numFmtId="0" fontId="24" fillId="5" borderId="1" xfId="0" applyFont="1" applyFill="1" applyBorder="1" applyAlignment="1">
      <alignment vertical="center"/>
    </xf>
    <xf numFmtId="0" fontId="2" fillId="5" borderId="0" xfId="0" applyFont="1" applyFill="1"/>
    <xf numFmtId="0" fontId="4" fillId="5" borderId="1" xfId="0" applyFont="1" applyFill="1" applyBorder="1" applyAlignment="1">
      <alignment horizontal="center" vertical="center"/>
    </xf>
    <xf numFmtId="0" fontId="16" fillId="5" borderId="18" xfId="0" applyFont="1" applyFill="1" applyBorder="1" applyAlignment="1">
      <alignment horizontal="center" vertical="center"/>
    </xf>
    <xf numFmtId="0" fontId="16" fillId="5" borderId="18" xfId="0" applyFont="1" applyFill="1" applyBorder="1" applyAlignment="1">
      <alignment horizontal="left" vertical="center"/>
    </xf>
    <xf numFmtId="0" fontId="38" fillId="5" borderId="13" xfId="0" applyFont="1" applyFill="1" applyBorder="1"/>
    <xf numFmtId="0" fontId="38" fillId="5" borderId="14" xfId="0" applyFont="1" applyFill="1" applyBorder="1"/>
    <xf numFmtId="0" fontId="2" fillId="5" borderId="0" xfId="0" applyFont="1" applyFill="1" applyAlignment="1">
      <alignment vertical="top"/>
    </xf>
    <xf numFmtId="0" fontId="2" fillId="5" borderId="13" xfId="0" applyFont="1" applyFill="1" applyBorder="1" applyAlignment="1">
      <alignment horizontal="justify" vertical="center"/>
    </xf>
    <xf numFmtId="0" fontId="3" fillId="0" borderId="0" xfId="0" applyFont="1" applyAlignment="1">
      <alignment horizontal="center" vertical="center" wrapText="1"/>
    </xf>
    <xf numFmtId="0" fontId="2" fillId="0" borderId="0" xfId="0" applyFont="1" applyAlignment="1">
      <alignment horizontal="left" vertical="center" wrapText="1"/>
    </xf>
    <xf numFmtId="10" fontId="20" fillId="0" borderId="1" xfId="5" applyNumberFormat="1" applyFont="1" applyBorder="1" applyAlignment="1" applyProtection="1">
      <alignment horizontal="center" vertical="center"/>
      <protection locked="0"/>
    </xf>
    <xf numFmtId="10" fontId="30" fillId="5" borderId="1" xfId="6" applyNumberFormat="1" applyFont="1" applyFill="1" applyBorder="1" applyAlignment="1" applyProtection="1">
      <alignment horizontal="center" vertical="center"/>
      <protection locked="0"/>
    </xf>
    <xf numFmtId="0" fontId="11" fillId="5" borderId="7" xfId="0" applyFont="1" applyFill="1" applyBorder="1" applyAlignment="1" applyProtection="1">
      <alignment vertical="center" wrapText="1"/>
      <protection locked="0"/>
    </xf>
    <xf numFmtId="0" fontId="19" fillId="5" borderId="7" xfId="0" applyFont="1" applyFill="1" applyBorder="1" applyAlignment="1" applyProtection="1">
      <alignment vertical="center" wrapText="1"/>
      <protection locked="0"/>
    </xf>
    <xf numFmtId="0" fontId="56" fillId="5" borderId="7" xfId="0" applyFont="1" applyFill="1" applyBorder="1" applyAlignment="1" applyProtection="1">
      <alignment vertical="center" wrapText="1"/>
      <protection locked="0"/>
    </xf>
    <xf numFmtId="0" fontId="57" fillId="5" borderId="7" xfId="0" applyFont="1" applyFill="1" applyBorder="1" applyAlignment="1" applyProtection="1">
      <alignment vertical="center" wrapText="1"/>
      <protection locked="0"/>
    </xf>
    <xf numFmtId="0" fontId="58" fillId="5" borderId="1" xfId="0" applyFont="1" applyFill="1" applyBorder="1" applyAlignment="1" applyProtection="1">
      <alignment horizontal="center" vertical="center"/>
      <protection locked="0"/>
    </xf>
    <xf numFmtId="2" fontId="55" fillId="5" borderId="1" xfId="3" applyNumberFormat="1" applyFont="1" applyFill="1" applyBorder="1" applyAlignment="1" applyProtection="1">
      <alignment horizontal="center" vertical="center"/>
      <protection locked="0"/>
    </xf>
    <xf numFmtId="0" fontId="7" fillId="0" borderId="1" xfId="0" applyFont="1" applyBorder="1" applyAlignment="1">
      <alignment horizontal="center"/>
    </xf>
    <xf numFmtId="0" fontId="6" fillId="0" borderId="1" xfId="0" applyFont="1" applyBorder="1" applyAlignment="1">
      <alignment horizontal="left"/>
    </xf>
    <xf numFmtId="0" fontId="7" fillId="0" borderId="1" xfId="0" applyFont="1" applyBorder="1" applyAlignment="1">
      <alignment horizontal="left"/>
    </xf>
    <xf numFmtId="0" fontId="7" fillId="6" borderId="1" xfId="0" applyFont="1" applyFill="1" applyBorder="1" applyAlignment="1">
      <alignment horizontal="center"/>
    </xf>
    <xf numFmtId="0" fontId="0" fillId="0" borderId="1" xfId="0" applyBorder="1" applyAlignment="1">
      <alignment horizontal="left"/>
    </xf>
    <xf numFmtId="0" fontId="7" fillId="6" borderId="7" xfId="0" applyFont="1" applyFill="1" applyBorder="1" applyAlignment="1">
      <alignment horizontal="center"/>
    </xf>
    <xf numFmtId="0" fontId="7" fillId="6" borderId="3" xfId="0" applyFont="1" applyFill="1" applyBorder="1" applyAlignment="1">
      <alignment horizontal="center"/>
    </xf>
    <xf numFmtId="0" fontId="7" fillId="6" borderId="8" xfId="0" applyFont="1" applyFill="1" applyBorder="1" applyAlignment="1">
      <alignment horizontal="center"/>
    </xf>
    <xf numFmtId="0" fontId="7" fillId="4" borderId="9" xfId="0" applyFont="1" applyFill="1" applyBorder="1" applyAlignment="1">
      <alignment horizontal="center"/>
    </xf>
    <xf numFmtId="0" fontId="7" fillId="4" borderId="3" xfId="0" applyFont="1" applyFill="1" applyBorder="1" applyAlignment="1">
      <alignment horizontal="center"/>
    </xf>
    <xf numFmtId="0" fontId="7" fillId="4" borderId="16" xfId="0" applyFont="1" applyFill="1" applyBorder="1" applyAlignment="1">
      <alignment horizontal="center"/>
    </xf>
    <xf numFmtId="0" fontId="7" fillId="4" borderId="11" xfId="0" applyFont="1" applyFill="1" applyBorder="1" applyAlignment="1">
      <alignment horizontal="center"/>
    </xf>
    <xf numFmtId="0" fontId="9" fillId="0" borderId="11" xfId="0" applyFont="1" applyBorder="1" applyAlignment="1">
      <alignment horizontal="left"/>
    </xf>
    <xf numFmtId="0" fontId="9" fillId="0" borderId="0" xfId="0" applyFont="1" applyAlignment="1">
      <alignment horizontal="left"/>
    </xf>
    <xf numFmtId="0" fontId="9" fillId="0" borderId="5" xfId="0" applyFont="1" applyBorder="1" applyAlignment="1">
      <alignment horizontal="left"/>
    </xf>
    <xf numFmtId="0" fontId="7" fillId="3" borderId="1" xfId="0" applyFont="1" applyFill="1" applyBorder="1" applyAlignment="1">
      <alignment horizontal="center"/>
    </xf>
    <xf numFmtId="0" fontId="6" fillId="0" borderId="1" xfId="0" applyFont="1" applyBorder="1"/>
    <xf numFmtId="0" fontId="6" fillId="0" borderId="1" xfId="0" applyFont="1" applyBorder="1" applyAlignment="1">
      <alignment horizontal="center"/>
    </xf>
    <xf numFmtId="0" fontId="7" fillId="0" borderId="7" xfId="0" applyFont="1" applyBorder="1" applyAlignment="1">
      <alignment horizontal="center"/>
    </xf>
    <xf numFmtId="0" fontId="7" fillId="0" borderId="3" xfId="0" applyFont="1" applyBorder="1" applyAlignment="1">
      <alignment horizontal="center"/>
    </xf>
    <xf numFmtId="0" fontId="7" fillId="4" borderId="17" xfId="0" applyFont="1" applyFill="1" applyBorder="1" applyAlignment="1">
      <alignment horizontal="center"/>
    </xf>
    <xf numFmtId="0" fontId="7" fillId="4" borderId="5" xfId="0" applyFont="1" applyFill="1" applyBorder="1" applyAlignment="1">
      <alignment horizontal="center"/>
    </xf>
    <xf numFmtId="0" fontId="0" fillId="0" borderId="7" xfId="0" applyBorder="1" applyAlignment="1">
      <alignment horizontal="left"/>
    </xf>
    <xf numFmtId="0" fontId="0" fillId="0" borderId="3" xfId="0" applyBorder="1" applyAlignment="1">
      <alignment horizontal="left"/>
    </xf>
    <xf numFmtId="0" fontId="0" fillId="0" borderId="8" xfId="0" applyBorder="1" applyAlignment="1">
      <alignment horizontal="left"/>
    </xf>
    <xf numFmtId="0" fontId="6" fillId="0" borderId="7" xfId="0" applyFont="1" applyBorder="1" applyAlignment="1">
      <alignment horizontal="left"/>
    </xf>
    <xf numFmtId="0" fontId="6" fillId="0" borderId="3" xfId="0" applyFont="1" applyBorder="1" applyAlignment="1">
      <alignment horizontal="left"/>
    </xf>
    <xf numFmtId="0" fontId="6" fillId="0" borderId="8" xfId="0" applyFont="1" applyBorder="1" applyAlignment="1">
      <alignment horizontal="left"/>
    </xf>
    <xf numFmtId="0" fontId="7" fillId="4" borderId="1" xfId="0" applyFont="1" applyFill="1" applyBorder="1" applyAlignment="1">
      <alignment horizontal="center"/>
    </xf>
    <xf numFmtId="0" fontId="7" fillId="4" borderId="7" xfId="0" applyFont="1" applyFill="1" applyBorder="1" applyAlignment="1">
      <alignment horizontal="center"/>
    </xf>
    <xf numFmtId="14" fontId="6" fillId="6" borderId="1" xfId="0" applyNumberFormat="1" applyFont="1" applyFill="1" applyBorder="1" applyAlignment="1" applyProtection="1">
      <alignment horizontal="center"/>
      <protection locked="0"/>
    </xf>
    <xf numFmtId="0" fontId="6" fillId="6" borderId="1" xfId="0" applyFont="1" applyFill="1" applyBorder="1" applyAlignment="1" applyProtection="1">
      <alignment horizontal="center"/>
      <protection locked="0"/>
    </xf>
    <xf numFmtId="164" fontId="6" fillId="6" borderId="1" xfId="0" applyNumberFormat="1" applyFont="1" applyFill="1" applyBorder="1" applyAlignment="1" applyProtection="1">
      <alignment horizontal="center"/>
      <protection locked="0"/>
    </xf>
    <xf numFmtId="0" fontId="7" fillId="4" borderId="15" xfId="0" applyFont="1" applyFill="1" applyBorder="1" applyAlignment="1">
      <alignment horizontal="center"/>
    </xf>
    <xf numFmtId="0" fontId="7" fillId="4" borderId="0" xfId="0" applyFont="1" applyFill="1" applyAlignment="1">
      <alignment horizontal="center"/>
    </xf>
    <xf numFmtId="0" fontId="6" fillId="0" borderId="0" xfId="0" applyFont="1" applyAlignment="1">
      <alignment horizontal="center"/>
    </xf>
    <xf numFmtId="0" fontId="3" fillId="0" borderId="0" xfId="0" applyFont="1" applyAlignment="1">
      <alignment horizontal="left"/>
    </xf>
    <xf numFmtId="0" fontId="7" fillId="0" borderId="0" xfId="0" applyFont="1" applyAlignment="1">
      <alignment horizontal="left"/>
    </xf>
    <xf numFmtId="0" fontId="7" fillId="2" borderId="1" xfId="0" applyFont="1" applyFill="1" applyBorder="1" applyAlignment="1">
      <alignment horizontal="center"/>
    </xf>
    <xf numFmtId="0" fontId="0" fillId="6" borderId="1" xfId="0" applyFill="1" applyBorder="1" applyAlignment="1" applyProtection="1">
      <alignment horizontal="center"/>
      <protection locked="0"/>
    </xf>
    <xf numFmtId="0" fontId="0" fillId="0" borderId="1" xfId="0" applyBorder="1" applyAlignment="1">
      <alignment horizontal="center"/>
    </xf>
    <xf numFmtId="0" fontId="0" fillId="0" borderId="0" xfId="0" applyAlignment="1">
      <alignment horizontal="right"/>
    </xf>
    <xf numFmtId="0" fontId="6" fillId="0" borderId="0" xfId="0" applyFont="1" applyAlignment="1">
      <alignment horizontal="left"/>
    </xf>
    <xf numFmtId="0" fontId="7" fillId="0" borderId="8" xfId="0" applyFont="1" applyBorder="1" applyAlignment="1">
      <alignment horizontal="center"/>
    </xf>
    <xf numFmtId="0" fontId="0" fillId="0" borderId="1" xfId="0" applyBorder="1"/>
    <xf numFmtId="0" fontId="3" fillId="0" borderId="1" xfId="0" applyFont="1" applyBorder="1" applyAlignment="1">
      <alignment horizontal="center"/>
    </xf>
    <xf numFmtId="0" fontId="6" fillId="0" borderId="3" xfId="0" applyFont="1" applyBorder="1" applyAlignment="1">
      <alignment horizontal="center"/>
    </xf>
    <xf numFmtId="0" fontId="21" fillId="0" borderId="1" xfId="0" applyFont="1" applyBorder="1" applyAlignment="1">
      <alignment horizontal="center" vertical="center" wrapText="1"/>
    </xf>
    <xf numFmtId="0" fontId="22" fillId="0" borderId="7"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13" fillId="5" borderId="0" xfId="0" applyFont="1" applyFill="1" applyAlignment="1">
      <alignment horizontal="center" vertical="center"/>
    </xf>
    <xf numFmtId="0" fontId="16" fillId="0" borderId="0" xfId="0" applyFont="1" applyAlignment="1">
      <alignment horizontal="left" wrapText="1"/>
    </xf>
    <xf numFmtId="0" fontId="19" fillId="5" borderId="7"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8" xfId="0" applyFont="1" applyFill="1" applyBorder="1" applyAlignment="1">
      <alignment horizontal="center" vertical="center"/>
    </xf>
    <xf numFmtId="0" fontId="22" fillId="0" borderId="3" xfId="0" applyFont="1" applyBorder="1" applyAlignment="1" applyProtection="1">
      <alignment horizontal="center" vertical="center" wrapText="1"/>
      <protection locked="0"/>
    </xf>
    <xf numFmtId="0" fontId="22" fillId="0" borderId="8" xfId="0" applyFont="1" applyBorder="1" applyAlignment="1" applyProtection="1">
      <alignment horizontal="center" vertical="center" wrapText="1"/>
      <protection locked="0"/>
    </xf>
    <xf numFmtId="49" fontId="22" fillId="0" borderId="7" xfId="0" applyNumberFormat="1" applyFont="1" applyBorder="1" applyAlignment="1" applyProtection="1">
      <alignment horizontal="center" vertical="center" wrapText="1"/>
      <protection locked="0"/>
    </xf>
    <xf numFmtId="49" fontId="22" fillId="0" borderId="3" xfId="0" applyNumberFormat="1" applyFont="1" applyBorder="1" applyAlignment="1" applyProtection="1">
      <alignment horizontal="center" vertical="center" wrapText="1"/>
      <protection locked="0"/>
    </xf>
    <xf numFmtId="49" fontId="22" fillId="0" borderId="8" xfId="0" applyNumberFormat="1" applyFont="1" applyBorder="1" applyAlignment="1" applyProtection="1">
      <alignment horizontal="center" vertical="center" wrapText="1"/>
      <protection locked="0"/>
    </xf>
    <xf numFmtId="10" fontId="4" fillId="5" borderId="10" xfId="0" applyNumberFormat="1" applyFont="1" applyFill="1" applyBorder="1" applyAlignment="1">
      <alignment horizontal="center" vertical="top" wrapText="1"/>
    </xf>
    <xf numFmtId="10" fontId="4" fillId="5" borderId="11" xfId="0" applyNumberFormat="1" applyFont="1" applyFill="1" applyBorder="1" applyAlignment="1">
      <alignment horizontal="center" vertical="top" wrapText="1"/>
    </xf>
    <xf numFmtId="10" fontId="4" fillId="5" borderId="13" xfId="0" applyNumberFormat="1" applyFont="1" applyFill="1" applyBorder="1" applyAlignment="1">
      <alignment horizontal="center" vertical="top" wrapText="1"/>
    </xf>
    <xf numFmtId="10" fontId="4" fillId="5" borderId="0" xfId="0" applyNumberFormat="1" applyFont="1" applyFill="1" applyAlignment="1">
      <alignment horizontal="center" vertical="top" wrapText="1"/>
    </xf>
    <xf numFmtId="0" fontId="16" fillId="0" borderId="0" xfId="0" applyFont="1" applyAlignment="1">
      <alignment horizontal="left" vertical="top" wrapText="1"/>
    </xf>
    <xf numFmtId="0" fontId="24" fillId="7" borderId="7" xfId="0" applyFont="1" applyFill="1" applyBorder="1" applyAlignment="1">
      <alignment horizontal="left" vertical="center" wrapText="1"/>
    </xf>
    <xf numFmtId="0" fontId="24" fillId="7" borderId="3" xfId="0" applyFont="1" applyFill="1" applyBorder="1" applyAlignment="1">
      <alignment horizontal="left" vertical="center" wrapText="1"/>
    </xf>
    <xf numFmtId="0" fontId="24" fillId="7" borderId="8" xfId="0" applyFont="1" applyFill="1" applyBorder="1" applyAlignment="1">
      <alignment horizontal="left" vertical="center" wrapText="1"/>
    </xf>
    <xf numFmtId="0" fontId="24" fillId="5" borderId="1" xfId="0" applyFont="1" applyFill="1" applyBorder="1" applyAlignment="1">
      <alignment horizontal="center" vertical="center"/>
    </xf>
    <xf numFmtId="0" fontId="22" fillId="5" borderId="10" xfId="0" applyFont="1" applyFill="1" applyBorder="1" applyAlignment="1">
      <alignment horizontal="left" vertical="center" wrapText="1"/>
    </xf>
    <xf numFmtId="0" fontId="22" fillId="5" borderId="11" xfId="0" applyFont="1" applyFill="1" applyBorder="1" applyAlignment="1">
      <alignment horizontal="left" vertical="center" wrapText="1"/>
    </xf>
    <xf numFmtId="0" fontId="22" fillId="5" borderId="12" xfId="0" applyFont="1" applyFill="1" applyBorder="1" applyAlignment="1">
      <alignment horizontal="left" vertical="center" wrapText="1"/>
    </xf>
    <xf numFmtId="0" fontId="22" fillId="5" borderId="4" xfId="0" applyFont="1" applyFill="1" applyBorder="1" applyAlignment="1">
      <alignment horizontal="left" vertical="center" wrapText="1"/>
    </xf>
    <xf numFmtId="0" fontId="22" fillId="5" borderId="5" xfId="0" applyFont="1" applyFill="1" applyBorder="1" applyAlignment="1">
      <alignment horizontal="left" vertical="center" wrapText="1"/>
    </xf>
    <xf numFmtId="0" fontId="22" fillId="5" borderId="6" xfId="0" applyFont="1" applyFill="1" applyBorder="1" applyAlignment="1">
      <alignment horizontal="left" vertical="center" wrapText="1"/>
    </xf>
    <xf numFmtId="0" fontId="16" fillId="0" borderId="5" xfId="0" applyFont="1" applyBorder="1" applyAlignment="1">
      <alignment horizontal="left" vertical="center"/>
    </xf>
    <xf numFmtId="0" fontId="29" fillId="5" borderId="7" xfId="0" applyFont="1" applyFill="1" applyBorder="1" applyAlignment="1">
      <alignment horizontal="left" vertical="center" wrapText="1"/>
    </xf>
    <xf numFmtId="0" fontId="29" fillId="5" borderId="8" xfId="0" applyFont="1" applyFill="1" applyBorder="1" applyAlignment="1">
      <alignment horizontal="left" vertical="center" wrapText="1"/>
    </xf>
    <xf numFmtId="0" fontId="22" fillId="5" borderId="7" xfId="0" applyFont="1" applyFill="1" applyBorder="1" applyAlignment="1" applyProtection="1">
      <alignment horizontal="left" vertical="center" wrapText="1"/>
      <protection locked="0"/>
    </xf>
    <xf numFmtId="0" fontId="22" fillId="5" borderId="3" xfId="0" applyFont="1" applyFill="1" applyBorder="1" applyAlignment="1" applyProtection="1">
      <alignment horizontal="left" vertical="center" wrapText="1"/>
      <protection locked="0"/>
    </xf>
    <xf numFmtId="0" fontId="22" fillId="5" borderId="8" xfId="0" applyFont="1" applyFill="1" applyBorder="1" applyAlignment="1" applyProtection="1">
      <alignment horizontal="left" vertical="center" wrapText="1"/>
      <protection locked="0"/>
    </xf>
    <xf numFmtId="0" fontId="4" fillId="5" borderId="7"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8" xfId="0" applyFont="1" applyFill="1" applyBorder="1" applyAlignment="1">
      <alignment horizontal="left" vertical="center" wrapText="1"/>
    </xf>
    <xf numFmtId="0" fontId="24" fillId="0" borderId="7" xfId="0" applyFont="1" applyBorder="1" applyAlignment="1">
      <alignment horizontal="left" vertical="center"/>
    </xf>
    <xf numFmtId="0" fontId="24" fillId="0" borderId="8" xfId="0" applyFont="1" applyBorder="1" applyAlignment="1">
      <alignment horizontal="left" vertical="center"/>
    </xf>
    <xf numFmtId="0" fontId="24" fillId="5" borderId="7"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29" fillId="5" borderId="3" xfId="0" applyFont="1" applyFill="1" applyBorder="1" applyAlignment="1">
      <alignment horizontal="left" vertical="center" wrapText="1"/>
    </xf>
    <xf numFmtId="0" fontId="31" fillId="5" borderId="18" xfId="0" applyFont="1" applyFill="1" applyBorder="1" applyAlignment="1">
      <alignment horizontal="center" vertical="center"/>
    </xf>
    <xf numFmtId="0" fontId="31" fillId="5" borderId="19" xfId="0" applyFont="1" applyFill="1" applyBorder="1" applyAlignment="1">
      <alignment horizontal="center" vertical="center"/>
    </xf>
    <xf numFmtId="0" fontId="31" fillId="5" borderId="2" xfId="0" applyFont="1" applyFill="1" applyBorder="1" applyAlignment="1">
      <alignment horizontal="center" vertical="center"/>
    </xf>
    <xf numFmtId="0" fontId="57" fillId="5" borderId="18" xfId="0" applyFont="1" applyFill="1" applyBorder="1" applyAlignment="1" applyProtection="1">
      <alignment horizontal="center" vertical="center"/>
      <protection locked="0"/>
    </xf>
    <xf numFmtId="0" fontId="57" fillId="5" borderId="19" xfId="0" applyFont="1" applyFill="1" applyBorder="1" applyAlignment="1" applyProtection="1">
      <alignment horizontal="center" vertical="center"/>
      <protection locked="0"/>
    </xf>
    <xf numFmtId="0" fontId="57" fillId="5" borderId="2" xfId="0" applyFont="1" applyFill="1" applyBorder="1" applyAlignment="1" applyProtection="1">
      <alignment horizontal="center" vertical="center"/>
      <protection locked="0"/>
    </xf>
    <xf numFmtId="0" fontId="16" fillId="5" borderId="10" xfId="0" applyFont="1" applyFill="1" applyBorder="1" applyAlignment="1">
      <alignment horizontal="left" vertical="center" wrapText="1"/>
    </xf>
    <xf numFmtId="0" fontId="16" fillId="5" borderId="11" xfId="0" applyFont="1" applyFill="1" applyBorder="1" applyAlignment="1">
      <alignment horizontal="left" vertical="center" wrapText="1"/>
    </xf>
    <xf numFmtId="0" fontId="16" fillId="5" borderId="12" xfId="0" applyFont="1" applyFill="1" applyBorder="1" applyAlignment="1">
      <alignment horizontal="left" vertical="center" wrapText="1"/>
    </xf>
    <xf numFmtId="0" fontId="16" fillId="5" borderId="13" xfId="0" applyFont="1" applyFill="1" applyBorder="1" applyAlignment="1">
      <alignment horizontal="left" vertical="center" wrapText="1"/>
    </xf>
    <xf numFmtId="0" fontId="16" fillId="5" borderId="0" xfId="0" applyFont="1" applyFill="1" applyAlignment="1">
      <alignment horizontal="left" vertical="center" wrapText="1"/>
    </xf>
    <xf numFmtId="0" fontId="16" fillId="5" borderId="14"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27" fillId="5" borderId="7" xfId="4" applyFont="1" applyFill="1" applyBorder="1" applyAlignment="1" applyProtection="1">
      <alignment horizontal="left" vertical="center"/>
    </xf>
    <xf numFmtId="0" fontId="27" fillId="5" borderId="3" xfId="4" applyFont="1" applyFill="1" applyBorder="1" applyAlignment="1" applyProtection="1">
      <alignment horizontal="left" vertical="center"/>
    </xf>
    <xf numFmtId="0" fontId="27" fillId="5" borderId="8" xfId="4" applyFont="1" applyFill="1" applyBorder="1" applyAlignment="1" applyProtection="1">
      <alignment horizontal="left" vertical="center"/>
    </xf>
    <xf numFmtId="0" fontId="24" fillId="5" borderId="10" xfId="0" applyFont="1" applyFill="1" applyBorder="1" applyAlignment="1">
      <alignment horizontal="left" vertical="center" wrapText="1"/>
    </xf>
    <xf numFmtId="0" fontId="24" fillId="5" borderId="12"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8" xfId="0" applyFont="1" applyFill="1" applyBorder="1" applyAlignment="1">
      <alignment horizontal="left" vertical="center" wrapText="1"/>
    </xf>
    <xf numFmtId="0" fontId="4" fillId="5" borderId="7" xfId="0" applyFont="1" applyFill="1" applyBorder="1" applyAlignment="1" applyProtection="1">
      <alignment horizontal="left" vertical="center" wrapText="1"/>
      <protection locked="0"/>
    </xf>
    <xf numFmtId="0" fontId="4" fillId="5" borderId="3" xfId="0" applyFont="1" applyFill="1" applyBorder="1" applyAlignment="1" applyProtection="1">
      <alignment horizontal="left" vertical="center" wrapText="1"/>
      <protection locked="0"/>
    </xf>
    <xf numFmtId="0" fontId="4" fillId="5" borderId="8" xfId="0" applyFont="1" applyFill="1" applyBorder="1" applyAlignment="1" applyProtection="1">
      <alignment horizontal="left" vertical="center" wrapText="1"/>
      <protection locked="0"/>
    </xf>
    <xf numFmtId="0" fontId="11" fillId="5" borderId="7" xfId="0" applyFont="1" applyFill="1" applyBorder="1" applyAlignment="1">
      <alignment horizontal="left" vertical="center"/>
    </xf>
    <xf numFmtId="0" fontId="11" fillId="5" borderId="8" xfId="0" applyFont="1" applyFill="1" applyBorder="1" applyAlignment="1">
      <alignment horizontal="left" vertical="center"/>
    </xf>
    <xf numFmtId="2" fontId="33" fillId="5" borderId="7" xfId="3" applyNumberFormat="1" applyFont="1" applyFill="1" applyBorder="1" applyAlignment="1" applyProtection="1">
      <alignment horizontal="center" vertical="center" wrapText="1"/>
    </xf>
    <xf numFmtId="2" fontId="33" fillId="5" borderId="8" xfId="3" applyNumberFormat="1" applyFont="1" applyFill="1" applyBorder="1" applyAlignment="1" applyProtection="1">
      <alignment horizontal="center" vertical="center" wrapText="1"/>
    </xf>
    <xf numFmtId="0" fontId="24" fillId="5" borderId="7"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8" xfId="0" applyFont="1" applyFill="1" applyBorder="1" applyAlignment="1">
      <alignment horizontal="center" vertical="center"/>
    </xf>
    <xf numFmtId="2" fontId="34" fillId="5" borderId="1" xfId="3" applyNumberFormat="1" applyFont="1" applyFill="1" applyBorder="1" applyAlignment="1" applyProtection="1">
      <alignment horizontal="center" vertical="center" wrapText="1"/>
    </xf>
    <xf numFmtId="0" fontId="4" fillId="5" borderId="1" xfId="0" applyFont="1" applyFill="1" applyBorder="1" applyAlignment="1">
      <alignment horizontal="left" vertical="center" wrapText="1"/>
    </xf>
    <xf numFmtId="0" fontId="35" fillId="0" borderId="7" xfId="0" applyFont="1" applyBorder="1" applyAlignment="1">
      <alignment horizontal="left" vertical="center" wrapText="1"/>
    </xf>
    <xf numFmtId="0" fontId="35" fillId="0" borderId="8" xfId="0" applyFont="1" applyBorder="1" applyAlignment="1">
      <alignment horizontal="left" vertical="center" wrapText="1"/>
    </xf>
    <xf numFmtId="2" fontId="36" fillId="5" borderId="7" xfId="3" applyNumberFormat="1" applyFont="1" applyFill="1" applyBorder="1" applyAlignment="1" applyProtection="1">
      <alignment horizontal="center" vertical="center" wrapText="1"/>
    </xf>
    <xf numFmtId="2" fontId="36" fillId="5" borderId="3" xfId="3" applyNumberFormat="1" applyFont="1" applyFill="1" applyBorder="1" applyAlignment="1" applyProtection="1">
      <alignment horizontal="center" vertical="center" wrapText="1"/>
    </xf>
    <xf numFmtId="2" fontId="36" fillId="5" borderId="8" xfId="3" applyNumberFormat="1" applyFont="1" applyFill="1" applyBorder="1" applyAlignment="1" applyProtection="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14" xfId="0" applyFont="1" applyFill="1" applyBorder="1" applyAlignment="1">
      <alignment horizontal="center" vertical="center" wrapText="1"/>
    </xf>
    <xf numFmtId="0" fontId="22" fillId="5" borderId="1" xfId="0" applyFont="1" applyFill="1" applyBorder="1" applyAlignment="1">
      <alignment horizontal="left" vertical="center" wrapText="1"/>
    </xf>
    <xf numFmtId="2" fontId="55" fillId="5" borderId="1" xfId="3" applyNumberFormat="1" applyFont="1" applyFill="1" applyBorder="1" applyAlignment="1" applyProtection="1">
      <alignment horizontal="center" vertical="center" wrapText="1"/>
      <protection locked="0"/>
    </xf>
    <xf numFmtId="10" fontId="4" fillId="0" borderId="1" xfId="6" applyNumberFormat="1" applyFont="1" applyBorder="1" applyAlignment="1" applyProtection="1">
      <alignment horizontal="justify" vertical="center" wrapText="1"/>
    </xf>
    <xf numFmtId="0" fontId="4" fillId="0" borderId="1" xfId="0" applyFont="1" applyBorder="1" applyAlignment="1">
      <alignment horizontal="justify" vertical="center" wrapText="1"/>
    </xf>
    <xf numFmtId="0" fontId="4" fillId="0" borderId="18" xfId="0" applyFont="1" applyBorder="1" applyAlignment="1">
      <alignment horizontal="justify" vertical="center" wrapText="1"/>
    </xf>
    <xf numFmtId="0" fontId="15" fillId="5" borderId="0" xfId="0" applyFont="1" applyFill="1" applyAlignment="1">
      <alignment horizontal="left"/>
    </xf>
    <xf numFmtId="0" fontId="17" fillId="5" borderId="0" xfId="0" applyFont="1" applyFill="1" applyAlignment="1">
      <alignment horizontal="left"/>
    </xf>
    <xf numFmtId="0" fontId="24" fillId="7" borderId="1" xfId="0" applyFont="1" applyFill="1" applyBorder="1" applyAlignment="1">
      <alignment horizontal="center" vertical="center"/>
    </xf>
    <xf numFmtId="0" fontId="4" fillId="5" borderId="1" xfId="0" applyFont="1" applyFill="1" applyBorder="1" applyAlignment="1">
      <alignment horizontal="justify" vertical="center" wrapText="1"/>
    </xf>
    <xf numFmtId="0" fontId="4" fillId="0" borderId="13" xfId="0" applyFont="1" applyBorder="1" applyAlignment="1">
      <alignment horizontal="left" vertical="center" wrapText="1" indent="3"/>
    </xf>
    <xf numFmtId="0" fontId="4" fillId="0" borderId="0" xfId="0" applyFont="1" applyAlignment="1">
      <alignment horizontal="left" vertical="center" wrapText="1" indent="3"/>
    </xf>
    <xf numFmtId="0" fontId="4" fillId="0" borderId="14" xfId="0" applyFont="1" applyBorder="1" applyAlignment="1">
      <alignment horizontal="left" vertical="center" wrapText="1" indent="3"/>
    </xf>
    <xf numFmtId="0" fontId="16" fillId="0" borderId="13" xfId="0" applyFont="1" applyBorder="1" applyAlignment="1">
      <alignment horizontal="justify" vertical="top" wrapText="1"/>
    </xf>
    <xf numFmtId="0" fontId="16" fillId="0" borderId="0" xfId="0" applyFont="1" applyAlignment="1">
      <alignment horizontal="justify" vertical="top" wrapText="1"/>
    </xf>
    <xf numFmtId="0" fontId="16" fillId="0" borderId="14" xfId="0" applyFont="1" applyBorder="1" applyAlignment="1">
      <alignment horizontal="justify" vertical="top" wrapText="1"/>
    </xf>
    <xf numFmtId="0" fontId="11" fillId="7" borderId="7" xfId="0" applyFont="1" applyFill="1" applyBorder="1" applyAlignment="1">
      <alignment horizontal="left" vertical="center"/>
    </xf>
    <xf numFmtId="0" fontId="11" fillId="7" borderId="8" xfId="0" applyFont="1" applyFill="1" applyBorder="1" applyAlignment="1">
      <alignment horizontal="left" vertical="center"/>
    </xf>
    <xf numFmtId="0" fontId="11" fillId="7" borderId="7" xfId="0" applyFont="1" applyFill="1" applyBorder="1" applyAlignment="1">
      <alignment horizontal="center" vertical="center"/>
    </xf>
    <xf numFmtId="0" fontId="11" fillId="7" borderId="8" xfId="0" applyFont="1" applyFill="1" applyBorder="1" applyAlignment="1">
      <alignment horizontal="center" vertical="center"/>
    </xf>
    <xf numFmtId="0" fontId="16" fillId="0" borderId="10" xfId="0" applyFont="1" applyBorder="1" applyAlignment="1">
      <alignment horizontal="justify" vertical="center" wrapText="1"/>
    </xf>
    <xf numFmtId="0" fontId="16" fillId="0" borderId="11" xfId="0" applyFont="1" applyBorder="1" applyAlignment="1">
      <alignment horizontal="justify" vertical="center" wrapText="1"/>
    </xf>
    <xf numFmtId="0" fontId="16" fillId="0" borderId="12" xfId="0" applyFont="1" applyBorder="1" applyAlignment="1">
      <alignment horizontal="justify" vertical="center" wrapText="1"/>
    </xf>
    <xf numFmtId="0" fontId="16" fillId="0" borderId="13" xfId="0" applyFont="1" applyBorder="1" applyAlignment="1">
      <alignment horizontal="justify" vertical="center" wrapText="1"/>
    </xf>
    <xf numFmtId="0" fontId="16" fillId="0" borderId="0" xfId="0" applyFont="1" applyAlignment="1">
      <alignment horizontal="justify" vertical="center" wrapText="1"/>
    </xf>
    <xf numFmtId="0" fontId="16" fillId="0" borderId="14" xfId="0" applyFont="1" applyBorder="1" applyAlignment="1">
      <alignment horizontal="justify" vertical="center" wrapText="1"/>
    </xf>
    <xf numFmtId="0" fontId="20" fillId="6" borderId="13" xfId="0" applyFont="1" applyFill="1" applyBorder="1" applyAlignment="1">
      <alignment horizontal="justify" vertical="center" wrapText="1"/>
    </xf>
    <xf numFmtId="0" fontId="20" fillId="6" borderId="0" xfId="0" applyFont="1" applyFill="1" applyAlignment="1">
      <alignment horizontal="justify" vertical="center" wrapText="1"/>
    </xf>
    <xf numFmtId="0" fontId="20" fillId="6" borderId="14" xfId="0" applyFont="1" applyFill="1" applyBorder="1" applyAlignment="1">
      <alignment horizontal="justify" vertical="center" wrapText="1"/>
    </xf>
    <xf numFmtId="0" fontId="11" fillId="0" borderId="13" xfId="0" applyFont="1" applyBorder="1" applyAlignment="1">
      <alignment horizontal="justify" vertical="center" wrapText="1"/>
    </xf>
    <xf numFmtId="0" fontId="11" fillId="0" borderId="0" xfId="0" applyFont="1" applyAlignment="1">
      <alignment horizontal="justify" vertical="center" wrapText="1"/>
    </xf>
    <xf numFmtId="0" fontId="11" fillId="0" borderId="14" xfId="0" applyFont="1" applyBorder="1" applyAlignment="1">
      <alignment horizontal="justify" vertical="center" wrapText="1"/>
    </xf>
    <xf numFmtId="0" fontId="16" fillId="5" borderId="13" xfId="0" applyFont="1" applyFill="1" applyBorder="1" applyAlignment="1">
      <alignment horizontal="justify" vertical="center" wrapText="1"/>
    </xf>
    <xf numFmtId="0" fontId="16" fillId="5" borderId="0" xfId="0" applyFont="1" applyFill="1" applyAlignment="1">
      <alignment horizontal="justify" vertical="center" wrapText="1"/>
    </xf>
    <xf numFmtId="0" fontId="16" fillId="5" borderId="14" xfId="0" applyFont="1" applyFill="1" applyBorder="1" applyAlignment="1">
      <alignment horizontal="justify" vertical="center" wrapText="1"/>
    </xf>
    <xf numFmtId="0" fontId="11" fillId="5" borderId="13" xfId="0" applyFont="1" applyFill="1" applyBorder="1" applyAlignment="1">
      <alignment horizontal="justify" vertical="center" wrapText="1"/>
    </xf>
    <xf numFmtId="0" fontId="11" fillId="5" borderId="0" xfId="0" applyFont="1" applyFill="1" applyAlignment="1">
      <alignment horizontal="justify" vertical="center" wrapText="1"/>
    </xf>
    <xf numFmtId="0" fontId="11" fillId="5" borderId="14" xfId="0" applyFont="1" applyFill="1" applyBorder="1" applyAlignment="1">
      <alignment horizontal="justify" vertical="center" wrapText="1"/>
    </xf>
    <xf numFmtId="0" fontId="11" fillId="5" borderId="4" xfId="0" applyFont="1" applyFill="1" applyBorder="1" applyAlignment="1">
      <alignment horizontal="justify" vertical="center" wrapText="1"/>
    </xf>
    <xf numFmtId="0" fontId="11" fillId="5" borderId="5" xfId="0" applyFont="1" applyFill="1" applyBorder="1" applyAlignment="1">
      <alignment horizontal="justify" vertical="center" wrapText="1"/>
    </xf>
    <xf numFmtId="0" fontId="11" fillId="5" borderId="6" xfId="0" applyFont="1" applyFill="1" applyBorder="1" applyAlignment="1">
      <alignment horizontal="justify" vertical="center" wrapText="1"/>
    </xf>
    <xf numFmtId="0" fontId="11" fillId="7" borderId="3" xfId="0" applyFont="1" applyFill="1" applyBorder="1" applyAlignment="1">
      <alignment horizontal="center" vertical="center"/>
    </xf>
    <xf numFmtId="0" fontId="4" fillId="5" borderId="7" xfId="0" applyFont="1" applyFill="1" applyBorder="1" applyAlignment="1">
      <alignment vertical="center"/>
    </xf>
    <xf numFmtId="0" fontId="4" fillId="5" borderId="8" xfId="0" applyFont="1" applyFill="1" applyBorder="1" applyAlignment="1">
      <alignment vertical="center"/>
    </xf>
    <xf numFmtId="0" fontId="11" fillId="0" borderId="10" xfId="0" applyFont="1" applyBorder="1" applyAlignment="1">
      <alignment horizontal="left" vertical="center"/>
    </xf>
    <xf numFmtId="0" fontId="11" fillId="0" borderId="12" xfId="0" applyFont="1" applyBorder="1" applyAlignment="1">
      <alignment horizontal="left" vertical="center"/>
    </xf>
    <xf numFmtId="10" fontId="11" fillId="0" borderId="10" xfId="6" applyNumberFormat="1" applyFont="1" applyBorder="1" applyAlignment="1" applyProtection="1">
      <alignment horizontal="center" vertical="center"/>
    </xf>
    <xf numFmtId="10" fontId="11" fillId="0" borderId="12" xfId="6" applyNumberFormat="1" applyFont="1" applyBorder="1" applyAlignment="1" applyProtection="1">
      <alignment horizontal="center" vertical="center"/>
    </xf>
    <xf numFmtId="0" fontId="16" fillId="5" borderId="10" xfId="0" applyFont="1" applyFill="1" applyBorder="1" applyAlignment="1">
      <alignment horizontal="justify" vertical="center" wrapText="1"/>
    </xf>
    <xf numFmtId="0" fontId="16" fillId="5" borderId="11" xfId="0" applyFont="1" applyFill="1" applyBorder="1" applyAlignment="1">
      <alignment horizontal="justify" vertical="center" wrapText="1"/>
    </xf>
    <xf numFmtId="0" fontId="16" fillId="5" borderId="12" xfId="0" applyFont="1" applyFill="1" applyBorder="1" applyAlignment="1">
      <alignment horizontal="justify" vertical="center" wrapText="1"/>
    </xf>
    <xf numFmtId="0" fontId="11" fillId="0" borderId="18" xfId="0" applyFont="1" applyBorder="1" applyAlignment="1">
      <alignment horizontal="left"/>
    </xf>
    <xf numFmtId="10" fontId="16" fillId="0" borderId="10" xfId="6" applyNumberFormat="1" applyFont="1" applyBorder="1" applyAlignment="1" applyProtection="1">
      <alignment horizontal="center"/>
    </xf>
    <xf numFmtId="10" fontId="16" fillId="0" borderId="11" xfId="6" applyNumberFormat="1" applyFont="1" applyBorder="1" applyAlignment="1" applyProtection="1">
      <alignment horizontal="center"/>
    </xf>
    <xf numFmtId="10" fontId="16" fillId="0" borderId="12" xfId="6" applyNumberFormat="1" applyFont="1" applyBorder="1" applyAlignment="1" applyProtection="1">
      <alignment horizontal="center"/>
    </xf>
    <xf numFmtId="0" fontId="11" fillId="5" borderId="10" xfId="0" applyFont="1" applyFill="1" applyBorder="1" applyAlignment="1">
      <alignment horizontal="justify" vertical="top" wrapText="1"/>
    </xf>
    <xf numFmtId="0" fontId="11" fillId="5" borderId="11" xfId="0" applyFont="1" applyFill="1" applyBorder="1" applyAlignment="1">
      <alignment horizontal="justify" vertical="top" wrapText="1"/>
    </xf>
    <xf numFmtId="0" fontId="11" fillId="5" borderId="12" xfId="0" applyFont="1" applyFill="1" applyBorder="1" applyAlignment="1">
      <alignment horizontal="justify" vertical="top" wrapText="1"/>
    </xf>
    <xf numFmtId="0" fontId="16" fillId="5" borderId="13" xfId="0" applyFont="1" applyFill="1" applyBorder="1" applyAlignment="1">
      <alignment horizontal="justify" vertical="top" wrapText="1"/>
    </xf>
    <xf numFmtId="0" fontId="16" fillId="5" borderId="0" xfId="0" applyFont="1" applyFill="1" applyAlignment="1">
      <alignment horizontal="justify" vertical="top" wrapText="1"/>
    </xf>
    <xf numFmtId="0" fontId="16" fillId="5" borderId="14" xfId="0" applyFont="1" applyFill="1" applyBorder="1" applyAlignment="1">
      <alignment horizontal="justify" vertical="top" wrapText="1"/>
    </xf>
    <xf numFmtId="0" fontId="16" fillId="5" borderId="0" xfId="0" applyFont="1" applyFill="1" applyAlignment="1">
      <alignment horizontal="justify" vertical="center"/>
    </xf>
    <xf numFmtId="0" fontId="16" fillId="5" borderId="14" xfId="0" applyFont="1" applyFill="1" applyBorder="1" applyAlignment="1">
      <alignment horizontal="justify" vertical="center"/>
    </xf>
    <xf numFmtId="0" fontId="16" fillId="5" borderId="10" xfId="0" applyFont="1" applyFill="1" applyBorder="1" applyAlignment="1">
      <alignment horizontal="justify" vertical="top" wrapText="1"/>
    </xf>
    <xf numFmtId="0" fontId="16" fillId="5" borderId="11" xfId="0" applyFont="1" applyFill="1" applyBorder="1" applyAlignment="1">
      <alignment horizontal="justify" vertical="top" wrapText="1"/>
    </xf>
    <xf numFmtId="0" fontId="16" fillId="5" borderId="12" xfId="0" applyFont="1" applyFill="1" applyBorder="1" applyAlignment="1">
      <alignment horizontal="justify" vertical="top" wrapText="1"/>
    </xf>
    <xf numFmtId="0" fontId="11" fillId="5" borderId="4" xfId="0" applyFont="1" applyFill="1" applyBorder="1" applyAlignment="1">
      <alignment horizontal="justify" vertical="top" wrapText="1"/>
    </xf>
    <xf numFmtId="0" fontId="16" fillId="5" borderId="5" xfId="0" applyFont="1" applyFill="1" applyBorder="1" applyAlignment="1">
      <alignment horizontal="justify" vertical="top" wrapText="1"/>
    </xf>
    <xf numFmtId="0" fontId="16" fillId="5" borderId="6" xfId="0" applyFont="1" applyFill="1" applyBorder="1" applyAlignment="1">
      <alignment horizontal="justify" vertical="top" wrapText="1"/>
    </xf>
    <xf numFmtId="0" fontId="11" fillId="7" borderId="3" xfId="0" applyFont="1" applyFill="1" applyBorder="1" applyAlignment="1">
      <alignment horizontal="left" vertical="center"/>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1" fillId="0" borderId="7" xfId="0" applyFont="1" applyBorder="1" applyAlignment="1" applyProtection="1">
      <alignment vertical="center"/>
      <protection hidden="1"/>
    </xf>
    <xf numFmtId="0" fontId="11" fillId="0" borderId="8" xfId="0" applyFont="1" applyBorder="1" applyAlignment="1" applyProtection="1">
      <alignment vertical="center"/>
      <protection hidden="1"/>
    </xf>
    <xf numFmtId="4" fontId="4" fillId="0" borderId="7" xfId="11" applyNumberFormat="1" applyFont="1" applyFill="1" applyBorder="1" applyAlignment="1" applyProtection="1">
      <alignment vertical="center"/>
      <protection hidden="1"/>
    </xf>
    <xf numFmtId="4" fontId="4" fillId="0" borderId="8" xfId="11" applyNumberFormat="1" applyFont="1" applyFill="1" applyBorder="1" applyAlignment="1" applyProtection="1">
      <alignment vertical="center"/>
      <protection hidden="1"/>
    </xf>
    <xf numFmtId="0" fontId="11" fillId="0" borderId="1" xfId="0" applyFont="1" applyBorder="1" applyAlignment="1" applyProtection="1">
      <alignment horizontal="left"/>
      <protection hidden="1"/>
    </xf>
    <xf numFmtId="0" fontId="16" fillId="0" borderId="1" xfId="0" applyFont="1" applyBorder="1" applyAlignment="1" applyProtection="1">
      <alignment horizontal="left" indent="1"/>
      <protection hidden="1"/>
    </xf>
    <xf numFmtId="4" fontId="16" fillId="0" borderId="7" xfId="11" applyNumberFormat="1" applyFont="1" applyFill="1" applyBorder="1" applyProtection="1">
      <protection hidden="1"/>
    </xf>
    <xf numFmtId="4" fontId="16" fillId="0" borderId="3" xfId="11" applyNumberFormat="1" applyFont="1" applyFill="1" applyBorder="1" applyProtection="1">
      <protection hidden="1"/>
    </xf>
    <xf numFmtId="0" fontId="16" fillId="0" borderId="13" xfId="0" applyFont="1" applyBorder="1" applyAlignment="1" applyProtection="1">
      <alignment horizontal="justify" vertical="center" wrapText="1"/>
      <protection hidden="1"/>
    </xf>
    <xf numFmtId="0" fontId="16" fillId="0" borderId="0" xfId="0" applyFont="1" applyAlignment="1" applyProtection="1">
      <alignment horizontal="justify" vertical="center" wrapText="1"/>
      <protection hidden="1"/>
    </xf>
    <xf numFmtId="0" fontId="16" fillId="0" borderId="14" xfId="0" applyFont="1" applyBorder="1" applyAlignment="1" applyProtection="1">
      <alignment horizontal="justify" vertical="center" wrapText="1"/>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26" fillId="0" borderId="7" xfId="0" applyFont="1" applyBorder="1" applyAlignment="1" applyProtection="1">
      <alignment vertical="center"/>
      <protection hidden="1"/>
    </xf>
    <xf numFmtId="0" fontId="26" fillId="0" borderId="8" xfId="0" applyFont="1" applyBorder="1" applyAlignment="1" applyProtection="1">
      <alignment vertical="center"/>
      <protection hidden="1"/>
    </xf>
    <xf numFmtId="0" fontId="26" fillId="5" borderId="7" xfId="0" applyFont="1" applyFill="1" applyBorder="1" applyAlignment="1">
      <alignment vertical="center"/>
    </xf>
    <xf numFmtId="0" fontId="26" fillId="5" borderId="8" xfId="0" applyFont="1" applyFill="1" applyBorder="1" applyAlignment="1">
      <alignment vertical="center"/>
    </xf>
    <xf numFmtId="4" fontId="4" fillId="0" borderId="1" xfId="11" applyNumberFormat="1" applyFont="1" applyBorder="1" applyAlignment="1" applyProtection="1">
      <alignmen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16" fillId="5" borderId="13" xfId="0" applyFont="1" applyFill="1" applyBorder="1" applyAlignment="1" applyProtection="1">
      <alignment horizontal="justify" vertical="center" wrapText="1"/>
      <protection hidden="1"/>
    </xf>
    <xf numFmtId="0" fontId="16" fillId="5" borderId="0" xfId="0" applyFont="1" applyFill="1" applyAlignment="1" applyProtection="1">
      <alignment horizontal="justify" vertical="center" wrapText="1"/>
      <protection hidden="1"/>
    </xf>
    <xf numFmtId="0" fontId="16" fillId="5" borderId="14" xfId="0" applyFont="1" applyFill="1" applyBorder="1" applyAlignment="1" applyProtection="1">
      <alignment horizontal="justify" vertical="center" wrapText="1"/>
      <protection hidden="1"/>
    </xf>
    <xf numFmtId="0" fontId="16" fillId="0" borderId="13" xfId="0" applyFont="1" applyBorder="1" applyAlignment="1" applyProtection="1">
      <alignment horizontal="left" vertical="center"/>
      <protection hidden="1"/>
    </xf>
    <xf numFmtId="0" fontId="16" fillId="0" borderId="0" xfId="0" applyFont="1" applyAlignment="1" applyProtection="1">
      <alignment horizontal="left" vertical="center"/>
      <protection hidden="1"/>
    </xf>
    <xf numFmtId="0" fontId="16" fillId="0" borderId="14" xfId="0" applyFont="1" applyBorder="1" applyAlignment="1" applyProtection="1">
      <alignment horizontal="left" vertical="center"/>
      <protection hidden="1"/>
    </xf>
    <xf numFmtId="0" fontId="16" fillId="0" borderId="4" xfId="0" applyFont="1" applyBorder="1" applyAlignment="1" applyProtection="1">
      <alignment horizontal="justify" vertical="center"/>
      <protection hidden="1"/>
    </xf>
    <xf numFmtId="0" fontId="16" fillId="0" borderId="5" xfId="0" applyFont="1" applyBorder="1" applyAlignment="1" applyProtection="1">
      <alignment horizontal="justify" vertical="center"/>
      <protection hidden="1"/>
    </xf>
    <xf numFmtId="0" fontId="16" fillId="0" borderId="6" xfId="0" applyFont="1" applyBorder="1" applyAlignment="1" applyProtection="1">
      <alignment horizontal="justify" vertical="center"/>
      <protection hidden="1"/>
    </xf>
    <xf numFmtId="0" fontId="11" fillId="7" borderId="1" xfId="0" applyFont="1" applyFill="1" applyBorder="1" applyAlignment="1">
      <alignment horizontal="center" vertical="center"/>
    </xf>
    <xf numFmtId="0" fontId="4" fillId="0" borderId="7" xfId="0" applyFont="1" applyBorder="1" applyAlignment="1">
      <alignment vertical="center"/>
    </xf>
    <xf numFmtId="0" fontId="4" fillId="0" borderId="3"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48" fillId="0" borderId="7" xfId="0" applyFont="1" applyBorder="1" applyAlignment="1">
      <alignment vertical="center"/>
    </xf>
    <xf numFmtId="0" fontId="48" fillId="0" borderId="3" xfId="0" applyFont="1" applyBorder="1" applyAlignment="1">
      <alignment vertical="center"/>
    </xf>
    <xf numFmtId="4" fontId="49" fillId="0" borderId="1" xfId="11" applyNumberFormat="1" applyFont="1" applyBorder="1" applyAlignment="1" applyProtection="1">
      <alignment horizontal="left" vertical="center"/>
    </xf>
    <xf numFmtId="4" fontId="49" fillId="0" borderId="7" xfId="11" applyNumberFormat="1" applyFont="1" applyBorder="1" applyAlignment="1" applyProtection="1">
      <alignment horizontal="left" vertical="center"/>
    </xf>
    <xf numFmtId="0" fontId="46" fillId="0" borderId="18" xfId="0" applyFont="1" applyBorder="1" applyAlignment="1">
      <alignment horizontal="center" vertical="center"/>
    </xf>
    <xf numFmtId="0" fontId="46" fillId="0" borderId="19" xfId="0" applyFont="1" applyBorder="1" applyAlignment="1">
      <alignment horizontal="center" vertical="center"/>
    </xf>
    <xf numFmtId="0" fontId="46" fillId="0" borderId="2" xfId="0" applyFont="1" applyBorder="1" applyAlignment="1">
      <alignment horizontal="center" vertical="center"/>
    </xf>
    <xf numFmtId="0" fontId="46" fillId="0" borderId="18" xfId="0" applyFont="1" applyBorder="1" applyAlignment="1">
      <alignment horizontal="left" vertical="center" wrapText="1"/>
    </xf>
    <xf numFmtId="0" fontId="46" fillId="0" borderId="19" xfId="0" applyFont="1" applyBorder="1" applyAlignment="1">
      <alignment horizontal="left" vertical="center" wrapText="1"/>
    </xf>
    <xf numFmtId="0" fontId="46" fillId="0" borderId="2" xfId="0" applyFont="1" applyBorder="1" applyAlignment="1">
      <alignment horizontal="left" vertical="center" wrapText="1"/>
    </xf>
    <xf numFmtId="10" fontId="46" fillId="0" borderId="18" xfId="5" applyNumberFormat="1" applyFont="1" applyBorder="1" applyAlignment="1" applyProtection="1">
      <alignment horizontal="center" vertical="center"/>
      <protection hidden="1"/>
    </xf>
    <xf numFmtId="10" fontId="46" fillId="0" borderId="19" xfId="5" applyNumberFormat="1" applyFont="1" applyBorder="1" applyAlignment="1" applyProtection="1">
      <alignment horizontal="center" vertical="center"/>
      <protection hidden="1"/>
    </xf>
    <xf numFmtId="10" fontId="46" fillId="0" borderId="2" xfId="5" applyNumberFormat="1" applyFont="1" applyBorder="1" applyAlignment="1" applyProtection="1">
      <alignment horizontal="center" vertical="center"/>
      <protection hidden="1"/>
    </xf>
    <xf numFmtId="4" fontId="48" fillId="0" borderId="18" xfId="11" applyNumberFormat="1" applyFont="1" applyBorder="1" applyAlignment="1" applyProtection="1">
      <alignment horizontal="center" vertical="center"/>
      <protection hidden="1"/>
    </xf>
    <xf numFmtId="4" fontId="48" fillId="0" borderId="19" xfId="11" applyNumberFormat="1" applyFont="1" applyBorder="1" applyAlignment="1" applyProtection="1">
      <alignment horizontal="center" vertical="center"/>
      <protection hidden="1"/>
    </xf>
    <xf numFmtId="4" fontId="48" fillId="0" borderId="2" xfId="11" applyNumberFormat="1" applyFont="1" applyBorder="1" applyAlignment="1" applyProtection="1">
      <alignment horizontal="center" vertical="center"/>
      <protection hidden="1"/>
    </xf>
    <xf numFmtId="4" fontId="48" fillId="0" borderId="1" xfId="11" applyNumberFormat="1" applyFont="1" applyBorder="1" applyAlignment="1" applyProtection="1">
      <alignment vertical="center"/>
    </xf>
    <xf numFmtId="4" fontId="48" fillId="0" borderId="7" xfId="11" applyNumberFormat="1" applyFont="1" applyBorder="1" applyAlignment="1" applyProtection="1">
      <alignment vertical="center"/>
    </xf>
    <xf numFmtId="0" fontId="50" fillId="0" borderId="13" xfId="10" applyFont="1" applyBorder="1" applyAlignment="1" applyProtection="1">
      <alignment horizontal="right" vertical="center"/>
    </xf>
    <xf numFmtId="0" fontId="50" fillId="0" borderId="0" xfId="10" applyFont="1" applyBorder="1" applyAlignment="1" applyProtection="1">
      <alignment horizontal="right" vertical="center"/>
    </xf>
    <xf numFmtId="0" fontId="52" fillId="0" borderId="0" xfId="0" applyFont="1" applyAlignment="1">
      <alignment horizontal="left" vertical="center" wrapText="1"/>
    </xf>
    <xf numFmtId="0" fontId="52" fillId="0" borderId="14" xfId="0" applyFont="1" applyBorder="1" applyAlignment="1">
      <alignment horizontal="left" vertical="center" wrapText="1"/>
    </xf>
    <xf numFmtId="0" fontId="16" fillId="5" borderId="13" xfId="0" applyFont="1" applyFill="1" applyBorder="1" applyAlignment="1">
      <alignment horizontal="justify" vertical="center"/>
    </xf>
    <xf numFmtId="0" fontId="40" fillId="5" borderId="0" xfId="0" applyFont="1" applyFill="1" applyAlignment="1">
      <alignment horizontal="justify" vertical="center"/>
    </xf>
    <xf numFmtId="0" fontId="40" fillId="5" borderId="14" xfId="0" applyFont="1" applyFill="1" applyBorder="1" applyAlignment="1">
      <alignment horizontal="justify" vertical="center"/>
    </xf>
    <xf numFmtId="0" fontId="16" fillId="5" borderId="13" xfId="0" applyFont="1" applyFill="1" applyBorder="1"/>
    <xf numFmtId="0" fontId="16" fillId="5" borderId="0" xfId="0" applyFont="1" applyFill="1"/>
    <xf numFmtId="0" fontId="37" fillId="5" borderId="0" xfId="0" applyFont="1" applyFill="1"/>
    <xf numFmtId="0" fontId="16" fillId="5" borderId="14" xfId="0" applyFont="1" applyFill="1" applyBorder="1"/>
    <xf numFmtId="0" fontId="24" fillId="7" borderId="7" xfId="0" applyFont="1" applyFill="1" applyBorder="1" applyAlignment="1">
      <alignment horizontal="left" vertical="center"/>
    </xf>
    <xf numFmtId="0" fontId="24" fillId="7" borderId="8" xfId="0" applyFont="1" applyFill="1" applyBorder="1" applyAlignment="1">
      <alignment horizontal="left" vertical="center"/>
    </xf>
    <xf numFmtId="4" fontId="29" fillId="5" borderId="1" xfId="11" applyNumberFormat="1" applyFont="1" applyFill="1" applyBorder="1" applyAlignment="1" applyProtection="1">
      <alignment horizontal="left"/>
    </xf>
    <xf numFmtId="4" fontId="16" fillId="5" borderId="10" xfId="11" applyNumberFormat="1" applyFont="1" applyFill="1" applyBorder="1" applyAlignment="1" applyProtection="1">
      <alignment horizontal="left"/>
    </xf>
    <xf numFmtId="4" fontId="29" fillId="5" borderId="11" xfId="11" applyNumberFormat="1" applyFont="1" applyFill="1" applyBorder="1" applyAlignment="1" applyProtection="1">
      <alignment horizontal="left"/>
    </xf>
    <xf numFmtId="4" fontId="29" fillId="5" borderId="12" xfId="11" applyNumberFormat="1" applyFont="1" applyFill="1" applyBorder="1" applyAlignment="1" applyProtection="1">
      <alignment horizontal="left"/>
    </xf>
    <xf numFmtId="0" fontId="16" fillId="5" borderId="4" xfId="0" applyFont="1" applyFill="1" applyBorder="1" applyAlignment="1">
      <alignment horizontal="justify" vertical="center"/>
    </xf>
    <xf numFmtId="0" fontId="40" fillId="5" borderId="5" xfId="0" applyFont="1" applyFill="1" applyBorder="1" applyAlignment="1">
      <alignment horizontal="justify" vertical="center"/>
    </xf>
    <xf numFmtId="0" fontId="40" fillId="5" borderId="6" xfId="0" applyFont="1" applyFill="1" applyBorder="1" applyAlignment="1">
      <alignment horizontal="justify" vertical="center"/>
    </xf>
    <xf numFmtId="0" fontId="16" fillId="0" borderId="7" xfId="0" applyFont="1" applyBorder="1" applyAlignment="1">
      <alignment horizontal="left"/>
    </xf>
    <xf numFmtId="0" fontId="16" fillId="0" borderId="8" xfId="0" applyFont="1" applyBorder="1" applyAlignment="1">
      <alignment horizontal="left"/>
    </xf>
    <xf numFmtId="4" fontId="16" fillId="8" borderId="10" xfId="11" applyNumberFormat="1" applyFont="1" applyFill="1" applyBorder="1" applyAlignment="1" applyProtection="1">
      <alignment horizontal="center" vertical="center"/>
    </xf>
    <xf numFmtId="4" fontId="16" fillId="8" borderId="11" xfId="11" applyNumberFormat="1" applyFont="1" applyFill="1" applyBorder="1" applyAlignment="1" applyProtection="1">
      <alignment horizontal="center" vertical="center"/>
    </xf>
    <xf numFmtId="4" fontId="16" fillId="8" borderId="12" xfId="11" applyNumberFormat="1" applyFont="1" applyFill="1" applyBorder="1" applyAlignment="1" applyProtection="1">
      <alignment horizontal="center" vertical="center"/>
    </xf>
    <xf numFmtId="4" fontId="16" fillId="8" borderId="13" xfId="11" applyNumberFormat="1" applyFont="1" applyFill="1" applyBorder="1" applyAlignment="1" applyProtection="1">
      <alignment horizontal="center" vertical="center"/>
    </xf>
    <xf numFmtId="4" fontId="16" fillId="8" borderId="0" xfId="11" applyNumberFormat="1" applyFont="1" applyFill="1" applyBorder="1" applyAlignment="1" applyProtection="1">
      <alignment horizontal="center" vertical="center"/>
    </xf>
    <xf numFmtId="4" fontId="16" fillId="8" borderId="14" xfId="11" applyNumberFormat="1" applyFont="1" applyFill="1" applyBorder="1" applyAlignment="1" applyProtection="1">
      <alignment horizontal="center" vertical="center"/>
    </xf>
    <xf numFmtId="4" fontId="16" fillId="8" borderId="4" xfId="11" applyNumberFormat="1" applyFont="1" applyFill="1" applyBorder="1" applyAlignment="1" applyProtection="1">
      <alignment horizontal="center" vertical="center"/>
    </xf>
    <xf numFmtId="4" fontId="16" fillId="8" borderId="5" xfId="11" applyNumberFormat="1" applyFont="1" applyFill="1" applyBorder="1" applyAlignment="1" applyProtection="1">
      <alignment horizontal="center" vertical="center"/>
    </xf>
    <xf numFmtId="4" fontId="16" fillId="8" borderId="6" xfId="11" applyNumberFormat="1" applyFont="1" applyFill="1" applyBorder="1" applyAlignment="1" applyProtection="1">
      <alignment horizontal="center" vertical="center"/>
    </xf>
    <xf numFmtId="0" fontId="16" fillId="5" borderId="4" xfId="0" applyFont="1" applyFill="1" applyBorder="1" applyAlignment="1">
      <alignment horizontal="justify" vertical="center" wrapText="1"/>
    </xf>
    <xf numFmtId="0" fontId="16" fillId="5" borderId="5" xfId="0" applyFont="1" applyFill="1" applyBorder="1" applyAlignment="1">
      <alignment horizontal="justify" vertical="center" wrapText="1"/>
    </xf>
    <xf numFmtId="0" fontId="16" fillId="5" borderId="6" xfId="0" applyFont="1" applyFill="1" applyBorder="1" applyAlignment="1">
      <alignment horizontal="justify" vertical="center" wrapText="1"/>
    </xf>
    <xf numFmtId="0" fontId="3" fillId="9" borderId="1" xfId="0" applyFont="1" applyFill="1" applyBorder="1" applyAlignment="1">
      <alignment horizontal="center"/>
    </xf>
    <xf numFmtId="0" fontId="0" fillId="0" borderId="1" xfId="0" applyBorder="1" applyAlignment="1">
      <alignment horizontal="center" vertical="center" wrapText="1"/>
    </xf>
    <xf numFmtId="0" fontId="3" fillId="9" borderId="1" xfId="0" applyFont="1" applyFill="1" applyBorder="1" applyAlignment="1">
      <alignment horizontal="center" vertical="center"/>
    </xf>
    <xf numFmtId="4" fontId="16" fillId="0" borderId="13" xfId="11" applyNumberFormat="1" applyFont="1" applyFill="1" applyBorder="1" applyAlignment="1" applyProtection="1">
      <alignment horizontal="left"/>
    </xf>
    <xf numFmtId="4" fontId="29" fillId="0" borderId="0" xfId="11" applyNumberFormat="1" applyFont="1" applyFill="1" applyBorder="1" applyAlignment="1" applyProtection="1">
      <alignment horizontal="left"/>
    </xf>
    <xf numFmtId="4" fontId="29" fillId="0" borderId="14" xfId="11" applyNumberFormat="1" applyFont="1" applyFill="1" applyBorder="1" applyAlignment="1" applyProtection="1">
      <alignment horizontal="left"/>
    </xf>
    <xf numFmtId="4" fontId="16" fillId="0" borderId="13" xfId="11" applyNumberFormat="1" applyFont="1" applyFill="1" applyBorder="1" applyAlignment="1" applyProtection="1">
      <alignment horizontal="left"/>
    </xf>
    <xf numFmtId="4" fontId="29" fillId="0" borderId="0" xfId="11" applyNumberFormat="1" applyFont="1" applyFill="1" applyBorder="1" applyAlignment="1" applyProtection="1">
      <alignment horizontal="left"/>
    </xf>
    <xf numFmtId="4" fontId="29" fillId="0" borderId="14" xfId="11" applyNumberFormat="1" applyFont="1" applyFill="1" applyBorder="1" applyAlignment="1" applyProtection="1">
      <alignment horizontal="left"/>
    </xf>
    <xf numFmtId="4" fontId="29" fillId="0" borderId="13" xfId="11" applyNumberFormat="1" applyFont="1" applyFill="1" applyBorder="1" applyAlignment="1" applyProtection="1">
      <alignment horizontal="left"/>
    </xf>
  </cellXfs>
  <cellStyles count="12">
    <cellStyle name="Hiperlink" xfId="4" builtinId="8"/>
    <cellStyle name="Hiperlink 2" xfId="10" xr:uid="{451AF72C-385D-4C38-AC6E-D0B1E37A2627}"/>
    <cellStyle name="Moeda" xfId="1" builtinId="4"/>
    <cellStyle name="Moeda 4" xfId="11" xr:uid="{502A53D7-DD9B-44ED-958C-A7033673F262}"/>
    <cellStyle name="Normal" xfId="0" builtinId="0"/>
    <cellStyle name="Normal 2" xfId="7" xr:uid="{7124B080-4180-4CFF-9CEC-478A8986B5BD}"/>
    <cellStyle name="Normal 2 2" xfId="5" xr:uid="{1B16223E-B1CB-47B5-A108-1EF846D8B8D5}"/>
    <cellStyle name="Porcentagem" xfId="2" builtinId="5"/>
    <cellStyle name="Porcentagem 2" xfId="8" xr:uid="{3CCD3598-5154-4A60-9669-19716AF99056}"/>
    <cellStyle name="Porcentagem 4" xfId="6" xr:uid="{190323E8-DCD2-4A88-B8A1-43B788D06BB1}"/>
    <cellStyle name="Vírgula" xfId="3" builtinId="3"/>
    <cellStyle name="Vírgula 2" xfId="9" xr:uid="{80EB5024-0BB3-4143-AF6F-75B8792332E0}"/>
  </cellStyles>
  <dxfs count="1">
    <dxf>
      <font>
        <b val="0"/>
        <i val="0"/>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planalto.gov.br/ccivil_03/mpv/2158-35.ht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gov.br/previdencia/pt-br/assuntos/previdencia-social/arquivos/onlinte-aeps-2021-/secao-i-beneficios/subsecao-a-beneficios-concedidos/capitulo-4-salario-maternidade/4-1-quantidade-e-valor-de-salarios-maternidade-concedidos-por-pagador-e-clientela-segundo-as-grandes-regioes-e-unidades-da-federacao-2017-2019" TargetMode="External"/><Relationship Id="rId1" Type="http://schemas.openxmlformats.org/officeDocument/2006/relationships/hyperlink" Target="https://app.powerbi.com/view?r=eyJrIjoiYTJlODQ5MWYtYzgyMi00NDA3LWJjNjAtYjI2NTI1MzViYTdlIiwidCI6IjNlYzkyOTY5LTVhNTEtNGYxOC04YWM5LWVmOThmYmFmYTk3OCJ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1"/>
  <sheetViews>
    <sheetView showGridLines="0" view="pageLayout" zoomScaleNormal="100" workbookViewId="0">
      <selection activeCell="A2" sqref="A2:I2"/>
    </sheetView>
  </sheetViews>
  <sheetFormatPr defaultColWidth="9.140625" defaultRowHeight="12.75" x14ac:dyDescent="0.2"/>
  <cols>
    <col min="1" max="1" width="10" style="2" customWidth="1"/>
    <col min="2" max="2" width="9.140625" style="2"/>
    <col min="3" max="3" width="15" style="2" bestFit="1" customWidth="1"/>
    <col min="4" max="4" width="9.140625" style="2"/>
    <col min="5" max="5" width="10.85546875" style="2" bestFit="1" customWidth="1"/>
    <col min="6" max="6" width="9.140625" style="2"/>
    <col min="7" max="7" width="19.140625" style="2" customWidth="1"/>
    <col min="8" max="8" width="16.42578125" style="2" bestFit="1" customWidth="1"/>
    <col min="9" max="9" width="17.85546875" style="2" bestFit="1" customWidth="1"/>
    <col min="10" max="10" width="14.140625" style="2" bestFit="1" customWidth="1"/>
    <col min="11" max="11" width="19.140625" style="2" bestFit="1" customWidth="1"/>
    <col min="12" max="12" width="17.85546875" style="2" customWidth="1"/>
    <col min="13" max="13" width="9.5703125" style="2" bestFit="1" customWidth="1"/>
    <col min="14" max="16384" width="9.140625" style="2"/>
  </cols>
  <sheetData>
    <row r="1" spans="1:9" x14ac:dyDescent="0.2">
      <c r="A1" s="323"/>
      <c r="B1" s="323"/>
      <c r="C1" s="323"/>
      <c r="D1" s="323"/>
      <c r="E1" s="323"/>
      <c r="F1" s="323"/>
      <c r="G1" s="323"/>
      <c r="H1" s="323"/>
      <c r="I1" s="323"/>
    </row>
    <row r="2" spans="1:9" x14ac:dyDescent="0.2">
      <c r="A2" s="324" t="s">
        <v>422</v>
      </c>
      <c r="B2" s="325"/>
      <c r="C2" s="325"/>
      <c r="D2" s="325"/>
      <c r="E2" s="325"/>
      <c r="F2" s="325"/>
      <c r="G2" s="325"/>
      <c r="H2" s="325"/>
      <c r="I2" s="325"/>
    </row>
    <row r="3" spans="1:9" x14ac:dyDescent="0.2">
      <c r="A3" s="3"/>
      <c r="B3" s="3"/>
      <c r="C3" s="3"/>
      <c r="D3" s="3"/>
      <c r="E3" s="3"/>
      <c r="F3" s="3"/>
      <c r="G3" s="3"/>
      <c r="H3" s="3"/>
      <c r="I3" s="3"/>
    </row>
    <row r="4" spans="1:9" x14ac:dyDescent="0.2">
      <c r="A4" s="326" t="s">
        <v>32</v>
      </c>
      <c r="B4" s="326"/>
      <c r="C4" s="326"/>
      <c r="D4" s="326"/>
      <c r="E4" s="326"/>
      <c r="F4" s="326"/>
      <c r="G4" s="326"/>
      <c r="H4" s="326"/>
      <c r="I4" s="326"/>
    </row>
    <row r="5" spans="1:9" x14ac:dyDescent="0.2">
      <c r="A5" s="4" t="s">
        <v>10</v>
      </c>
      <c r="B5" s="289" t="s">
        <v>33</v>
      </c>
      <c r="C5" s="289"/>
      <c r="D5" s="289"/>
      <c r="E5" s="289"/>
      <c r="F5" s="289"/>
      <c r="G5" s="289"/>
      <c r="H5" s="318"/>
      <c r="I5" s="319"/>
    </row>
    <row r="6" spans="1:9" x14ac:dyDescent="0.2">
      <c r="A6" s="4" t="s">
        <v>11</v>
      </c>
      <c r="B6" s="289" t="s">
        <v>34</v>
      </c>
      <c r="C6" s="289"/>
      <c r="D6" s="289"/>
      <c r="E6" s="289"/>
      <c r="F6" s="289"/>
      <c r="G6" s="289"/>
      <c r="H6" s="319">
        <v>1</v>
      </c>
      <c r="I6" s="319"/>
    </row>
    <row r="7" spans="1:9" x14ac:dyDescent="0.2">
      <c r="A7" s="4" t="s">
        <v>12</v>
      </c>
      <c r="B7" s="289" t="s">
        <v>53</v>
      </c>
      <c r="C7" s="289"/>
      <c r="D7" s="289"/>
      <c r="E7" s="289"/>
      <c r="F7" s="289"/>
      <c r="G7" s="289"/>
      <c r="H7" s="327">
        <v>1</v>
      </c>
      <c r="I7" s="319"/>
    </row>
    <row r="8" spans="1:9" x14ac:dyDescent="0.2">
      <c r="A8" s="4" t="s">
        <v>13</v>
      </c>
      <c r="B8" s="289" t="s">
        <v>35</v>
      </c>
      <c r="C8" s="289"/>
      <c r="D8" s="289"/>
      <c r="E8" s="289"/>
      <c r="F8" s="289"/>
      <c r="G8" s="289"/>
      <c r="H8" s="328" t="s">
        <v>120</v>
      </c>
      <c r="I8" s="305"/>
    </row>
    <row r="9" spans="1:9" x14ac:dyDescent="0.2">
      <c r="A9" s="5"/>
      <c r="B9" s="3"/>
      <c r="C9" s="3"/>
      <c r="D9" s="3"/>
      <c r="E9" s="3"/>
      <c r="F9" s="3"/>
      <c r="G9" s="3"/>
      <c r="H9" s="5"/>
      <c r="I9" s="5"/>
    </row>
    <row r="10" spans="1:9" x14ac:dyDescent="0.2">
      <c r="A10" s="326" t="s">
        <v>39</v>
      </c>
      <c r="B10" s="326"/>
      <c r="C10" s="326"/>
      <c r="D10" s="326"/>
      <c r="E10" s="326"/>
      <c r="F10" s="326"/>
      <c r="G10" s="326"/>
      <c r="H10" s="326"/>
      <c r="I10" s="326"/>
    </row>
    <row r="11" spans="1:9" x14ac:dyDescent="0.2">
      <c r="A11" s="305" t="s">
        <v>36</v>
      </c>
      <c r="B11" s="305"/>
      <c r="C11" s="305" t="s">
        <v>37</v>
      </c>
      <c r="D11" s="305"/>
      <c r="E11" s="305" t="s">
        <v>38</v>
      </c>
      <c r="F11" s="305"/>
      <c r="G11" s="305"/>
      <c r="H11" s="305"/>
      <c r="I11" s="305"/>
    </row>
    <row r="12" spans="1:9" x14ac:dyDescent="0.2">
      <c r="A12" s="328" t="s">
        <v>121</v>
      </c>
      <c r="B12" s="305"/>
      <c r="C12" s="328" t="s">
        <v>122</v>
      </c>
      <c r="D12" s="305"/>
      <c r="E12" s="305"/>
      <c r="F12" s="305"/>
      <c r="G12" s="305"/>
      <c r="H12" s="305"/>
      <c r="I12" s="305"/>
    </row>
    <row r="13" spans="1:9" x14ac:dyDescent="0.2">
      <c r="A13" s="5"/>
      <c r="B13" s="3"/>
      <c r="C13" s="3"/>
      <c r="D13" s="3"/>
      <c r="E13" s="3"/>
      <c r="F13" s="3"/>
      <c r="G13" s="3"/>
      <c r="H13" s="5"/>
      <c r="I13" s="5"/>
    </row>
    <row r="14" spans="1:9" x14ac:dyDescent="0.2">
      <c r="A14" s="326" t="s">
        <v>54</v>
      </c>
      <c r="B14" s="326"/>
      <c r="C14" s="326"/>
      <c r="D14" s="326"/>
      <c r="E14" s="326"/>
      <c r="F14" s="326"/>
      <c r="G14" s="326"/>
      <c r="H14" s="326"/>
      <c r="I14" s="326"/>
    </row>
    <row r="15" spans="1:9" x14ac:dyDescent="0.2">
      <c r="A15" s="4">
        <v>1</v>
      </c>
      <c r="B15" s="289" t="s">
        <v>9</v>
      </c>
      <c r="C15" s="289"/>
      <c r="D15" s="289"/>
      <c r="E15" s="289"/>
      <c r="F15" s="289"/>
      <c r="G15" s="289"/>
      <c r="H15" s="319">
        <v>1</v>
      </c>
      <c r="I15" s="319"/>
    </row>
    <row r="16" spans="1:9" x14ac:dyDescent="0.2">
      <c r="A16" s="4">
        <v>2</v>
      </c>
      <c r="B16" s="289" t="s">
        <v>55</v>
      </c>
      <c r="C16" s="289"/>
      <c r="D16" s="289"/>
      <c r="E16" s="289"/>
      <c r="F16" s="289"/>
      <c r="G16" s="289"/>
      <c r="H16" s="305">
        <v>7823</v>
      </c>
      <c r="I16" s="305"/>
    </row>
    <row r="17" spans="1:9" x14ac:dyDescent="0.2">
      <c r="A17" s="4">
        <v>3</v>
      </c>
      <c r="B17" s="289" t="s">
        <v>8</v>
      </c>
      <c r="C17" s="289"/>
      <c r="D17" s="289"/>
      <c r="E17" s="289"/>
      <c r="F17" s="289"/>
      <c r="G17" s="289"/>
      <c r="H17" s="320">
        <v>2</v>
      </c>
      <c r="I17" s="319"/>
    </row>
    <row r="18" spans="1:9" x14ac:dyDescent="0.2">
      <c r="A18" s="4">
        <v>4</v>
      </c>
      <c r="B18" s="289" t="s">
        <v>7</v>
      </c>
      <c r="C18" s="289"/>
      <c r="D18" s="289"/>
      <c r="E18" s="289"/>
      <c r="F18" s="289"/>
      <c r="G18" s="289"/>
      <c r="H18" s="319">
        <v>3</v>
      </c>
      <c r="I18" s="319"/>
    </row>
    <row r="19" spans="1:9" x14ac:dyDescent="0.2">
      <c r="A19" s="4">
        <v>5</v>
      </c>
      <c r="B19" s="289" t="s">
        <v>6</v>
      </c>
      <c r="C19" s="289"/>
      <c r="D19" s="289"/>
      <c r="E19" s="289"/>
      <c r="F19" s="289"/>
      <c r="G19" s="289"/>
      <c r="H19" s="318"/>
      <c r="I19" s="319"/>
    </row>
    <row r="20" spans="1:9" x14ac:dyDescent="0.2">
      <c r="A20" s="323"/>
      <c r="B20" s="323"/>
      <c r="C20" s="323"/>
      <c r="D20" s="323"/>
      <c r="E20" s="323"/>
      <c r="F20" s="323"/>
      <c r="G20" s="323"/>
      <c r="H20" s="323"/>
      <c r="I20" s="323"/>
    </row>
    <row r="21" spans="1:9" x14ac:dyDescent="0.2">
      <c r="A21" s="303" t="s">
        <v>30</v>
      </c>
      <c r="B21" s="303"/>
      <c r="C21" s="303"/>
      <c r="D21" s="303"/>
      <c r="E21" s="303"/>
      <c r="F21" s="303"/>
      <c r="G21" s="303"/>
      <c r="H21" s="303"/>
      <c r="I21" s="303"/>
    </row>
    <row r="22" spans="1:9" x14ac:dyDescent="0.2">
      <c r="A22" s="6">
        <v>1</v>
      </c>
      <c r="B22" s="306" t="s">
        <v>18</v>
      </c>
      <c r="C22" s="307"/>
      <c r="D22" s="307"/>
      <c r="E22" s="307"/>
      <c r="F22" s="307"/>
      <c r="G22" s="307"/>
      <c r="H22" s="331"/>
      <c r="I22" s="6" t="s">
        <v>1</v>
      </c>
    </row>
    <row r="23" spans="1:9" x14ac:dyDescent="0.2">
      <c r="A23" s="6" t="s">
        <v>10</v>
      </c>
      <c r="B23" s="313" t="s">
        <v>31</v>
      </c>
      <c r="C23" s="314"/>
      <c r="D23" s="314"/>
      <c r="E23" s="314"/>
      <c r="F23" s="314"/>
      <c r="G23" s="314"/>
      <c r="H23" s="315"/>
      <c r="I23" s="191">
        <f>ROUND(I141,2)</f>
        <v>3371.68</v>
      </c>
    </row>
    <row r="24" spans="1:9" x14ac:dyDescent="0.2">
      <c r="A24" s="6" t="s">
        <v>11</v>
      </c>
      <c r="B24" s="313" t="s">
        <v>56</v>
      </c>
      <c r="C24" s="314"/>
      <c r="D24" s="314"/>
      <c r="E24" s="314"/>
      <c r="F24" s="314"/>
      <c r="G24" s="314"/>
      <c r="H24" s="315"/>
      <c r="I24" s="192">
        <v>0</v>
      </c>
    </row>
    <row r="25" spans="1:9" x14ac:dyDescent="0.2">
      <c r="A25" s="6" t="s">
        <v>12</v>
      </c>
      <c r="B25" s="313" t="s">
        <v>57</v>
      </c>
      <c r="C25" s="314"/>
      <c r="D25" s="314"/>
      <c r="E25" s="314"/>
      <c r="F25" s="314"/>
      <c r="G25" s="314"/>
      <c r="H25" s="315"/>
      <c r="I25" s="192">
        <f>H25*I23</f>
        <v>0</v>
      </c>
    </row>
    <row r="26" spans="1:9" x14ac:dyDescent="0.2">
      <c r="A26" s="6" t="s">
        <v>13</v>
      </c>
      <c r="B26" s="313" t="s">
        <v>2</v>
      </c>
      <c r="C26" s="314"/>
      <c r="D26" s="314"/>
      <c r="E26" s="314"/>
      <c r="F26" s="314"/>
      <c r="G26" s="314"/>
      <c r="H26" s="315"/>
      <c r="I26" s="192">
        <v>0</v>
      </c>
    </row>
    <row r="27" spans="1:9" x14ac:dyDescent="0.2">
      <c r="A27" s="6" t="s">
        <v>14</v>
      </c>
      <c r="B27" s="313" t="s">
        <v>58</v>
      </c>
      <c r="C27" s="314"/>
      <c r="D27" s="314"/>
      <c r="E27" s="314"/>
      <c r="F27" s="314"/>
      <c r="G27" s="314"/>
      <c r="H27" s="315"/>
      <c r="I27" s="192">
        <v>0</v>
      </c>
    </row>
    <row r="28" spans="1:9" x14ac:dyDescent="0.2">
      <c r="A28" s="6" t="s">
        <v>15</v>
      </c>
      <c r="B28" s="313" t="s">
        <v>59</v>
      </c>
      <c r="C28" s="314"/>
      <c r="D28" s="314"/>
      <c r="E28" s="314"/>
      <c r="F28" s="314"/>
      <c r="G28" s="314"/>
      <c r="H28" s="315"/>
      <c r="I28" s="192">
        <v>0</v>
      </c>
    </row>
    <row r="29" spans="1:9" x14ac:dyDescent="0.2">
      <c r="A29" s="6" t="s">
        <v>16</v>
      </c>
      <c r="B29" s="313" t="s">
        <v>4</v>
      </c>
      <c r="C29" s="314"/>
      <c r="D29" s="314"/>
      <c r="E29" s="314"/>
      <c r="F29" s="314"/>
      <c r="G29" s="314"/>
      <c r="H29" s="315"/>
      <c r="I29" s="192">
        <v>0</v>
      </c>
    </row>
    <row r="30" spans="1:9" x14ac:dyDescent="0.2">
      <c r="A30" s="288" t="s">
        <v>83</v>
      </c>
      <c r="B30" s="288"/>
      <c r="C30" s="288"/>
      <c r="D30" s="288"/>
      <c r="E30" s="288"/>
      <c r="F30" s="288"/>
      <c r="G30" s="288"/>
      <c r="H30" s="288"/>
      <c r="I30" s="11">
        <f>TRUNC(SUM(I23:I29),2)</f>
        <v>3371.68</v>
      </c>
    </row>
    <row r="31" spans="1:9" x14ac:dyDescent="0.2">
      <c r="A31" s="12"/>
      <c r="B31" s="12"/>
      <c r="C31" s="12"/>
      <c r="D31" s="12"/>
      <c r="E31" s="12"/>
      <c r="F31" s="12"/>
      <c r="G31" s="12"/>
      <c r="H31" s="12"/>
      <c r="I31" s="13"/>
    </row>
    <row r="32" spans="1:9" x14ac:dyDescent="0.2">
      <c r="A32" s="303" t="s">
        <v>60</v>
      </c>
      <c r="B32" s="303"/>
      <c r="C32" s="303"/>
      <c r="D32" s="303"/>
      <c r="E32" s="303"/>
      <c r="F32" s="303"/>
      <c r="G32" s="303"/>
      <c r="H32" s="303"/>
      <c r="I32" s="303"/>
    </row>
    <row r="33" spans="1:9" x14ac:dyDescent="0.2">
      <c r="A33" s="288" t="s">
        <v>73</v>
      </c>
      <c r="B33" s="288"/>
      <c r="C33" s="288"/>
      <c r="D33" s="288"/>
      <c r="E33" s="288"/>
      <c r="F33" s="288"/>
      <c r="G33" s="288"/>
      <c r="H33" s="6" t="s">
        <v>3</v>
      </c>
      <c r="I33" s="6" t="s">
        <v>1</v>
      </c>
    </row>
    <row r="34" spans="1:9" x14ac:dyDescent="0.2">
      <c r="A34" s="6" t="s">
        <v>10</v>
      </c>
      <c r="B34" s="289" t="s">
        <v>62</v>
      </c>
      <c r="C34" s="289"/>
      <c r="D34" s="289"/>
      <c r="E34" s="289"/>
      <c r="F34" s="289"/>
      <c r="G34" s="289"/>
      <c r="H34" s="14">
        <v>8.3299999999999999E-2</v>
      </c>
      <c r="I34" s="45">
        <f>I30*H34</f>
        <v>280.86094399999996</v>
      </c>
    </row>
    <row r="35" spans="1:9" x14ac:dyDescent="0.2">
      <c r="A35" s="6" t="s">
        <v>11</v>
      </c>
      <c r="B35" s="292" t="s">
        <v>118</v>
      </c>
      <c r="C35" s="289"/>
      <c r="D35" s="289"/>
      <c r="E35" s="289"/>
      <c r="F35" s="289"/>
      <c r="G35" s="289"/>
      <c r="H35" s="15">
        <v>2.7799999999999998E-2</v>
      </c>
      <c r="I35" s="45">
        <f>I30*H35</f>
        <v>93.732703999999984</v>
      </c>
    </row>
    <row r="36" spans="1:9" x14ac:dyDescent="0.2">
      <c r="A36" s="288" t="s">
        <v>63</v>
      </c>
      <c r="B36" s="288"/>
      <c r="C36" s="288"/>
      <c r="D36" s="288"/>
      <c r="E36" s="288"/>
      <c r="F36" s="288"/>
      <c r="G36" s="288"/>
      <c r="H36" s="16">
        <f>TRUNC(SUM(H34:H35),4)</f>
        <v>0.1111</v>
      </c>
      <c r="I36" s="11">
        <f>SUM(I34:I35)</f>
        <v>374.59364799999992</v>
      </c>
    </row>
    <row r="37" spans="1:9" x14ac:dyDescent="0.2">
      <c r="A37" s="321"/>
      <c r="B37" s="322"/>
      <c r="C37" s="322"/>
      <c r="D37" s="322"/>
      <c r="E37" s="322"/>
      <c r="F37" s="322"/>
      <c r="G37" s="322"/>
      <c r="H37" s="322"/>
      <c r="I37" s="322"/>
    </row>
    <row r="38" spans="1:9" x14ac:dyDescent="0.2">
      <c r="A38" s="288" t="s">
        <v>74</v>
      </c>
      <c r="B38" s="288"/>
      <c r="C38" s="288"/>
      <c r="D38" s="288"/>
      <c r="E38" s="288"/>
      <c r="F38" s="288"/>
      <c r="G38" s="288"/>
      <c r="H38" s="6" t="s">
        <v>3</v>
      </c>
      <c r="I38" s="6" t="s">
        <v>1</v>
      </c>
    </row>
    <row r="39" spans="1:9" x14ac:dyDescent="0.2">
      <c r="A39" s="6" t="s">
        <v>10</v>
      </c>
      <c r="B39" s="289" t="s">
        <v>66</v>
      </c>
      <c r="C39" s="289"/>
      <c r="D39" s="289"/>
      <c r="E39" s="289"/>
      <c r="F39" s="289"/>
      <c r="G39" s="289"/>
      <c r="H39" s="193">
        <v>0.2</v>
      </c>
      <c r="I39" s="8">
        <f>H39*$I$30</f>
        <v>674.33600000000001</v>
      </c>
    </row>
    <row r="40" spans="1:9" x14ac:dyDescent="0.2">
      <c r="A40" s="6" t="s">
        <v>11</v>
      </c>
      <c r="B40" s="289" t="s">
        <v>67</v>
      </c>
      <c r="C40" s="289"/>
      <c r="D40" s="289"/>
      <c r="E40" s="289"/>
      <c r="F40" s="289"/>
      <c r="G40" s="289"/>
      <c r="H40" s="193">
        <v>0.01</v>
      </c>
      <c r="I40" s="8">
        <f t="shared" ref="I40:I46" si="0">H40*$I$30</f>
        <v>33.716799999999999</v>
      </c>
    </row>
    <row r="41" spans="1:9" x14ac:dyDescent="0.2">
      <c r="A41" s="6" t="s">
        <v>12</v>
      </c>
      <c r="B41" s="292" t="s">
        <v>117</v>
      </c>
      <c r="C41" s="289"/>
      <c r="D41" s="289"/>
      <c r="E41" s="289"/>
      <c r="F41" s="289"/>
      <c r="G41" s="289"/>
      <c r="H41" s="193">
        <v>0.03</v>
      </c>
      <c r="I41" s="8">
        <f t="shared" si="0"/>
        <v>101.15039999999999</v>
      </c>
    </row>
    <row r="42" spans="1:9" x14ac:dyDescent="0.2">
      <c r="A42" s="6" t="s">
        <v>13</v>
      </c>
      <c r="B42" s="289" t="s">
        <v>65</v>
      </c>
      <c r="C42" s="289"/>
      <c r="D42" s="289"/>
      <c r="E42" s="289"/>
      <c r="F42" s="289"/>
      <c r="G42" s="289"/>
      <c r="H42" s="193">
        <v>1.4999999999999999E-2</v>
      </c>
      <c r="I42" s="8">
        <f t="shared" si="0"/>
        <v>50.575199999999995</v>
      </c>
    </row>
    <row r="43" spans="1:9" x14ac:dyDescent="0.2">
      <c r="A43" s="6" t="s">
        <v>14</v>
      </c>
      <c r="B43" s="289" t="s">
        <v>68</v>
      </c>
      <c r="C43" s="289"/>
      <c r="D43" s="289"/>
      <c r="E43" s="289"/>
      <c r="F43" s="289"/>
      <c r="G43" s="289"/>
      <c r="H43" s="193">
        <v>0.01</v>
      </c>
      <c r="I43" s="8">
        <f t="shared" si="0"/>
        <v>33.716799999999999</v>
      </c>
    </row>
    <row r="44" spans="1:9" x14ac:dyDescent="0.2">
      <c r="A44" s="6" t="s">
        <v>15</v>
      </c>
      <c r="B44" s="289" t="s">
        <v>69</v>
      </c>
      <c r="C44" s="289"/>
      <c r="D44" s="289"/>
      <c r="E44" s="289"/>
      <c r="F44" s="289"/>
      <c r="G44" s="289"/>
      <c r="H44" s="193">
        <v>6.0000000000000001E-3</v>
      </c>
      <c r="I44" s="8">
        <f t="shared" si="0"/>
        <v>20.230080000000001</v>
      </c>
    </row>
    <row r="45" spans="1:9" x14ac:dyDescent="0.2">
      <c r="A45" s="6" t="s">
        <v>16</v>
      </c>
      <c r="B45" s="289" t="s">
        <v>70</v>
      </c>
      <c r="C45" s="289"/>
      <c r="D45" s="289"/>
      <c r="E45" s="289"/>
      <c r="F45" s="289"/>
      <c r="G45" s="289"/>
      <c r="H45" s="193">
        <v>2E-3</v>
      </c>
      <c r="I45" s="8">
        <f t="shared" si="0"/>
        <v>6.74336</v>
      </c>
    </row>
    <row r="46" spans="1:9" x14ac:dyDescent="0.2">
      <c r="A46" s="6" t="s">
        <v>17</v>
      </c>
      <c r="B46" s="289" t="s">
        <v>71</v>
      </c>
      <c r="C46" s="289"/>
      <c r="D46" s="289"/>
      <c r="E46" s="289"/>
      <c r="F46" s="289"/>
      <c r="G46" s="289"/>
      <c r="H46" s="193">
        <v>0.08</v>
      </c>
      <c r="I46" s="8">
        <f t="shared" si="0"/>
        <v>269.73439999999999</v>
      </c>
    </row>
    <row r="47" spans="1:9" x14ac:dyDescent="0.2">
      <c r="A47" s="288" t="s">
        <v>72</v>
      </c>
      <c r="B47" s="288"/>
      <c r="C47" s="288"/>
      <c r="D47" s="288"/>
      <c r="E47" s="288"/>
      <c r="F47" s="288"/>
      <c r="G47" s="288"/>
      <c r="H47" s="16">
        <f>SUM(H39:H46)</f>
        <v>0.35300000000000004</v>
      </c>
      <c r="I47" s="11">
        <f>SUM(I39:I46)</f>
        <v>1190.2030400000001</v>
      </c>
    </row>
    <row r="48" spans="1:9" x14ac:dyDescent="0.2">
      <c r="A48" s="316"/>
      <c r="B48" s="316"/>
      <c r="C48" s="316"/>
      <c r="D48" s="316"/>
      <c r="E48" s="316"/>
      <c r="F48" s="316"/>
      <c r="G48" s="316"/>
      <c r="H48" s="316"/>
      <c r="I48" s="317"/>
    </row>
    <row r="49" spans="1:9" x14ac:dyDescent="0.2">
      <c r="A49" s="293" t="s">
        <v>75</v>
      </c>
      <c r="B49" s="294"/>
      <c r="C49" s="294"/>
      <c r="D49" s="294"/>
      <c r="E49" s="294"/>
      <c r="F49" s="294"/>
      <c r="G49" s="294"/>
      <c r="H49" s="295"/>
      <c r="I49" s="38" t="s">
        <v>1</v>
      </c>
    </row>
    <row r="50" spans="1:9" x14ac:dyDescent="0.2">
      <c r="A50" s="6" t="s">
        <v>10</v>
      </c>
      <c r="B50" s="310" t="s">
        <v>114</v>
      </c>
      <c r="C50" s="311"/>
      <c r="D50" s="311"/>
      <c r="E50" s="311"/>
      <c r="F50" s="311"/>
      <c r="G50" s="311"/>
      <c r="H50" s="312"/>
      <c r="I50" s="4" t="s">
        <v>0</v>
      </c>
    </row>
    <row r="51" spans="1:9" x14ac:dyDescent="0.2">
      <c r="A51" s="6" t="s">
        <v>11</v>
      </c>
      <c r="B51" s="310" t="s">
        <v>115</v>
      </c>
      <c r="C51" s="311"/>
      <c r="D51" s="311"/>
      <c r="E51" s="311"/>
      <c r="F51" s="311"/>
      <c r="G51" s="311"/>
      <c r="H51" s="312"/>
      <c r="I51" s="194">
        <v>690</v>
      </c>
    </row>
    <row r="52" spans="1:9" x14ac:dyDescent="0.2">
      <c r="A52" s="6" t="s">
        <v>12</v>
      </c>
      <c r="B52" s="310" t="s">
        <v>116</v>
      </c>
      <c r="C52" s="311"/>
      <c r="D52" s="311"/>
      <c r="E52" s="311"/>
      <c r="F52" s="311"/>
      <c r="G52" s="311"/>
      <c r="H52" s="312"/>
      <c r="I52" s="39" t="s">
        <v>0</v>
      </c>
    </row>
    <row r="53" spans="1:9" x14ac:dyDescent="0.2">
      <c r="A53" s="1" t="s">
        <v>14</v>
      </c>
      <c r="B53" s="310" t="s">
        <v>113</v>
      </c>
      <c r="C53" s="311"/>
      <c r="D53" s="311"/>
      <c r="E53" s="311"/>
      <c r="F53" s="311"/>
      <c r="G53" s="311"/>
      <c r="H53" s="312"/>
      <c r="I53" s="40" t="s">
        <v>0</v>
      </c>
    </row>
    <row r="54" spans="1:9" x14ac:dyDescent="0.2">
      <c r="A54" s="1" t="s">
        <v>16</v>
      </c>
      <c r="B54" s="310" t="s">
        <v>119</v>
      </c>
      <c r="C54" s="311"/>
      <c r="D54" s="311"/>
      <c r="E54" s="311"/>
      <c r="F54" s="311"/>
      <c r="G54" s="311"/>
      <c r="H54" s="312"/>
      <c r="I54" s="39">
        <v>77.22</v>
      </c>
    </row>
    <row r="55" spans="1:9" x14ac:dyDescent="0.2">
      <c r="A55" s="288" t="s">
        <v>76</v>
      </c>
      <c r="B55" s="288"/>
      <c r="C55" s="288"/>
      <c r="D55" s="288"/>
      <c r="E55" s="288"/>
      <c r="F55" s="288"/>
      <c r="G55" s="288"/>
      <c r="H55" s="288"/>
      <c r="I55" s="11">
        <f>SUM(I50:I54)</f>
        <v>767.22</v>
      </c>
    </row>
    <row r="56" spans="1:9" x14ac:dyDescent="0.2">
      <c r="A56" s="316"/>
      <c r="B56" s="316"/>
      <c r="C56" s="316"/>
      <c r="D56" s="316"/>
      <c r="E56" s="316"/>
      <c r="F56" s="316"/>
      <c r="G56" s="316"/>
      <c r="H56" s="316"/>
      <c r="I56" s="317"/>
    </row>
    <row r="57" spans="1:9" x14ac:dyDescent="0.2">
      <c r="A57" s="291" t="s">
        <v>77</v>
      </c>
      <c r="B57" s="291"/>
      <c r="C57" s="291"/>
      <c r="D57" s="291"/>
      <c r="E57" s="291"/>
      <c r="F57" s="291"/>
      <c r="G57" s="291"/>
      <c r="H57" s="291"/>
      <c r="I57" s="291"/>
    </row>
    <row r="58" spans="1:9" x14ac:dyDescent="0.2">
      <c r="A58" s="288" t="s">
        <v>81</v>
      </c>
      <c r="B58" s="288"/>
      <c r="C58" s="288"/>
      <c r="D58" s="288"/>
      <c r="E58" s="288"/>
      <c r="F58" s="288"/>
      <c r="G58" s="288"/>
      <c r="H58" s="288"/>
      <c r="I58" s="6" t="s">
        <v>1</v>
      </c>
    </row>
    <row r="59" spans="1:9" x14ac:dyDescent="0.2">
      <c r="A59" s="6" t="s">
        <v>78</v>
      </c>
      <c r="B59" s="305" t="s">
        <v>61</v>
      </c>
      <c r="C59" s="305"/>
      <c r="D59" s="305"/>
      <c r="E59" s="305"/>
      <c r="F59" s="305"/>
      <c r="G59" s="305"/>
      <c r="H59" s="305"/>
      <c r="I59" s="8">
        <f>$I$36</f>
        <v>374.59364799999992</v>
      </c>
    </row>
    <row r="60" spans="1:9" x14ac:dyDescent="0.2">
      <c r="A60" s="6" t="s">
        <v>79</v>
      </c>
      <c r="B60" s="305" t="s">
        <v>64</v>
      </c>
      <c r="C60" s="305"/>
      <c r="D60" s="305"/>
      <c r="E60" s="305"/>
      <c r="F60" s="305"/>
      <c r="G60" s="305"/>
      <c r="H60" s="305"/>
      <c r="I60" s="8">
        <f>$I$47</f>
        <v>1190.2030400000001</v>
      </c>
    </row>
    <row r="61" spans="1:9" x14ac:dyDescent="0.2">
      <c r="A61" s="6" t="s">
        <v>80</v>
      </c>
      <c r="B61" s="305" t="s">
        <v>82</v>
      </c>
      <c r="C61" s="305"/>
      <c r="D61" s="305"/>
      <c r="E61" s="305"/>
      <c r="F61" s="305"/>
      <c r="G61" s="305"/>
      <c r="H61" s="305"/>
      <c r="I61" s="8">
        <f>$I$55</f>
        <v>767.22</v>
      </c>
    </row>
    <row r="62" spans="1:9" x14ac:dyDescent="0.2">
      <c r="A62" s="288" t="s">
        <v>84</v>
      </c>
      <c r="B62" s="288"/>
      <c r="C62" s="288"/>
      <c r="D62" s="288"/>
      <c r="E62" s="288"/>
      <c r="F62" s="288"/>
      <c r="G62" s="288"/>
      <c r="H62" s="288"/>
      <c r="I62" s="11">
        <f>SUM(I59:I61)</f>
        <v>2332.0166879999997</v>
      </c>
    </row>
    <row r="63" spans="1:9" x14ac:dyDescent="0.2">
      <c r="A63" s="298"/>
      <c r="B63" s="299"/>
      <c r="C63" s="299"/>
      <c r="D63" s="299"/>
      <c r="E63" s="299"/>
      <c r="F63" s="299"/>
      <c r="G63" s="299"/>
      <c r="H63" s="299"/>
      <c r="I63" s="299"/>
    </row>
    <row r="64" spans="1:9" x14ac:dyDescent="0.2">
      <c r="A64" s="303" t="s">
        <v>85</v>
      </c>
      <c r="B64" s="303"/>
      <c r="C64" s="303"/>
      <c r="D64" s="303"/>
      <c r="E64" s="303"/>
      <c r="F64" s="303"/>
      <c r="G64" s="303"/>
      <c r="H64" s="303"/>
      <c r="I64" s="303"/>
    </row>
    <row r="65" spans="1:9" x14ac:dyDescent="0.2">
      <c r="A65" s="6">
        <v>3</v>
      </c>
      <c r="B65" s="288" t="s">
        <v>86</v>
      </c>
      <c r="C65" s="288"/>
      <c r="D65" s="288"/>
      <c r="E65" s="288"/>
      <c r="F65" s="288"/>
      <c r="G65" s="288"/>
      <c r="H65" s="6" t="s">
        <v>3</v>
      </c>
      <c r="I65" s="6" t="s">
        <v>1</v>
      </c>
    </row>
    <row r="66" spans="1:9" x14ac:dyDescent="0.2">
      <c r="A66" s="6" t="s">
        <v>10</v>
      </c>
      <c r="B66" s="289" t="s">
        <v>89</v>
      </c>
      <c r="C66" s="289"/>
      <c r="D66" s="289"/>
      <c r="E66" s="289"/>
      <c r="F66" s="289"/>
      <c r="G66" s="289"/>
      <c r="H66" s="14">
        <v>4.1999999999999997E-3</v>
      </c>
      <c r="I66" s="8">
        <f>H66*$I$30</f>
        <v>14.161055999999999</v>
      </c>
    </row>
    <row r="67" spans="1:9" x14ac:dyDescent="0.2">
      <c r="A67" s="6" t="s">
        <v>11</v>
      </c>
      <c r="B67" s="289" t="s">
        <v>88</v>
      </c>
      <c r="C67" s="289"/>
      <c r="D67" s="289"/>
      <c r="E67" s="289"/>
      <c r="F67" s="289"/>
      <c r="G67" s="289"/>
      <c r="H67" s="18">
        <f>0.08*H66</f>
        <v>3.3599999999999998E-4</v>
      </c>
      <c r="I67" s="8">
        <f t="shared" ref="I67:I71" si="1">H67*$I$30</f>
        <v>1.13288448</v>
      </c>
    </row>
    <row r="68" spans="1:9" x14ac:dyDescent="0.2">
      <c r="A68" s="6" t="s">
        <v>12</v>
      </c>
      <c r="B68" s="289" t="s">
        <v>90</v>
      </c>
      <c r="C68" s="289"/>
      <c r="D68" s="289"/>
      <c r="E68" s="289"/>
      <c r="F68" s="289"/>
      <c r="G68" s="289"/>
      <c r="H68" s="17">
        <v>3.44E-2</v>
      </c>
      <c r="I68" s="8">
        <f t="shared" si="1"/>
        <v>115.98579199999999</v>
      </c>
    </row>
    <row r="69" spans="1:9" x14ac:dyDescent="0.2">
      <c r="A69" s="6" t="s">
        <v>13</v>
      </c>
      <c r="B69" s="289" t="s">
        <v>87</v>
      </c>
      <c r="C69" s="289"/>
      <c r="D69" s="289"/>
      <c r="E69" s="289"/>
      <c r="F69" s="289"/>
      <c r="G69" s="289"/>
      <c r="H69" s="14">
        <v>1.0699999999999999E-2</v>
      </c>
      <c r="I69" s="8">
        <f t="shared" si="1"/>
        <v>36.076975999999995</v>
      </c>
    </row>
    <row r="70" spans="1:9" x14ac:dyDescent="0.2">
      <c r="A70" s="6" t="s">
        <v>14</v>
      </c>
      <c r="B70" s="289" t="s">
        <v>91</v>
      </c>
      <c r="C70" s="289"/>
      <c r="D70" s="289"/>
      <c r="E70" s="289"/>
      <c r="F70" s="289"/>
      <c r="G70" s="289"/>
      <c r="H70" s="15">
        <f>H47*H69</f>
        <v>3.7771000000000002E-3</v>
      </c>
      <c r="I70" s="8">
        <f t="shared" si="1"/>
        <v>12.735172528</v>
      </c>
    </row>
    <row r="71" spans="1:9" x14ac:dyDescent="0.2">
      <c r="A71" s="6" t="s">
        <v>15</v>
      </c>
      <c r="B71" s="289" t="s">
        <v>92</v>
      </c>
      <c r="C71" s="289"/>
      <c r="D71" s="289"/>
      <c r="E71" s="289"/>
      <c r="F71" s="289"/>
      <c r="G71" s="289"/>
      <c r="H71" s="17">
        <f>0.5*0.08*H69</f>
        <v>4.28E-4</v>
      </c>
      <c r="I71" s="8">
        <f t="shared" si="1"/>
        <v>1.44307904</v>
      </c>
    </row>
    <row r="72" spans="1:9" x14ac:dyDescent="0.2">
      <c r="A72" s="288" t="s">
        <v>93</v>
      </c>
      <c r="B72" s="288"/>
      <c r="C72" s="288"/>
      <c r="D72" s="288"/>
      <c r="E72" s="288"/>
      <c r="F72" s="288"/>
      <c r="G72" s="288"/>
      <c r="H72" s="16">
        <f>TRUNC(SUM(H66:H71),4)</f>
        <v>5.3800000000000001E-2</v>
      </c>
      <c r="I72" s="11">
        <f>TRUNC(SUM(I66:I71),2)</f>
        <v>181.53</v>
      </c>
    </row>
    <row r="73" spans="1:9" x14ac:dyDescent="0.2">
      <c r="A73" s="306"/>
      <c r="B73" s="307"/>
      <c r="C73" s="307"/>
      <c r="D73" s="307"/>
      <c r="E73" s="307"/>
      <c r="F73" s="307"/>
      <c r="G73" s="307"/>
      <c r="H73" s="307"/>
      <c r="I73" s="307"/>
    </row>
    <row r="74" spans="1:9" x14ac:dyDescent="0.2">
      <c r="A74" s="303" t="s">
        <v>94</v>
      </c>
      <c r="B74" s="303"/>
      <c r="C74" s="303"/>
      <c r="D74" s="303"/>
      <c r="E74" s="303"/>
      <c r="F74" s="303"/>
      <c r="G74" s="303"/>
      <c r="H74" s="303"/>
      <c r="I74" s="303"/>
    </row>
    <row r="75" spans="1:9" x14ac:dyDescent="0.2">
      <c r="A75" s="288" t="s">
        <v>95</v>
      </c>
      <c r="B75" s="288"/>
      <c r="C75" s="288"/>
      <c r="D75" s="288"/>
      <c r="E75" s="288"/>
      <c r="F75" s="288"/>
      <c r="G75" s="288"/>
      <c r="H75" s="6" t="s">
        <v>3</v>
      </c>
      <c r="I75" s="6" t="s">
        <v>1</v>
      </c>
    </row>
    <row r="76" spans="1:9" x14ac:dyDescent="0.2">
      <c r="A76" s="6" t="s">
        <v>10</v>
      </c>
      <c r="B76" s="289" t="s">
        <v>96</v>
      </c>
      <c r="C76" s="289"/>
      <c r="D76" s="289"/>
      <c r="E76" s="289"/>
      <c r="F76" s="289"/>
      <c r="G76" s="289"/>
      <c r="H76" s="14">
        <v>8.3299999999999999E-2</v>
      </c>
      <c r="I76" s="8">
        <f>H76*$I$30</f>
        <v>280.86094399999996</v>
      </c>
    </row>
    <row r="77" spans="1:9" x14ac:dyDescent="0.2">
      <c r="A77" s="6" t="s">
        <v>11</v>
      </c>
      <c r="B77" s="289" t="s">
        <v>97</v>
      </c>
      <c r="C77" s="289"/>
      <c r="D77" s="289"/>
      <c r="E77" s="289"/>
      <c r="F77" s="289"/>
      <c r="G77" s="289"/>
      <c r="H77" s="14">
        <v>2.8E-3</v>
      </c>
      <c r="I77" s="8">
        <f t="shared" ref="I77:I81" si="2">H77*$I$30</f>
        <v>9.4407040000000002</v>
      </c>
    </row>
    <row r="78" spans="1:9" x14ac:dyDescent="0.2">
      <c r="A78" s="6" t="s">
        <v>12</v>
      </c>
      <c r="B78" s="289" t="s">
        <v>98</v>
      </c>
      <c r="C78" s="289"/>
      <c r="D78" s="289"/>
      <c r="E78" s="289"/>
      <c r="F78" s="289"/>
      <c r="G78" s="289"/>
      <c r="H78" s="14">
        <v>2.0000000000000001E-4</v>
      </c>
      <c r="I78" s="8">
        <f t="shared" si="2"/>
        <v>0.67433600000000005</v>
      </c>
    </row>
    <row r="79" spans="1:9" x14ac:dyDescent="0.2">
      <c r="A79" s="6" t="s">
        <v>13</v>
      </c>
      <c r="B79" s="289" t="s">
        <v>99</v>
      </c>
      <c r="C79" s="289"/>
      <c r="D79" s="289"/>
      <c r="E79" s="289"/>
      <c r="F79" s="289"/>
      <c r="G79" s="289"/>
      <c r="H79" s="14">
        <v>6.9999999999999999E-4</v>
      </c>
      <c r="I79" s="8">
        <f t="shared" si="2"/>
        <v>2.3601760000000001</v>
      </c>
    </row>
    <row r="80" spans="1:9" x14ac:dyDescent="0.2">
      <c r="A80" s="6" t="s">
        <v>14</v>
      </c>
      <c r="B80" s="289" t="s">
        <v>24</v>
      </c>
      <c r="C80" s="289"/>
      <c r="D80" s="289"/>
      <c r="E80" s="289"/>
      <c r="F80" s="289"/>
      <c r="G80" s="289"/>
      <c r="H80" s="14">
        <v>1.29E-2</v>
      </c>
      <c r="I80" s="8">
        <f t="shared" si="2"/>
        <v>43.494672000000001</v>
      </c>
    </row>
    <row r="81" spans="1:9" x14ac:dyDescent="0.2">
      <c r="A81" s="6" t="s">
        <v>15</v>
      </c>
      <c r="B81" s="292" t="s">
        <v>123</v>
      </c>
      <c r="C81" s="289"/>
      <c r="D81" s="289"/>
      <c r="E81" s="289"/>
      <c r="F81" s="289"/>
      <c r="G81" s="289"/>
      <c r="H81" s="14">
        <v>1.3899999999999999E-2</v>
      </c>
      <c r="I81" s="8">
        <f t="shared" si="2"/>
        <v>46.866351999999992</v>
      </c>
    </row>
    <row r="82" spans="1:9" x14ac:dyDescent="0.2">
      <c r="A82" s="288" t="s">
        <v>22</v>
      </c>
      <c r="B82" s="288"/>
      <c r="C82" s="288"/>
      <c r="D82" s="288"/>
      <c r="E82" s="288"/>
      <c r="F82" s="288"/>
      <c r="G82" s="288"/>
      <c r="H82" s="16">
        <f>TRUNC(SUM(H76:H81),4)</f>
        <v>0.1138</v>
      </c>
      <c r="I82" s="11">
        <f>TRUNC(SUM(I76:I81),2)</f>
        <v>383.69</v>
      </c>
    </row>
    <row r="83" spans="1:9" x14ac:dyDescent="0.2">
      <c r="A83" s="296"/>
      <c r="B83" s="297"/>
      <c r="C83" s="297"/>
      <c r="D83" s="297"/>
      <c r="E83" s="297"/>
      <c r="F83" s="297"/>
      <c r="G83" s="297"/>
      <c r="H83" s="297"/>
      <c r="I83" s="297"/>
    </row>
    <row r="84" spans="1:9" x14ac:dyDescent="0.2">
      <c r="A84" s="293" t="s">
        <v>127</v>
      </c>
      <c r="B84" s="294"/>
      <c r="C84" s="294"/>
      <c r="D84" s="294"/>
      <c r="E84" s="294"/>
      <c r="F84" s="294"/>
      <c r="G84" s="295"/>
      <c r="H84" s="38" t="s">
        <v>3</v>
      </c>
      <c r="I84" s="38" t="s">
        <v>1</v>
      </c>
    </row>
    <row r="85" spans="1:9" x14ac:dyDescent="0.2">
      <c r="A85" s="1" t="s">
        <v>11</v>
      </c>
      <c r="B85" s="310" t="s">
        <v>124</v>
      </c>
      <c r="C85" s="311"/>
      <c r="D85" s="311"/>
      <c r="E85" s="311"/>
      <c r="F85" s="311"/>
      <c r="G85" s="312"/>
      <c r="H85" s="14">
        <v>1.9599999999999999E-2</v>
      </c>
      <c r="I85" s="8">
        <f>$I$30*H85</f>
        <v>66.084927999999991</v>
      </c>
    </row>
    <row r="86" spans="1:9" x14ac:dyDescent="0.2">
      <c r="A86" s="1" t="s">
        <v>12</v>
      </c>
      <c r="B86" s="313" t="s">
        <v>125</v>
      </c>
      <c r="C86" s="314"/>
      <c r="D86" s="314"/>
      <c r="E86" s="314"/>
      <c r="F86" s="314"/>
      <c r="G86" s="315"/>
      <c r="H86" s="14">
        <f>H82+H85</f>
        <v>0.13339999999999999</v>
      </c>
      <c r="I86" s="8">
        <f t="shared" ref="I86" si="3">$I$30*H86</f>
        <v>449.78211199999993</v>
      </c>
    </row>
    <row r="87" spans="1:9" x14ac:dyDescent="0.2">
      <c r="A87" s="1" t="s">
        <v>13</v>
      </c>
      <c r="B87" s="310" t="s">
        <v>126</v>
      </c>
      <c r="C87" s="311"/>
      <c r="D87" s="311"/>
      <c r="E87" s="311"/>
      <c r="F87" s="311"/>
      <c r="G87" s="312"/>
      <c r="H87" s="14">
        <f>H86*H47</f>
        <v>4.7090199999999999E-2</v>
      </c>
      <c r="I87" s="8">
        <f t="shared" ref="I87" si="4">$I$30*H87</f>
        <v>158.773085536</v>
      </c>
    </row>
    <row r="88" spans="1:9" x14ac:dyDescent="0.2">
      <c r="A88" s="288" t="s">
        <v>23</v>
      </c>
      <c r="B88" s="288"/>
      <c r="C88" s="288"/>
      <c r="D88" s="288"/>
      <c r="E88" s="288"/>
      <c r="F88" s="288"/>
      <c r="G88" s="288"/>
      <c r="H88" s="16">
        <f>H86+H87</f>
        <v>0.18049019999999999</v>
      </c>
      <c r="I88" s="47">
        <f>SUM(I86:I87)</f>
        <v>608.55519753599992</v>
      </c>
    </row>
    <row r="89" spans="1:9" x14ac:dyDescent="0.2">
      <c r="A89" s="308"/>
      <c r="B89" s="309"/>
      <c r="C89" s="309"/>
      <c r="D89" s="309"/>
      <c r="E89" s="309"/>
      <c r="F89" s="309"/>
      <c r="G89" s="309"/>
      <c r="H89" s="309"/>
      <c r="I89" s="309"/>
    </row>
    <row r="90" spans="1:9" x14ac:dyDescent="0.2">
      <c r="A90" s="291" t="s">
        <v>100</v>
      </c>
      <c r="B90" s="291"/>
      <c r="C90" s="291"/>
      <c r="D90" s="291"/>
      <c r="E90" s="291"/>
      <c r="F90" s="291"/>
      <c r="G90" s="291"/>
      <c r="H90" s="291"/>
      <c r="I90" s="291"/>
    </row>
    <row r="91" spans="1:9" x14ac:dyDescent="0.2">
      <c r="A91" s="288" t="s">
        <v>101</v>
      </c>
      <c r="B91" s="288"/>
      <c r="C91" s="288"/>
      <c r="D91" s="288"/>
      <c r="E91" s="288"/>
      <c r="F91" s="288"/>
      <c r="G91" s="288"/>
      <c r="H91" s="288"/>
      <c r="I91" s="6" t="s">
        <v>1</v>
      </c>
    </row>
    <row r="92" spans="1:9" x14ac:dyDescent="0.2">
      <c r="A92" s="6" t="s">
        <v>26</v>
      </c>
      <c r="B92" s="305" t="s">
        <v>97</v>
      </c>
      <c r="C92" s="305"/>
      <c r="D92" s="305"/>
      <c r="E92" s="305"/>
      <c r="F92" s="305"/>
      <c r="G92" s="305"/>
      <c r="H92" s="305"/>
      <c r="I92" s="191">
        <f>I82</f>
        <v>383.69</v>
      </c>
    </row>
    <row r="93" spans="1:9" x14ac:dyDescent="0.2">
      <c r="A93" s="6" t="s">
        <v>27</v>
      </c>
      <c r="B93" s="305" t="s">
        <v>102</v>
      </c>
      <c r="C93" s="305"/>
      <c r="D93" s="305"/>
      <c r="E93" s="305"/>
      <c r="F93" s="305"/>
      <c r="G93" s="305"/>
      <c r="H93" s="305"/>
      <c r="I93" s="8">
        <f>I77</f>
        <v>9.4407040000000002</v>
      </c>
    </row>
    <row r="94" spans="1:9" x14ac:dyDescent="0.2">
      <c r="A94" s="288" t="s">
        <v>103</v>
      </c>
      <c r="B94" s="288"/>
      <c r="C94" s="288"/>
      <c r="D94" s="288"/>
      <c r="E94" s="288"/>
      <c r="F94" s="288"/>
      <c r="G94" s="288"/>
      <c r="H94" s="288"/>
      <c r="I94" s="11">
        <f>TRUNC(SUM(I92:I93),2)</f>
        <v>393.13</v>
      </c>
    </row>
    <row r="95" spans="1:9" x14ac:dyDescent="0.2">
      <c r="A95" s="298"/>
      <c r="B95" s="299"/>
      <c r="C95" s="299"/>
      <c r="D95" s="299"/>
      <c r="E95" s="299"/>
      <c r="F95" s="299"/>
      <c r="G95" s="299"/>
      <c r="H95" s="299"/>
      <c r="I95" s="299"/>
    </row>
    <row r="96" spans="1:9" x14ac:dyDescent="0.2">
      <c r="A96" s="303" t="s">
        <v>104</v>
      </c>
      <c r="B96" s="303"/>
      <c r="C96" s="303"/>
      <c r="D96" s="303"/>
      <c r="E96" s="303"/>
      <c r="F96" s="303"/>
      <c r="G96" s="303"/>
      <c r="H96" s="303"/>
      <c r="I96" s="303"/>
    </row>
    <row r="97" spans="1:9" x14ac:dyDescent="0.2">
      <c r="A97" s="6">
        <v>5</v>
      </c>
      <c r="B97" s="288" t="s">
        <v>19</v>
      </c>
      <c r="C97" s="288"/>
      <c r="D97" s="288"/>
      <c r="E97" s="288"/>
      <c r="F97" s="288"/>
      <c r="G97" s="288"/>
      <c r="H97" s="6"/>
      <c r="I97" s="6" t="s">
        <v>1</v>
      </c>
    </row>
    <row r="98" spans="1:9" x14ac:dyDescent="0.2">
      <c r="A98" s="6" t="s">
        <v>10</v>
      </c>
      <c r="B98" s="304" t="s">
        <v>105</v>
      </c>
      <c r="C98" s="304"/>
      <c r="D98" s="304"/>
      <c r="E98" s="304"/>
      <c r="F98" s="304"/>
      <c r="G98" s="304"/>
      <c r="H98" s="4" t="s">
        <v>0</v>
      </c>
      <c r="I98" s="8"/>
    </row>
    <row r="99" spans="1:9" x14ac:dyDescent="0.2">
      <c r="A99" s="6" t="s">
        <v>11</v>
      </c>
      <c r="B99" s="304" t="s">
        <v>20</v>
      </c>
      <c r="C99" s="304"/>
      <c r="D99" s="304"/>
      <c r="E99" s="304"/>
      <c r="F99" s="304"/>
      <c r="G99" s="304"/>
      <c r="H99" s="4" t="s">
        <v>0</v>
      </c>
      <c r="I99" s="8"/>
    </row>
    <row r="100" spans="1:9" x14ac:dyDescent="0.2">
      <c r="A100" s="19" t="s">
        <v>12</v>
      </c>
      <c r="B100" s="304" t="s">
        <v>21</v>
      </c>
      <c r="C100" s="304"/>
      <c r="D100" s="304"/>
      <c r="E100" s="304"/>
      <c r="F100" s="304"/>
      <c r="G100" s="304"/>
      <c r="H100" s="4" t="s">
        <v>0</v>
      </c>
      <c r="I100" s="8"/>
    </row>
    <row r="101" spans="1:9" x14ac:dyDescent="0.2">
      <c r="A101" s="19" t="s">
        <v>13</v>
      </c>
      <c r="B101" s="304" t="s">
        <v>4</v>
      </c>
      <c r="C101" s="304"/>
      <c r="D101" s="304"/>
      <c r="E101" s="304"/>
      <c r="F101" s="304"/>
      <c r="G101" s="304"/>
      <c r="H101" s="4" t="s">
        <v>0</v>
      </c>
      <c r="I101" s="8"/>
    </row>
    <row r="102" spans="1:9" x14ac:dyDescent="0.2">
      <c r="A102" s="288" t="s">
        <v>106</v>
      </c>
      <c r="B102" s="288"/>
      <c r="C102" s="288"/>
      <c r="D102" s="288"/>
      <c r="E102" s="288"/>
      <c r="F102" s="288"/>
      <c r="G102" s="288"/>
      <c r="H102" s="16" t="s">
        <v>0</v>
      </c>
      <c r="I102" s="11">
        <f>TRUNC(SUM(I98:I101),2)</f>
        <v>0</v>
      </c>
    </row>
    <row r="103" spans="1:9" x14ac:dyDescent="0.2">
      <c r="A103" s="298"/>
      <c r="B103" s="299"/>
      <c r="C103" s="299"/>
      <c r="D103" s="299"/>
      <c r="E103" s="299"/>
      <c r="F103" s="299"/>
      <c r="G103" s="299"/>
      <c r="H103" s="299"/>
      <c r="I103" s="299"/>
    </row>
    <row r="104" spans="1:9" x14ac:dyDescent="0.2">
      <c r="A104" s="303" t="s">
        <v>107</v>
      </c>
      <c r="B104" s="303"/>
      <c r="C104" s="303"/>
      <c r="D104" s="303"/>
      <c r="E104" s="303"/>
      <c r="F104" s="303"/>
      <c r="G104" s="303"/>
      <c r="H104" s="303"/>
      <c r="I104" s="303"/>
    </row>
    <row r="105" spans="1:9" x14ac:dyDescent="0.2">
      <c r="A105" s="6">
        <v>6</v>
      </c>
      <c r="B105" s="288" t="s">
        <v>25</v>
      </c>
      <c r="C105" s="288"/>
      <c r="D105" s="288"/>
      <c r="E105" s="288"/>
      <c r="F105" s="288"/>
      <c r="G105" s="288"/>
      <c r="H105" s="6" t="s">
        <v>3</v>
      </c>
      <c r="I105" s="6" t="s">
        <v>1</v>
      </c>
    </row>
    <row r="106" spans="1:9" x14ac:dyDescent="0.2">
      <c r="A106" s="6" t="s">
        <v>10</v>
      </c>
      <c r="B106" s="289" t="s">
        <v>28</v>
      </c>
      <c r="C106" s="289"/>
      <c r="D106" s="289"/>
      <c r="E106" s="289"/>
      <c r="F106" s="289"/>
      <c r="G106" s="289"/>
      <c r="H106" s="20">
        <v>0.03</v>
      </c>
      <c r="I106" s="8">
        <f>H106*$I$130</f>
        <v>188.35050000000001</v>
      </c>
    </row>
    <row r="107" spans="1:9" x14ac:dyDescent="0.2">
      <c r="A107" s="6" t="s">
        <v>11</v>
      </c>
      <c r="B107" s="289" t="s">
        <v>5</v>
      </c>
      <c r="C107" s="289"/>
      <c r="D107" s="289"/>
      <c r="E107" s="289"/>
      <c r="F107" s="289"/>
      <c r="G107" s="289"/>
      <c r="H107" s="21">
        <v>6.7900000000000002E-2</v>
      </c>
      <c r="I107" s="8">
        <f>$H$107*($I$106+$I$130)</f>
        <v>439.08896395000005</v>
      </c>
    </row>
    <row r="108" spans="1:9" x14ac:dyDescent="0.2">
      <c r="A108" s="6" t="s">
        <v>12</v>
      </c>
      <c r="B108" s="290" t="s">
        <v>43</v>
      </c>
      <c r="C108" s="290"/>
      <c r="D108" s="290"/>
      <c r="E108" s="290"/>
      <c r="F108" s="290"/>
      <c r="G108" s="290"/>
      <c r="H108" s="181"/>
      <c r="I108" s="22"/>
    </row>
    <row r="109" spans="1:9" x14ac:dyDescent="0.2">
      <c r="A109" s="6" t="s">
        <v>44</v>
      </c>
      <c r="B109" s="289" t="s">
        <v>40</v>
      </c>
      <c r="C109" s="289"/>
      <c r="D109" s="289"/>
      <c r="E109" s="289"/>
      <c r="F109" s="289"/>
      <c r="G109" s="289"/>
      <c r="H109" s="195">
        <v>1.6500000000000001E-2</v>
      </c>
      <c r="I109" s="8">
        <f>H109*$I$132</f>
        <v>132.88108006434405</v>
      </c>
    </row>
    <row r="110" spans="1:9" x14ac:dyDescent="0.2">
      <c r="A110" s="6" t="s">
        <v>45</v>
      </c>
      <c r="B110" s="289" t="s">
        <v>41</v>
      </c>
      <c r="C110" s="289"/>
      <c r="D110" s="289"/>
      <c r="E110" s="289"/>
      <c r="F110" s="289"/>
      <c r="G110" s="289"/>
      <c r="H110" s="196">
        <v>7.5999999999999998E-2</v>
      </c>
      <c r="I110" s="8">
        <f>H110*$I$132</f>
        <v>612.05830817516039</v>
      </c>
    </row>
    <row r="111" spans="1:9" x14ac:dyDescent="0.2">
      <c r="A111" s="6" t="s">
        <v>46</v>
      </c>
      <c r="B111" s="289" t="s">
        <v>42</v>
      </c>
      <c r="C111" s="289"/>
      <c r="D111" s="289"/>
      <c r="E111" s="289"/>
      <c r="F111" s="289"/>
      <c r="G111" s="289"/>
      <c r="H111" s="197">
        <v>0.05</v>
      </c>
      <c r="I111" s="8">
        <f>H111*$I$132</f>
        <v>402.66993958892135</v>
      </c>
    </row>
    <row r="112" spans="1:9" x14ac:dyDescent="0.2">
      <c r="A112" s="288" t="s">
        <v>108</v>
      </c>
      <c r="B112" s="288"/>
      <c r="C112" s="288"/>
      <c r="D112" s="288"/>
      <c r="E112" s="288"/>
      <c r="F112" s="288"/>
      <c r="G112" s="288"/>
      <c r="H112" s="182">
        <f>SUM(H106:H111)</f>
        <v>0.2404</v>
      </c>
      <c r="I112" s="11">
        <f>SUM(I106:I111)</f>
        <v>1775.0487917784258</v>
      </c>
    </row>
    <row r="113" spans="1:11" x14ac:dyDescent="0.2">
      <c r="A113" s="5"/>
      <c r="B113" s="330"/>
      <c r="C113" s="330"/>
      <c r="D113" s="330"/>
      <c r="E113" s="330"/>
      <c r="F113" s="330"/>
      <c r="G113" s="330"/>
      <c r="H113" s="330"/>
      <c r="I113" s="330"/>
    </row>
    <row r="114" spans="1:11" x14ac:dyDescent="0.2">
      <c r="A114" s="24" t="s">
        <v>47</v>
      </c>
      <c r="B114" s="300" t="s">
        <v>48</v>
      </c>
      <c r="C114" s="300"/>
      <c r="D114" s="300"/>
      <c r="E114" s="300"/>
      <c r="F114" s="300"/>
      <c r="G114" s="300"/>
      <c r="H114" s="183">
        <f>TRUNC(H109+H110+H111,4)</f>
        <v>0.14249999999999999</v>
      </c>
      <c r="I114" s="26"/>
    </row>
    <row r="115" spans="1:11" x14ac:dyDescent="0.2">
      <c r="A115" s="27"/>
      <c r="B115" s="301">
        <v>100</v>
      </c>
      <c r="C115" s="301"/>
      <c r="D115" s="301"/>
      <c r="E115" s="301"/>
      <c r="F115" s="301"/>
      <c r="G115" s="301"/>
      <c r="H115" s="184"/>
      <c r="I115" s="29"/>
    </row>
    <row r="116" spans="1:11" x14ac:dyDescent="0.2">
      <c r="A116" s="30"/>
      <c r="B116" s="31"/>
      <c r="C116" s="31"/>
      <c r="D116" s="31"/>
      <c r="E116" s="31"/>
      <c r="F116" s="31"/>
      <c r="G116" s="31"/>
      <c r="H116" s="184"/>
      <c r="I116" s="29"/>
    </row>
    <row r="117" spans="1:11" x14ac:dyDescent="0.2">
      <c r="A117" s="27" t="s">
        <v>49</v>
      </c>
      <c r="B117" s="301" t="s">
        <v>109</v>
      </c>
      <c r="C117" s="301"/>
      <c r="D117" s="301"/>
      <c r="E117" s="301"/>
      <c r="F117" s="301"/>
      <c r="G117" s="301"/>
      <c r="H117" s="184"/>
      <c r="I117" s="29">
        <f>TRUNC(I130+I106+I107,2)</f>
        <v>6905.78</v>
      </c>
    </row>
    <row r="118" spans="1:11" x14ac:dyDescent="0.2">
      <c r="A118" s="27"/>
      <c r="B118" s="31"/>
      <c r="C118" s="31"/>
      <c r="D118" s="31"/>
      <c r="E118" s="31"/>
      <c r="F118" s="31"/>
      <c r="G118" s="31"/>
      <c r="H118" s="184"/>
      <c r="I118" s="29"/>
    </row>
    <row r="119" spans="1:11" x14ac:dyDescent="0.2">
      <c r="A119" s="27" t="s">
        <v>50</v>
      </c>
      <c r="B119" s="301" t="s">
        <v>51</v>
      </c>
      <c r="C119" s="301"/>
      <c r="D119" s="301"/>
      <c r="E119" s="301"/>
      <c r="F119" s="301"/>
      <c r="G119" s="301"/>
      <c r="H119" s="184"/>
      <c r="I119" s="29">
        <f>TRUNC(I117/(1-H114),2)</f>
        <v>8053.38</v>
      </c>
    </row>
    <row r="120" spans="1:11" x14ac:dyDescent="0.2">
      <c r="A120" s="27"/>
      <c r="B120" s="31"/>
      <c r="C120" s="31"/>
      <c r="D120" s="31"/>
      <c r="E120" s="31"/>
      <c r="F120" s="31"/>
      <c r="G120" s="31"/>
      <c r="H120" s="184"/>
      <c r="I120" s="29"/>
    </row>
    <row r="121" spans="1:11" x14ac:dyDescent="0.2">
      <c r="A121" s="32"/>
      <c r="B121" s="302" t="s">
        <v>52</v>
      </c>
      <c r="C121" s="302"/>
      <c r="D121" s="302"/>
      <c r="E121" s="302"/>
      <c r="F121" s="302"/>
      <c r="G121" s="302"/>
      <c r="H121" s="185"/>
      <c r="I121" s="34">
        <f>TRUNC(I119-I117,2)</f>
        <v>1147.5999999999999</v>
      </c>
      <c r="K121" s="35"/>
    </row>
    <row r="122" spans="1:11" x14ac:dyDescent="0.2">
      <c r="A122" s="5"/>
      <c r="B122" s="5"/>
      <c r="C122" s="5"/>
      <c r="D122" s="5"/>
      <c r="E122" s="5"/>
      <c r="F122" s="5"/>
      <c r="G122" s="5"/>
      <c r="H122" s="5"/>
      <c r="I122" s="13"/>
    </row>
    <row r="123" spans="1:11" x14ac:dyDescent="0.2">
      <c r="A123" s="291" t="s">
        <v>110</v>
      </c>
      <c r="B123" s="291"/>
      <c r="C123" s="291"/>
      <c r="D123" s="291"/>
      <c r="E123" s="291"/>
      <c r="F123" s="291"/>
      <c r="G123" s="291"/>
      <c r="H123" s="291"/>
      <c r="I123" s="291"/>
      <c r="K123" s="186"/>
    </row>
    <row r="124" spans="1:11" x14ac:dyDescent="0.2">
      <c r="A124" s="288" t="s">
        <v>29</v>
      </c>
      <c r="B124" s="288"/>
      <c r="C124" s="288"/>
      <c r="D124" s="288"/>
      <c r="E124" s="288"/>
      <c r="F124" s="288"/>
      <c r="G124" s="288"/>
      <c r="H124" s="288"/>
      <c r="I124" s="6" t="s">
        <v>1</v>
      </c>
    </row>
    <row r="125" spans="1:11" x14ac:dyDescent="0.2">
      <c r="A125" s="4" t="s">
        <v>10</v>
      </c>
      <c r="B125" s="289" t="str">
        <f>A21</f>
        <v>MÓDULO 1 - COMPOSIÇÃO DA REMUNERAÇÃO</v>
      </c>
      <c r="C125" s="289"/>
      <c r="D125" s="289"/>
      <c r="E125" s="289"/>
      <c r="F125" s="289"/>
      <c r="G125" s="289"/>
      <c r="H125" s="289"/>
      <c r="I125" s="8">
        <f>I30</f>
        <v>3371.68</v>
      </c>
    </row>
    <row r="126" spans="1:11" x14ac:dyDescent="0.2">
      <c r="A126" s="4" t="s">
        <v>11</v>
      </c>
      <c r="B126" s="289" t="str">
        <f>A32</f>
        <v>MÓDULO 2 – ENCARGOS E BENEFÍCIOS ANUAIS, MENSAIS E DIÁRIOS</v>
      </c>
      <c r="C126" s="289"/>
      <c r="D126" s="289"/>
      <c r="E126" s="289"/>
      <c r="F126" s="289"/>
      <c r="G126" s="289"/>
      <c r="H126" s="289"/>
      <c r="I126" s="8">
        <f>I62</f>
        <v>2332.0166879999997</v>
      </c>
    </row>
    <row r="127" spans="1:11" x14ac:dyDescent="0.2">
      <c r="A127" s="4" t="s">
        <v>12</v>
      </c>
      <c r="B127" s="289" t="str">
        <f>A64</f>
        <v>MÓDULO 3 – PROVISÃO PARA RESCISÃO</v>
      </c>
      <c r="C127" s="289"/>
      <c r="D127" s="289"/>
      <c r="E127" s="289"/>
      <c r="F127" s="289"/>
      <c r="G127" s="289"/>
      <c r="H127" s="289"/>
      <c r="I127" s="8">
        <f>I72</f>
        <v>181.53</v>
      </c>
      <c r="K127" s="186"/>
    </row>
    <row r="128" spans="1:11" x14ac:dyDescent="0.2">
      <c r="A128" s="4" t="s">
        <v>13</v>
      </c>
      <c r="B128" s="289" t="str">
        <f>A74</f>
        <v>MÓDULO 4 – CUSTO DE REPOSIÇÃO DO PROFISSIONAL AUSENTE</v>
      </c>
      <c r="C128" s="289"/>
      <c r="D128" s="289"/>
      <c r="E128" s="289"/>
      <c r="F128" s="289"/>
      <c r="G128" s="289"/>
      <c r="H128" s="289"/>
      <c r="I128" s="8">
        <f>I94</f>
        <v>393.13</v>
      </c>
      <c r="K128" s="186"/>
    </row>
    <row r="129" spans="1:11" x14ac:dyDescent="0.2">
      <c r="A129" s="4" t="s">
        <v>14</v>
      </c>
      <c r="B129" s="289" t="str">
        <f>A96</f>
        <v>MÓDULO 5 – INSUMOS DIVERSOS</v>
      </c>
      <c r="C129" s="289"/>
      <c r="D129" s="289"/>
      <c r="E129" s="289"/>
      <c r="F129" s="289"/>
      <c r="G129" s="289"/>
      <c r="H129" s="289"/>
      <c r="I129" s="8">
        <f>I102</f>
        <v>0</v>
      </c>
    </row>
    <row r="130" spans="1:11" x14ac:dyDescent="0.2">
      <c r="A130" s="6"/>
      <c r="B130" s="288" t="s">
        <v>111</v>
      </c>
      <c r="C130" s="288"/>
      <c r="D130" s="288"/>
      <c r="E130" s="288"/>
      <c r="F130" s="288"/>
      <c r="G130" s="288"/>
      <c r="H130" s="288"/>
      <c r="I130" s="11">
        <f>TRUNC(SUM(I125:I129),2)</f>
        <v>6278.35</v>
      </c>
      <c r="K130" s="35"/>
    </row>
    <row r="131" spans="1:11" x14ac:dyDescent="0.2">
      <c r="A131" s="4" t="s">
        <v>15</v>
      </c>
      <c r="B131" s="289" t="str">
        <f>A104</f>
        <v>MÓDULO 6 – CUSTOS INDIRETOS, TRIBUTOS E LUCRO</v>
      </c>
      <c r="C131" s="289"/>
      <c r="D131" s="289"/>
      <c r="E131" s="289"/>
      <c r="F131" s="289"/>
      <c r="G131" s="289"/>
      <c r="H131" s="289"/>
      <c r="I131" s="8">
        <f>I112</f>
        <v>1775.0487917784258</v>
      </c>
    </row>
    <row r="132" spans="1:11" x14ac:dyDescent="0.2">
      <c r="A132" s="288" t="s">
        <v>112</v>
      </c>
      <c r="B132" s="288"/>
      <c r="C132" s="288"/>
      <c r="D132" s="288"/>
      <c r="E132" s="288"/>
      <c r="F132" s="288"/>
      <c r="G132" s="288"/>
      <c r="H132" s="288"/>
      <c r="I132" s="47">
        <f>(I130+I106+I107)/(1-SUM(H109:H111))</f>
        <v>8053.398791778427</v>
      </c>
    </row>
    <row r="133" spans="1:11" x14ac:dyDescent="0.2">
      <c r="I133" s="35"/>
    </row>
    <row r="134" spans="1:11" x14ac:dyDescent="0.2">
      <c r="A134" s="37"/>
    </row>
    <row r="135" spans="1:11" x14ac:dyDescent="0.2">
      <c r="A135" s="329"/>
      <c r="B135" s="329"/>
      <c r="C135" s="329"/>
      <c r="D135" s="329"/>
      <c r="E135" s="329"/>
      <c r="F135" s="329"/>
      <c r="G135" s="329"/>
      <c r="H135" s="329"/>
      <c r="I135" s="187"/>
    </row>
    <row r="138" spans="1:11" ht="17.25" customHeight="1" x14ac:dyDescent="0.2">
      <c r="G138" s="582" t="s">
        <v>416</v>
      </c>
      <c r="H138" s="582"/>
      <c r="I138" s="50" t="s">
        <v>415</v>
      </c>
    </row>
    <row r="139" spans="1:11" ht="17.25" customHeight="1" x14ac:dyDescent="0.2">
      <c r="G139" s="581" t="s">
        <v>417</v>
      </c>
      <c r="H139" s="581"/>
      <c r="I139" s="49">
        <v>2436.52</v>
      </c>
    </row>
    <row r="140" spans="1:11" ht="17.25" customHeight="1" x14ac:dyDescent="0.2">
      <c r="G140" s="581" t="s">
        <v>418</v>
      </c>
      <c r="H140" s="581"/>
      <c r="I140" s="49">
        <v>4306.84</v>
      </c>
    </row>
    <row r="141" spans="1:11" ht="17.25" customHeight="1" x14ac:dyDescent="0.2">
      <c r="G141" s="581" t="s">
        <v>421</v>
      </c>
      <c r="H141" s="581"/>
      <c r="I141" s="49">
        <f>AVERAGE(I139:I140)</f>
        <v>3371.6800000000003</v>
      </c>
    </row>
  </sheetData>
  <sheetProtection algorithmName="SHA-512" hashValue="uZLis3B+A4+sq00U3Rr4I8Mt/9rEXbTB+m8DOq+Lts6uZ+KjWJ9ksdu0ZSsNv7gvO0ne3kX8VlXT9Qa0B+T70Q==" saltValue="1ohmuYSJXurVzMkxe52Grw==" spinCount="100000" sheet="1" objects="1" scenarios="1"/>
  <mergeCells count="142">
    <mergeCell ref="G139:H139"/>
    <mergeCell ref="G140:H140"/>
    <mergeCell ref="G141:H141"/>
    <mergeCell ref="G138:H138"/>
    <mergeCell ref="B22:H22"/>
    <mergeCell ref="B23:H23"/>
    <mergeCell ref="B24:H24"/>
    <mergeCell ref="B25:H25"/>
    <mergeCell ref="B26:H26"/>
    <mergeCell ref="B27:H27"/>
    <mergeCell ref="B28:H28"/>
    <mergeCell ref="B29:H29"/>
    <mergeCell ref="B50:H50"/>
    <mergeCell ref="A49:H49"/>
    <mergeCell ref="A135:H135"/>
    <mergeCell ref="B131:H131"/>
    <mergeCell ref="A132:H132"/>
    <mergeCell ref="B109:G109"/>
    <mergeCell ref="B110:G110"/>
    <mergeCell ref="B117:G117"/>
    <mergeCell ref="A30:H30"/>
    <mergeCell ref="B101:G101"/>
    <mergeCell ref="A32:I32"/>
    <mergeCell ref="B99:G99"/>
    <mergeCell ref="B98:G98"/>
    <mergeCell ref="A38:G38"/>
    <mergeCell ref="B39:G39"/>
    <mergeCell ref="B42:G42"/>
    <mergeCell ref="B43:G43"/>
    <mergeCell ref="B45:G45"/>
    <mergeCell ref="B46:G46"/>
    <mergeCell ref="B41:G41"/>
    <mergeCell ref="B44:G44"/>
    <mergeCell ref="B111:G111"/>
    <mergeCell ref="A124:H124"/>
    <mergeCell ref="B129:H129"/>
    <mergeCell ref="B130:H130"/>
    <mergeCell ref="B113:I113"/>
    <mergeCell ref="B125:H125"/>
    <mergeCell ref="B126:H126"/>
    <mergeCell ref="B127:H127"/>
    <mergeCell ref="A1:I1"/>
    <mergeCell ref="A20:I20"/>
    <mergeCell ref="A2:I2"/>
    <mergeCell ref="A14:I14"/>
    <mergeCell ref="B15:G15"/>
    <mergeCell ref="B17:G17"/>
    <mergeCell ref="H6:I6"/>
    <mergeCell ref="H7:I7"/>
    <mergeCell ref="H8:I8"/>
    <mergeCell ref="A4:I4"/>
    <mergeCell ref="B5:G5"/>
    <mergeCell ref="B6:G6"/>
    <mergeCell ref="B7:G7"/>
    <mergeCell ref="A12:B12"/>
    <mergeCell ref="A11:B11"/>
    <mergeCell ref="C11:D11"/>
    <mergeCell ref="E11:I11"/>
    <mergeCell ref="A10:I10"/>
    <mergeCell ref="C12:D12"/>
    <mergeCell ref="E12:I12"/>
    <mergeCell ref="B8:G8"/>
    <mergeCell ref="H5:I5"/>
    <mergeCell ref="H15:I15"/>
    <mergeCell ref="B16:G16"/>
    <mergeCell ref="B61:H61"/>
    <mergeCell ref="A62:H62"/>
    <mergeCell ref="H16:I16"/>
    <mergeCell ref="A33:G33"/>
    <mergeCell ref="B34:G34"/>
    <mergeCell ref="B35:G35"/>
    <mergeCell ref="A36:G36"/>
    <mergeCell ref="H17:I17"/>
    <mergeCell ref="H18:I18"/>
    <mergeCell ref="H19:I19"/>
    <mergeCell ref="B18:G18"/>
    <mergeCell ref="B19:G19"/>
    <mergeCell ref="A21:I21"/>
    <mergeCell ref="A47:G47"/>
    <mergeCell ref="A37:I37"/>
    <mergeCell ref="B40:G40"/>
    <mergeCell ref="A48:I48"/>
    <mergeCell ref="A58:H58"/>
    <mergeCell ref="B59:H59"/>
    <mergeCell ref="B60:H60"/>
    <mergeCell ref="A55:H55"/>
    <mergeCell ref="A56:I56"/>
    <mergeCell ref="A57:I57"/>
    <mergeCell ref="B51:H51"/>
    <mergeCell ref="B52:H52"/>
    <mergeCell ref="B53:H53"/>
    <mergeCell ref="B54:H54"/>
    <mergeCell ref="A72:G72"/>
    <mergeCell ref="A88:G88"/>
    <mergeCell ref="A90:I90"/>
    <mergeCell ref="A63:I63"/>
    <mergeCell ref="A64:I64"/>
    <mergeCell ref="B65:G65"/>
    <mergeCell ref="B66:G66"/>
    <mergeCell ref="B67:G67"/>
    <mergeCell ref="B68:G68"/>
    <mergeCell ref="B69:G69"/>
    <mergeCell ref="B70:G70"/>
    <mergeCell ref="B71:G71"/>
    <mergeCell ref="A91:H91"/>
    <mergeCell ref="B92:H92"/>
    <mergeCell ref="A73:I73"/>
    <mergeCell ref="A75:G75"/>
    <mergeCell ref="B76:G76"/>
    <mergeCell ref="B93:H93"/>
    <mergeCell ref="A89:I89"/>
    <mergeCell ref="A74:I74"/>
    <mergeCell ref="B77:G77"/>
    <mergeCell ref="B78:G78"/>
    <mergeCell ref="B79:G79"/>
    <mergeCell ref="B85:G85"/>
    <mergeCell ref="B86:G86"/>
    <mergeCell ref="B87:G87"/>
    <mergeCell ref="B105:G105"/>
    <mergeCell ref="B106:G106"/>
    <mergeCell ref="B107:G107"/>
    <mergeCell ref="B108:G108"/>
    <mergeCell ref="A123:I123"/>
    <mergeCell ref="B128:H128"/>
    <mergeCell ref="B81:G81"/>
    <mergeCell ref="B80:G80"/>
    <mergeCell ref="A82:G82"/>
    <mergeCell ref="A84:G84"/>
    <mergeCell ref="A83:I83"/>
    <mergeCell ref="A102:G102"/>
    <mergeCell ref="A103:I103"/>
    <mergeCell ref="B114:G114"/>
    <mergeCell ref="B115:G115"/>
    <mergeCell ref="B119:G119"/>
    <mergeCell ref="B121:G121"/>
    <mergeCell ref="A104:I104"/>
    <mergeCell ref="A95:I95"/>
    <mergeCell ref="A96:I96"/>
    <mergeCell ref="B97:G97"/>
    <mergeCell ref="B100:G100"/>
    <mergeCell ref="A94:H94"/>
    <mergeCell ref="A112:G112"/>
  </mergeCells>
  <phoneticPr fontId="4" type="noConversion"/>
  <pageMargins left="0.23622047244094488" right="0.23622047244094488" top="0.15748031496062992" bottom="0.19685039370078741" header="0.31496062992125984" footer="0.31496062992125984"/>
  <pageSetup paperSize="9" scale="80" firstPageNumber="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841A2-724F-4593-A9DE-90EE43D97D5A}">
  <dimension ref="A1:K141"/>
  <sheetViews>
    <sheetView showGridLines="0" view="pageLayout" zoomScaleNormal="106" workbookViewId="0">
      <selection activeCell="A2" sqref="A2:I2"/>
    </sheetView>
  </sheetViews>
  <sheetFormatPr defaultColWidth="9.140625" defaultRowHeight="12.75" x14ac:dyDescent="0.2"/>
  <cols>
    <col min="1" max="1" width="10" style="2" bestFit="1" customWidth="1"/>
    <col min="2" max="2" width="9.140625" style="2"/>
    <col min="3" max="3" width="15" style="2" bestFit="1" customWidth="1"/>
    <col min="4" max="4" width="9.140625" style="2"/>
    <col min="5" max="5" width="10.85546875" style="2" bestFit="1" customWidth="1"/>
    <col min="6" max="6" width="9.140625" style="2"/>
    <col min="7" max="7" width="19.140625" style="2" customWidth="1"/>
    <col min="8" max="8" width="16.42578125" style="2" bestFit="1" customWidth="1"/>
    <col min="9" max="9" width="17.85546875" style="2" bestFit="1" customWidth="1"/>
    <col min="10" max="10" width="14.140625" style="2" bestFit="1" customWidth="1"/>
    <col min="11" max="11" width="19.140625" style="2" bestFit="1" customWidth="1"/>
    <col min="12" max="12" width="12.85546875" style="2" bestFit="1" customWidth="1"/>
    <col min="13" max="13" width="9.5703125" style="2" bestFit="1" customWidth="1"/>
    <col min="14" max="16384" width="9.140625" style="2"/>
  </cols>
  <sheetData>
    <row r="1" spans="1:9" x14ac:dyDescent="0.2">
      <c r="A1" s="323"/>
      <c r="B1" s="323"/>
      <c r="C1" s="323"/>
      <c r="D1" s="323"/>
      <c r="E1" s="323"/>
      <c r="F1" s="323"/>
      <c r="G1" s="323"/>
      <c r="H1" s="323"/>
      <c r="I1" s="323"/>
    </row>
    <row r="2" spans="1:9" x14ac:dyDescent="0.2">
      <c r="A2" s="324" t="s">
        <v>423</v>
      </c>
      <c r="B2" s="325"/>
      <c r="C2" s="325"/>
      <c r="D2" s="325"/>
      <c r="E2" s="325"/>
      <c r="F2" s="325"/>
      <c r="G2" s="325"/>
      <c r="H2" s="325"/>
      <c r="I2" s="325"/>
    </row>
    <row r="3" spans="1:9" x14ac:dyDescent="0.2">
      <c r="A3" s="3"/>
      <c r="B3" s="3"/>
      <c r="C3" s="3"/>
      <c r="D3" s="3"/>
      <c r="E3" s="3"/>
      <c r="F3" s="3"/>
      <c r="G3" s="3"/>
      <c r="H3" s="3"/>
      <c r="I3" s="3"/>
    </row>
    <row r="4" spans="1:9" x14ac:dyDescent="0.2">
      <c r="A4" s="326" t="s">
        <v>32</v>
      </c>
      <c r="B4" s="326"/>
      <c r="C4" s="326"/>
      <c r="D4" s="326"/>
      <c r="E4" s="326"/>
      <c r="F4" s="326"/>
      <c r="G4" s="326"/>
      <c r="H4" s="326"/>
      <c r="I4" s="326"/>
    </row>
    <row r="5" spans="1:9" x14ac:dyDescent="0.2">
      <c r="A5" s="4" t="s">
        <v>10</v>
      </c>
      <c r="B5" s="289" t="s">
        <v>33</v>
      </c>
      <c r="C5" s="289"/>
      <c r="D5" s="289"/>
      <c r="E5" s="289"/>
      <c r="F5" s="289"/>
      <c r="G5" s="289"/>
      <c r="H5" s="318"/>
      <c r="I5" s="319"/>
    </row>
    <row r="6" spans="1:9" x14ac:dyDescent="0.2">
      <c r="A6" s="4" t="s">
        <v>11</v>
      </c>
      <c r="B6" s="289" t="s">
        <v>34</v>
      </c>
      <c r="C6" s="289"/>
      <c r="D6" s="289"/>
      <c r="E6" s="289"/>
      <c r="F6" s="289"/>
      <c r="G6" s="289"/>
      <c r="H6" s="319"/>
      <c r="I6" s="319"/>
    </row>
    <row r="7" spans="1:9" x14ac:dyDescent="0.2">
      <c r="A7" s="4" t="s">
        <v>12</v>
      </c>
      <c r="B7" s="289" t="s">
        <v>53</v>
      </c>
      <c r="C7" s="289"/>
      <c r="D7" s="289"/>
      <c r="E7" s="289"/>
      <c r="F7" s="289"/>
      <c r="G7" s="289"/>
      <c r="H7" s="327" t="s">
        <v>419</v>
      </c>
      <c r="I7" s="319"/>
    </row>
    <row r="8" spans="1:9" x14ac:dyDescent="0.2">
      <c r="A8" s="4" t="s">
        <v>13</v>
      </c>
      <c r="B8" s="289" t="s">
        <v>35</v>
      </c>
      <c r="C8" s="289"/>
      <c r="D8" s="289"/>
      <c r="E8" s="289"/>
      <c r="F8" s="289"/>
      <c r="G8" s="289"/>
      <c r="H8" s="328" t="s">
        <v>120</v>
      </c>
      <c r="I8" s="305"/>
    </row>
    <row r="9" spans="1:9" x14ac:dyDescent="0.2">
      <c r="A9" s="5"/>
      <c r="B9" s="3"/>
      <c r="C9" s="3"/>
      <c r="D9" s="3"/>
      <c r="E9" s="3"/>
      <c r="F9" s="3"/>
      <c r="G9" s="3"/>
      <c r="H9" s="5"/>
      <c r="I9" s="5"/>
    </row>
    <row r="10" spans="1:9" x14ac:dyDescent="0.2">
      <c r="A10" s="326" t="s">
        <v>39</v>
      </c>
      <c r="B10" s="326"/>
      <c r="C10" s="326"/>
      <c r="D10" s="326"/>
      <c r="E10" s="326"/>
      <c r="F10" s="326"/>
      <c r="G10" s="326"/>
      <c r="H10" s="326"/>
      <c r="I10" s="326"/>
    </row>
    <row r="11" spans="1:9" x14ac:dyDescent="0.2">
      <c r="A11" s="305" t="s">
        <v>36</v>
      </c>
      <c r="B11" s="305"/>
      <c r="C11" s="305" t="s">
        <v>37</v>
      </c>
      <c r="D11" s="305"/>
      <c r="E11" s="305" t="s">
        <v>38</v>
      </c>
      <c r="F11" s="305"/>
      <c r="G11" s="305"/>
      <c r="H11" s="305"/>
      <c r="I11" s="305"/>
    </row>
    <row r="12" spans="1:9" x14ac:dyDescent="0.2">
      <c r="A12" s="328" t="s">
        <v>121</v>
      </c>
      <c r="B12" s="305"/>
      <c r="C12" s="328" t="s">
        <v>122</v>
      </c>
      <c r="D12" s="305"/>
      <c r="E12" s="305"/>
      <c r="F12" s="305"/>
      <c r="G12" s="305"/>
      <c r="H12" s="305"/>
      <c r="I12" s="305"/>
    </row>
    <row r="13" spans="1:9" x14ac:dyDescent="0.2">
      <c r="A13" s="5"/>
      <c r="B13" s="3"/>
      <c r="C13" s="3"/>
      <c r="D13" s="3"/>
      <c r="E13" s="3"/>
      <c r="F13" s="3"/>
      <c r="G13" s="3"/>
      <c r="H13" s="5"/>
      <c r="I13" s="5"/>
    </row>
    <row r="14" spans="1:9" x14ac:dyDescent="0.2">
      <c r="A14" s="326" t="s">
        <v>54</v>
      </c>
      <c r="B14" s="326"/>
      <c r="C14" s="326"/>
      <c r="D14" s="326"/>
      <c r="E14" s="326"/>
      <c r="F14" s="326"/>
      <c r="G14" s="326"/>
      <c r="H14" s="326"/>
      <c r="I14" s="326"/>
    </row>
    <row r="15" spans="1:9" x14ac:dyDescent="0.2">
      <c r="A15" s="4">
        <v>1</v>
      </c>
      <c r="B15" s="289" t="s">
        <v>9</v>
      </c>
      <c r="C15" s="289"/>
      <c r="D15" s="289"/>
      <c r="E15" s="289"/>
      <c r="F15" s="289"/>
      <c r="G15" s="289"/>
      <c r="H15" s="319"/>
      <c r="I15" s="319"/>
    </row>
    <row r="16" spans="1:9" x14ac:dyDescent="0.2">
      <c r="A16" s="4">
        <v>2</v>
      </c>
      <c r="B16" s="289" t="s">
        <v>55</v>
      </c>
      <c r="C16" s="289"/>
      <c r="D16" s="289"/>
      <c r="E16" s="289"/>
      <c r="F16" s="289"/>
      <c r="G16" s="289"/>
      <c r="H16" s="328" t="s">
        <v>128</v>
      </c>
      <c r="I16" s="305"/>
    </row>
    <row r="17" spans="1:9" x14ac:dyDescent="0.2">
      <c r="A17" s="4">
        <v>3</v>
      </c>
      <c r="B17" s="289" t="s">
        <v>8</v>
      </c>
      <c r="C17" s="289"/>
      <c r="D17" s="289"/>
      <c r="E17" s="289"/>
      <c r="F17" s="289"/>
      <c r="G17" s="289"/>
      <c r="H17" s="320"/>
      <c r="I17" s="319"/>
    </row>
    <row r="18" spans="1:9" x14ac:dyDescent="0.2">
      <c r="A18" s="4">
        <v>4</v>
      </c>
      <c r="B18" s="289" t="s">
        <v>7</v>
      </c>
      <c r="C18" s="289"/>
      <c r="D18" s="289"/>
      <c r="E18" s="289"/>
      <c r="F18" s="289"/>
      <c r="G18" s="289"/>
      <c r="H18" s="319"/>
      <c r="I18" s="319"/>
    </row>
    <row r="19" spans="1:9" x14ac:dyDescent="0.2">
      <c r="A19" s="4">
        <v>5</v>
      </c>
      <c r="B19" s="289" t="s">
        <v>6</v>
      </c>
      <c r="C19" s="289"/>
      <c r="D19" s="289"/>
      <c r="E19" s="289"/>
      <c r="F19" s="289"/>
      <c r="G19" s="289"/>
      <c r="H19" s="318"/>
      <c r="I19" s="319"/>
    </row>
    <row r="20" spans="1:9" x14ac:dyDescent="0.2">
      <c r="A20" s="323"/>
      <c r="B20" s="323"/>
      <c r="C20" s="323"/>
      <c r="D20" s="323"/>
      <c r="E20" s="323"/>
      <c r="F20" s="323"/>
      <c r="G20" s="323"/>
      <c r="H20" s="323"/>
      <c r="I20" s="323"/>
    </row>
    <row r="21" spans="1:9" x14ac:dyDescent="0.2">
      <c r="A21" s="303" t="s">
        <v>30</v>
      </c>
      <c r="B21" s="303"/>
      <c r="C21" s="303"/>
      <c r="D21" s="303"/>
      <c r="E21" s="303"/>
      <c r="F21" s="303"/>
      <c r="G21" s="303"/>
      <c r="H21" s="303"/>
      <c r="I21" s="303"/>
    </row>
    <row r="22" spans="1:9" x14ac:dyDescent="0.2">
      <c r="A22" s="6">
        <v>1</v>
      </c>
      <c r="B22" s="288" t="s">
        <v>18</v>
      </c>
      <c r="C22" s="288"/>
      <c r="D22" s="288"/>
      <c r="E22" s="288"/>
      <c r="F22" s="288"/>
      <c r="G22" s="288"/>
      <c r="H22" s="6" t="s">
        <v>3</v>
      </c>
      <c r="I22" s="6" t="s">
        <v>1</v>
      </c>
    </row>
    <row r="23" spans="1:9" x14ac:dyDescent="0.2">
      <c r="A23" s="6" t="s">
        <v>10</v>
      </c>
      <c r="B23" s="289" t="s">
        <v>31</v>
      </c>
      <c r="C23" s="289"/>
      <c r="D23" s="289"/>
      <c r="E23" s="289"/>
      <c r="F23" s="289"/>
      <c r="G23" s="289"/>
      <c r="H23" s="7"/>
      <c r="I23" s="191">
        <f>I141</f>
        <v>3403.585</v>
      </c>
    </row>
    <row r="24" spans="1:9" x14ac:dyDescent="0.2">
      <c r="A24" s="6" t="s">
        <v>11</v>
      </c>
      <c r="B24" s="289" t="s">
        <v>56</v>
      </c>
      <c r="C24" s="289"/>
      <c r="D24" s="289"/>
      <c r="E24" s="289"/>
      <c r="F24" s="289"/>
      <c r="G24" s="289"/>
      <c r="H24" s="9"/>
      <c r="I24" s="192">
        <f>H24*I23</f>
        <v>0</v>
      </c>
    </row>
    <row r="25" spans="1:9" x14ac:dyDescent="0.2">
      <c r="A25" s="6" t="s">
        <v>12</v>
      </c>
      <c r="B25" s="289" t="s">
        <v>57</v>
      </c>
      <c r="C25" s="289"/>
      <c r="D25" s="289"/>
      <c r="E25" s="289"/>
      <c r="F25" s="289"/>
      <c r="G25" s="289"/>
      <c r="H25" s="9"/>
      <c r="I25" s="192">
        <f>H25*I23</f>
        <v>0</v>
      </c>
    </row>
    <row r="26" spans="1:9" x14ac:dyDescent="0.2">
      <c r="A26" s="6" t="s">
        <v>13</v>
      </c>
      <c r="B26" s="289" t="s">
        <v>2</v>
      </c>
      <c r="C26" s="289"/>
      <c r="D26" s="289"/>
      <c r="E26" s="289"/>
      <c r="F26" s="289"/>
      <c r="G26" s="289"/>
      <c r="H26" s="9"/>
      <c r="I26" s="192">
        <f t="shared" ref="I26:I29" si="0">H26*I24</f>
        <v>0</v>
      </c>
    </row>
    <row r="27" spans="1:9" x14ac:dyDescent="0.2">
      <c r="A27" s="6" t="s">
        <v>14</v>
      </c>
      <c r="B27" s="289" t="s">
        <v>58</v>
      </c>
      <c r="C27" s="289"/>
      <c r="D27" s="289"/>
      <c r="E27" s="289"/>
      <c r="F27" s="289"/>
      <c r="G27" s="289"/>
      <c r="H27" s="10"/>
      <c r="I27" s="192">
        <f t="shared" si="0"/>
        <v>0</v>
      </c>
    </row>
    <row r="28" spans="1:9" x14ac:dyDescent="0.2">
      <c r="A28" s="6" t="s">
        <v>15</v>
      </c>
      <c r="B28" s="289" t="s">
        <v>59</v>
      </c>
      <c r="C28" s="289"/>
      <c r="D28" s="289"/>
      <c r="E28" s="289"/>
      <c r="F28" s="289"/>
      <c r="G28" s="289"/>
      <c r="H28" s="10"/>
      <c r="I28" s="192">
        <f t="shared" si="0"/>
        <v>0</v>
      </c>
    </row>
    <row r="29" spans="1:9" x14ac:dyDescent="0.2">
      <c r="A29" s="6" t="s">
        <v>16</v>
      </c>
      <c r="B29" s="289" t="s">
        <v>4</v>
      </c>
      <c r="C29" s="289"/>
      <c r="D29" s="289"/>
      <c r="E29" s="289"/>
      <c r="F29" s="289"/>
      <c r="G29" s="289"/>
      <c r="H29" s="9"/>
      <c r="I29" s="192">
        <f t="shared" si="0"/>
        <v>0</v>
      </c>
    </row>
    <row r="30" spans="1:9" x14ac:dyDescent="0.2">
      <c r="A30" s="288" t="s">
        <v>83</v>
      </c>
      <c r="B30" s="288"/>
      <c r="C30" s="288"/>
      <c r="D30" s="288"/>
      <c r="E30" s="288"/>
      <c r="F30" s="288"/>
      <c r="G30" s="288"/>
      <c r="H30" s="288"/>
      <c r="I30" s="11">
        <f>TRUNC(SUM(I23:I29),2)</f>
        <v>3403.58</v>
      </c>
    </row>
    <row r="31" spans="1:9" x14ac:dyDescent="0.2">
      <c r="A31" s="12"/>
      <c r="B31" s="12"/>
      <c r="C31" s="12"/>
      <c r="D31" s="12"/>
      <c r="E31" s="12"/>
      <c r="F31" s="12"/>
      <c r="G31" s="12"/>
      <c r="H31" s="12"/>
      <c r="I31" s="13"/>
    </row>
    <row r="32" spans="1:9" x14ac:dyDescent="0.2">
      <c r="A32" s="303" t="s">
        <v>60</v>
      </c>
      <c r="B32" s="303"/>
      <c r="C32" s="303"/>
      <c r="D32" s="303"/>
      <c r="E32" s="303"/>
      <c r="F32" s="303"/>
      <c r="G32" s="303"/>
      <c r="H32" s="303"/>
      <c r="I32" s="303"/>
    </row>
    <row r="33" spans="1:9" x14ac:dyDescent="0.2">
      <c r="A33" s="288" t="s">
        <v>73</v>
      </c>
      <c r="B33" s="288"/>
      <c r="C33" s="288"/>
      <c r="D33" s="288"/>
      <c r="E33" s="288"/>
      <c r="F33" s="288"/>
      <c r="G33" s="288"/>
      <c r="H33" s="6" t="s">
        <v>3</v>
      </c>
      <c r="I33" s="6" t="s">
        <v>1</v>
      </c>
    </row>
    <row r="34" spans="1:9" x14ac:dyDescent="0.2">
      <c r="A34" s="6" t="s">
        <v>10</v>
      </c>
      <c r="B34" s="289" t="s">
        <v>62</v>
      </c>
      <c r="C34" s="289"/>
      <c r="D34" s="289"/>
      <c r="E34" s="289"/>
      <c r="F34" s="289"/>
      <c r="G34" s="289"/>
      <c r="H34" s="14">
        <v>8.3299999999999999E-2</v>
      </c>
      <c r="I34" s="45">
        <f>I30*H34</f>
        <v>283.518214</v>
      </c>
    </row>
    <row r="35" spans="1:9" x14ac:dyDescent="0.2">
      <c r="A35" s="6" t="s">
        <v>11</v>
      </c>
      <c r="B35" s="292" t="s">
        <v>118</v>
      </c>
      <c r="C35" s="289"/>
      <c r="D35" s="289"/>
      <c r="E35" s="289"/>
      <c r="F35" s="289"/>
      <c r="G35" s="289"/>
      <c r="H35" s="15">
        <v>2.7799999999999998E-2</v>
      </c>
      <c r="I35" s="45">
        <f>I30*H35</f>
        <v>94.619523999999998</v>
      </c>
    </row>
    <row r="36" spans="1:9" x14ac:dyDescent="0.2">
      <c r="A36" s="288" t="s">
        <v>63</v>
      </c>
      <c r="B36" s="288"/>
      <c r="C36" s="288"/>
      <c r="D36" s="288"/>
      <c r="E36" s="288"/>
      <c r="F36" s="288"/>
      <c r="G36" s="288"/>
      <c r="H36" s="16">
        <f>TRUNC(SUM(H34:H35),4)</f>
        <v>0.1111</v>
      </c>
      <c r="I36" s="11">
        <f>SUM(I34:I35)</f>
        <v>378.13773800000001</v>
      </c>
    </row>
    <row r="37" spans="1:9" x14ac:dyDescent="0.2">
      <c r="A37" s="321"/>
      <c r="B37" s="322"/>
      <c r="C37" s="322"/>
      <c r="D37" s="322"/>
      <c r="E37" s="322"/>
      <c r="F37" s="322"/>
      <c r="G37" s="322"/>
      <c r="H37" s="322"/>
      <c r="I37" s="322"/>
    </row>
    <row r="38" spans="1:9" x14ac:dyDescent="0.2">
      <c r="A38" s="288" t="s">
        <v>74</v>
      </c>
      <c r="B38" s="288"/>
      <c r="C38" s="288"/>
      <c r="D38" s="288"/>
      <c r="E38" s="288"/>
      <c r="F38" s="288"/>
      <c r="G38" s="288"/>
      <c r="H38" s="6" t="s">
        <v>3</v>
      </c>
      <c r="I38" s="6" t="s">
        <v>1</v>
      </c>
    </row>
    <row r="39" spans="1:9" x14ac:dyDescent="0.2">
      <c r="A39" s="6" t="s">
        <v>10</v>
      </c>
      <c r="B39" s="289" t="s">
        <v>66</v>
      </c>
      <c r="C39" s="289"/>
      <c r="D39" s="289"/>
      <c r="E39" s="289"/>
      <c r="F39" s="289"/>
      <c r="G39" s="289"/>
      <c r="H39" s="193">
        <v>0.2</v>
      </c>
      <c r="I39" s="8">
        <f>H39*$I$30</f>
        <v>680.71600000000001</v>
      </c>
    </row>
    <row r="40" spans="1:9" x14ac:dyDescent="0.2">
      <c r="A40" s="6" t="s">
        <v>11</v>
      </c>
      <c r="B40" s="289" t="s">
        <v>67</v>
      </c>
      <c r="C40" s="289"/>
      <c r="D40" s="289"/>
      <c r="E40" s="289"/>
      <c r="F40" s="289"/>
      <c r="G40" s="289"/>
      <c r="H40" s="193">
        <v>0</v>
      </c>
      <c r="I40" s="8">
        <f t="shared" ref="I40:I46" si="1">H40*$I$30</f>
        <v>0</v>
      </c>
    </row>
    <row r="41" spans="1:9" x14ac:dyDescent="0.2">
      <c r="A41" s="6" t="s">
        <v>12</v>
      </c>
      <c r="B41" s="292" t="s">
        <v>117</v>
      </c>
      <c r="C41" s="289"/>
      <c r="D41" s="289"/>
      <c r="E41" s="289"/>
      <c r="F41" s="289"/>
      <c r="G41" s="289"/>
      <c r="H41" s="193">
        <v>0.03</v>
      </c>
      <c r="I41" s="8">
        <f t="shared" si="1"/>
        <v>102.1074</v>
      </c>
    </row>
    <row r="42" spans="1:9" x14ac:dyDescent="0.2">
      <c r="A42" s="6" t="s">
        <v>13</v>
      </c>
      <c r="B42" s="289" t="s">
        <v>65</v>
      </c>
      <c r="C42" s="289"/>
      <c r="D42" s="289"/>
      <c r="E42" s="289"/>
      <c r="F42" s="289"/>
      <c r="G42" s="289"/>
      <c r="H42" s="193">
        <v>1.4999999999999999E-2</v>
      </c>
      <c r="I42" s="8">
        <f t="shared" si="1"/>
        <v>51.053699999999999</v>
      </c>
    </row>
    <row r="43" spans="1:9" x14ac:dyDescent="0.2">
      <c r="A43" s="6" t="s">
        <v>14</v>
      </c>
      <c r="B43" s="289" t="s">
        <v>68</v>
      </c>
      <c r="C43" s="289"/>
      <c r="D43" s="289"/>
      <c r="E43" s="289"/>
      <c r="F43" s="289"/>
      <c r="G43" s="289"/>
      <c r="H43" s="193">
        <v>0.01</v>
      </c>
      <c r="I43" s="8">
        <f t="shared" si="1"/>
        <v>34.035800000000002</v>
      </c>
    </row>
    <row r="44" spans="1:9" x14ac:dyDescent="0.2">
      <c r="A44" s="6" t="s">
        <v>15</v>
      </c>
      <c r="B44" s="289" t="s">
        <v>69</v>
      </c>
      <c r="C44" s="289"/>
      <c r="D44" s="289"/>
      <c r="E44" s="289"/>
      <c r="F44" s="289"/>
      <c r="G44" s="289"/>
      <c r="H44" s="193">
        <v>6.0000000000000001E-3</v>
      </c>
      <c r="I44" s="8">
        <f t="shared" si="1"/>
        <v>20.421479999999999</v>
      </c>
    </row>
    <row r="45" spans="1:9" x14ac:dyDescent="0.2">
      <c r="A45" s="6" t="s">
        <v>16</v>
      </c>
      <c r="B45" s="289" t="s">
        <v>70</v>
      </c>
      <c r="C45" s="289"/>
      <c r="D45" s="289"/>
      <c r="E45" s="289"/>
      <c r="F45" s="289"/>
      <c r="G45" s="289"/>
      <c r="H45" s="193">
        <v>2E-3</v>
      </c>
      <c r="I45" s="8">
        <f t="shared" si="1"/>
        <v>6.8071599999999997</v>
      </c>
    </row>
    <row r="46" spans="1:9" x14ac:dyDescent="0.2">
      <c r="A46" s="6" t="s">
        <v>17</v>
      </c>
      <c r="B46" s="289" t="s">
        <v>71</v>
      </c>
      <c r="C46" s="289"/>
      <c r="D46" s="289"/>
      <c r="E46" s="289"/>
      <c r="F46" s="289"/>
      <c r="G46" s="289"/>
      <c r="H46" s="193">
        <v>0.08</v>
      </c>
      <c r="I46" s="8">
        <f t="shared" si="1"/>
        <v>272.28640000000001</v>
      </c>
    </row>
    <row r="47" spans="1:9" x14ac:dyDescent="0.2">
      <c r="A47" s="288" t="s">
        <v>72</v>
      </c>
      <c r="B47" s="288"/>
      <c r="C47" s="288"/>
      <c r="D47" s="288"/>
      <c r="E47" s="288"/>
      <c r="F47" s="288"/>
      <c r="G47" s="288"/>
      <c r="H47" s="16">
        <f>SUM(H39:H46)</f>
        <v>0.34300000000000003</v>
      </c>
      <c r="I47" s="11">
        <f>SUM(I39:I46)</f>
        <v>1167.42794</v>
      </c>
    </row>
    <row r="48" spans="1:9" x14ac:dyDescent="0.2">
      <c r="A48" s="316"/>
      <c r="B48" s="316"/>
      <c r="C48" s="316"/>
      <c r="D48" s="316"/>
      <c r="E48" s="316"/>
      <c r="F48" s="316"/>
      <c r="G48" s="316"/>
      <c r="H48" s="316"/>
      <c r="I48" s="317"/>
    </row>
    <row r="49" spans="1:9" x14ac:dyDescent="0.2">
      <c r="A49" s="291" t="s">
        <v>75</v>
      </c>
      <c r="B49" s="291"/>
      <c r="C49" s="291"/>
      <c r="D49" s="291"/>
      <c r="E49" s="291"/>
      <c r="F49" s="291"/>
      <c r="G49" s="291"/>
      <c r="H49" s="46"/>
      <c r="I49" s="38" t="s">
        <v>1</v>
      </c>
    </row>
    <row r="50" spans="1:9" x14ac:dyDescent="0.2">
      <c r="A50" s="6" t="s">
        <v>10</v>
      </c>
      <c r="B50" s="332" t="s">
        <v>114</v>
      </c>
      <c r="C50" s="304"/>
      <c r="D50" s="304"/>
      <c r="E50" s="304"/>
      <c r="F50" s="304"/>
      <c r="G50" s="304"/>
      <c r="H50" s="4"/>
      <c r="I50" s="4" t="s">
        <v>0</v>
      </c>
    </row>
    <row r="51" spans="1:9" x14ac:dyDescent="0.2">
      <c r="A51" s="6" t="s">
        <v>11</v>
      </c>
      <c r="B51" s="332" t="s">
        <v>115</v>
      </c>
      <c r="C51" s="304"/>
      <c r="D51" s="304"/>
      <c r="E51" s="304"/>
      <c r="F51" s="304"/>
      <c r="G51" s="304"/>
      <c r="H51" s="39"/>
      <c r="I51" s="194">
        <v>690</v>
      </c>
    </row>
    <row r="52" spans="1:9" x14ac:dyDescent="0.2">
      <c r="A52" s="6" t="s">
        <v>12</v>
      </c>
      <c r="B52" s="332" t="s">
        <v>116</v>
      </c>
      <c r="C52" s="304"/>
      <c r="D52" s="304"/>
      <c r="E52" s="304"/>
      <c r="F52" s="304"/>
      <c r="G52" s="304"/>
      <c r="H52" s="39"/>
      <c r="I52" s="39" t="s">
        <v>0</v>
      </c>
    </row>
    <row r="53" spans="1:9" x14ac:dyDescent="0.2">
      <c r="A53" s="1" t="s">
        <v>14</v>
      </c>
      <c r="B53" s="310" t="s">
        <v>113</v>
      </c>
      <c r="C53" s="311"/>
      <c r="D53" s="311"/>
      <c r="E53" s="311"/>
      <c r="F53" s="311"/>
      <c r="G53" s="312"/>
      <c r="H53" s="40"/>
      <c r="I53" s="40" t="s">
        <v>0</v>
      </c>
    </row>
    <row r="54" spans="1:9" x14ac:dyDescent="0.2">
      <c r="A54" s="1" t="s">
        <v>16</v>
      </c>
      <c r="B54" s="332" t="s">
        <v>119</v>
      </c>
      <c r="C54" s="304"/>
      <c r="D54" s="304"/>
      <c r="E54" s="304"/>
      <c r="F54" s="304"/>
      <c r="G54" s="304"/>
      <c r="H54" s="39"/>
      <c r="I54" s="39">
        <v>76.17</v>
      </c>
    </row>
    <row r="55" spans="1:9" x14ac:dyDescent="0.2">
      <c r="A55" s="288" t="s">
        <v>76</v>
      </c>
      <c r="B55" s="288"/>
      <c r="C55" s="288"/>
      <c r="D55" s="288"/>
      <c r="E55" s="288"/>
      <c r="F55" s="288"/>
      <c r="G55" s="288"/>
      <c r="H55" s="288"/>
      <c r="I55" s="11">
        <f>SUM(I50:I54)</f>
        <v>766.17</v>
      </c>
    </row>
    <row r="56" spans="1:9" x14ac:dyDescent="0.2">
      <c r="A56" s="316"/>
      <c r="B56" s="316"/>
      <c r="C56" s="316"/>
      <c r="D56" s="316"/>
      <c r="E56" s="316"/>
      <c r="F56" s="316"/>
      <c r="G56" s="316"/>
      <c r="H56" s="316"/>
      <c r="I56" s="317"/>
    </row>
    <row r="57" spans="1:9" x14ac:dyDescent="0.2">
      <c r="A57" s="291" t="s">
        <v>77</v>
      </c>
      <c r="B57" s="291"/>
      <c r="C57" s="291"/>
      <c r="D57" s="291"/>
      <c r="E57" s="291"/>
      <c r="F57" s="291"/>
      <c r="G57" s="291"/>
      <c r="H57" s="291"/>
      <c r="I57" s="291"/>
    </row>
    <row r="58" spans="1:9" x14ac:dyDescent="0.2">
      <c r="A58" s="288" t="s">
        <v>81</v>
      </c>
      <c r="B58" s="288"/>
      <c r="C58" s="288"/>
      <c r="D58" s="288"/>
      <c r="E58" s="288"/>
      <c r="F58" s="288"/>
      <c r="G58" s="288"/>
      <c r="H58" s="288"/>
      <c r="I58" s="6" t="s">
        <v>1</v>
      </c>
    </row>
    <row r="59" spans="1:9" x14ac:dyDescent="0.2">
      <c r="A59" s="6" t="s">
        <v>78</v>
      </c>
      <c r="B59" s="305" t="s">
        <v>61</v>
      </c>
      <c r="C59" s="305"/>
      <c r="D59" s="305"/>
      <c r="E59" s="305"/>
      <c r="F59" s="305"/>
      <c r="G59" s="305"/>
      <c r="H59" s="305"/>
      <c r="I59" s="8">
        <f>$I$36</f>
        <v>378.13773800000001</v>
      </c>
    </row>
    <row r="60" spans="1:9" x14ac:dyDescent="0.2">
      <c r="A60" s="6" t="s">
        <v>79</v>
      </c>
      <c r="B60" s="305" t="s">
        <v>64</v>
      </c>
      <c r="C60" s="305"/>
      <c r="D60" s="305"/>
      <c r="E60" s="305"/>
      <c r="F60" s="305"/>
      <c r="G60" s="305"/>
      <c r="H60" s="305"/>
      <c r="I60" s="8">
        <f>$I$47</f>
        <v>1167.42794</v>
      </c>
    </row>
    <row r="61" spans="1:9" x14ac:dyDescent="0.2">
      <c r="A61" s="6" t="s">
        <v>80</v>
      </c>
      <c r="B61" s="305" t="s">
        <v>82</v>
      </c>
      <c r="C61" s="305"/>
      <c r="D61" s="305"/>
      <c r="E61" s="305"/>
      <c r="F61" s="305"/>
      <c r="G61" s="305"/>
      <c r="H61" s="305"/>
      <c r="I61" s="8">
        <f>$I$55</f>
        <v>766.17</v>
      </c>
    </row>
    <row r="62" spans="1:9" x14ac:dyDescent="0.2">
      <c r="A62" s="288" t="s">
        <v>84</v>
      </c>
      <c r="B62" s="288"/>
      <c r="C62" s="288"/>
      <c r="D62" s="288"/>
      <c r="E62" s="288"/>
      <c r="F62" s="288"/>
      <c r="G62" s="288"/>
      <c r="H62" s="288"/>
      <c r="I62" s="11">
        <f>SUM(I59:I61)</f>
        <v>2311.735678</v>
      </c>
    </row>
    <row r="63" spans="1:9" x14ac:dyDescent="0.2">
      <c r="A63" s="298"/>
      <c r="B63" s="299"/>
      <c r="C63" s="299"/>
      <c r="D63" s="299"/>
      <c r="E63" s="299"/>
      <c r="F63" s="299"/>
      <c r="G63" s="299"/>
      <c r="H63" s="299"/>
      <c r="I63" s="299"/>
    </row>
    <row r="64" spans="1:9" x14ac:dyDescent="0.2">
      <c r="A64" s="303" t="s">
        <v>85</v>
      </c>
      <c r="B64" s="303"/>
      <c r="C64" s="303"/>
      <c r="D64" s="303"/>
      <c r="E64" s="303"/>
      <c r="F64" s="303"/>
      <c r="G64" s="303"/>
      <c r="H64" s="303"/>
      <c r="I64" s="303"/>
    </row>
    <row r="65" spans="1:9" x14ac:dyDescent="0.2">
      <c r="A65" s="6">
        <v>3</v>
      </c>
      <c r="B65" s="288" t="s">
        <v>86</v>
      </c>
      <c r="C65" s="288"/>
      <c r="D65" s="288"/>
      <c r="E65" s="288"/>
      <c r="F65" s="288"/>
      <c r="G65" s="288"/>
      <c r="H65" s="6" t="s">
        <v>3</v>
      </c>
      <c r="I65" s="6" t="s">
        <v>1</v>
      </c>
    </row>
    <row r="66" spans="1:9" x14ac:dyDescent="0.2">
      <c r="A66" s="6" t="s">
        <v>10</v>
      </c>
      <c r="B66" s="289" t="s">
        <v>89</v>
      </c>
      <c r="C66" s="289"/>
      <c r="D66" s="289"/>
      <c r="E66" s="289"/>
      <c r="F66" s="289"/>
      <c r="G66" s="289"/>
      <c r="H66" s="14">
        <v>4.1999999999999997E-3</v>
      </c>
      <c r="I66" s="8">
        <f>H66*$I$30</f>
        <v>14.295036</v>
      </c>
    </row>
    <row r="67" spans="1:9" x14ac:dyDescent="0.2">
      <c r="A67" s="6" t="s">
        <v>11</v>
      </c>
      <c r="B67" s="289" t="s">
        <v>88</v>
      </c>
      <c r="C67" s="289"/>
      <c r="D67" s="289"/>
      <c r="E67" s="289"/>
      <c r="F67" s="289"/>
      <c r="G67" s="289"/>
      <c r="H67" s="18">
        <f>0.08*H66</f>
        <v>3.3599999999999998E-4</v>
      </c>
      <c r="I67" s="8">
        <f t="shared" ref="I67:I71" si="2">H67*$I$30</f>
        <v>1.14360288</v>
      </c>
    </row>
    <row r="68" spans="1:9" x14ac:dyDescent="0.2">
      <c r="A68" s="6" t="s">
        <v>12</v>
      </c>
      <c r="B68" s="289" t="s">
        <v>90</v>
      </c>
      <c r="C68" s="289"/>
      <c r="D68" s="289"/>
      <c r="E68" s="289"/>
      <c r="F68" s="289"/>
      <c r="G68" s="289"/>
      <c r="H68" s="17">
        <v>3.44E-2</v>
      </c>
      <c r="I68" s="8">
        <f t="shared" si="2"/>
        <v>117.083152</v>
      </c>
    </row>
    <row r="69" spans="1:9" x14ac:dyDescent="0.2">
      <c r="A69" s="6" t="s">
        <v>13</v>
      </c>
      <c r="B69" s="289" t="s">
        <v>87</v>
      </c>
      <c r="C69" s="289"/>
      <c r="D69" s="289"/>
      <c r="E69" s="289"/>
      <c r="F69" s="289"/>
      <c r="G69" s="289"/>
      <c r="H69" s="14">
        <v>1.0699999999999999E-2</v>
      </c>
      <c r="I69" s="8">
        <f t="shared" si="2"/>
        <v>36.418305999999994</v>
      </c>
    </row>
    <row r="70" spans="1:9" x14ac:dyDescent="0.2">
      <c r="A70" s="6" t="s">
        <v>14</v>
      </c>
      <c r="B70" s="289" t="s">
        <v>91</v>
      </c>
      <c r="C70" s="289"/>
      <c r="D70" s="289"/>
      <c r="E70" s="289"/>
      <c r="F70" s="289"/>
      <c r="G70" s="289"/>
      <c r="H70" s="15">
        <f>H47*H69</f>
        <v>3.6700999999999999E-3</v>
      </c>
      <c r="I70" s="8">
        <f t="shared" si="2"/>
        <v>12.491478958</v>
      </c>
    </row>
    <row r="71" spans="1:9" x14ac:dyDescent="0.2">
      <c r="A71" s="6" t="s">
        <v>15</v>
      </c>
      <c r="B71" s="289" t="s">
        <v>92</v>
      </c>
      <c r="C71" s="289"/>
      <c r="D71" s="289"/>
      <c r="E71" s="289"/>
      <c r="F71" s="289"/>
      <c r="G71" s="289"/>
      <c r="H71" s="17">
        <f>0.5*0.08*H69</f>
        <v>4.28E-4</v>
      </c>
      <c r="I71" s="8">
        <f t="shared" si="2"/>
        <v>1.45673224</v>
      </c>
    </row>
    <row r="72" spans="1:9" x14ac:dyDescent="0.2">
      <c r="A72" s="288" t="s">
        <v>93</v>
      </c>
      <c r="B72" s="288"/>
      <c r="C72" s="288"/>
      <c r="D72" s="288"/>
      <c r="E72" s="288"/>
      <c r="F72" s="288"/>
      <c r="G72" s="288"/>
      <c r="H72" s="16">
        <f>TRUNC(SUM(H66:H71),4)</f>
        <v>5.3699999999999998E-2</v>
      </c>
      <c r="I72" s="11">
        <f>TRUNC(SUM(I66:I71),2)</f>
        <v>182.88</v>
      </c>
    </row>
    <row r="73" spans="1:9" x14ac:dyDescent="0.2">
      <c r="A73" s="306"/>
      <c r="B73" s="307"/>
      <c r="C73" s="307"/>
      <c r="D73" s="307"/>
      <c r="E73" s="307"/>
      <c r="F73" s="307"/>
      <c r="G73" s="307"/>
      <c r="H73" s="307"/>
      <c r="I73" s="307"/>
    </row>
    <row r="74" spans="1:9" x14ac:dyDescent="0.2">
      <c r="A74" s="303" t="s">
        <v>94</v>
      </c>
      <c r="B74" s="303"/>
      <c r="C74" s="303"/>
      <c r="D74" s="303"/>
      <c r="E74" s="303"/>
      <c r="F74" s="303"/>
      <c r="G74" s="303"/>
      <c r="H74" s="303"/>
      <c r="I74" s="303"/>
    </row>
    <row r="75" spans="1:9" x14ac:dyDescent="0.2">
      <c r="A75" s="288" t="s">
        <v>95</v>
      </c>
      <c r="B75" s="288"/>
      <c r="C75" s="288"/>
      <c r="D75" s="288"/>
      <c r="E75" s="288"/>
      <c r="F75" s="288"/>
      <c r="G75" s="288"/>
      <c r="H75" s="6" t="s">
        <v>3</v>
      </c>
      <c r="I75" s="6" t="s">
        <v>1</v>
      </c>
    </row>
    <row r="76" spans="1:9" x14ac:dyDescent="0.2">
      <c r="A76" s="6" t="s">
        <v>10</v>
      </c>
      <c r="B76" s="289" t="s">
        <v>96</v>
      </c>
      <c r="C76" s="289"/>
      <c r="D76" s="289"/>
      <c r="E76" s="289"/>
      <c r="F76" s="289"/>
      <c r="G76" s="289"/>
      <c r="H76" s="14">
        <v>8.3299999999999999E-2</v>
      </c>
      <c r="I76" s="8">
        <f>H76*$I$30</f>
        <v>283.518214</v>
      </c>
    </row>
    <row r="77" spans="1:9" x14ac:dyDescent="0.2">
      <c r="A77" s="6" t="s">
        <v>11</v>
      </c>
      <c r="B77" s="289" t="s">
        <v>97</v>
      </c>
      <c r="C77" s="289"/>
      <c r="D77" s="289"/>
      <c r="E77" s="289"/>
      <c r="F77" s="289"/>
      <c r="G77" s="289"/>
      <c r="H77" s="14">
        <v>2.8E-3</v>
      </c>
      <c r="I77" s="8">
        <f t="shared" ref="I77:I81" si="3">H77*$I$30</f>
        <v>9.5300239999999992</v>
      </c>
    </row>
    <row r="78" spans="1:9" x14ac:dyDescent="0.2">
      <c r="A78" s="6" t="s">
        <v>12</v>
      </c>
      <c r="B78" s="289" t="s">
        <v>98</v>
      </c>
      <c r="C78" s="289"/>
      <c r="D78" s="289"/>
      <c r="E78" s="289"/>
      <c r="F78" s="289"/>
      <c r="G78" s="289"/>
      <c r="H78" s="14">
        <v>2.0000000000000001E-4</v>
      </c>
      <c r="I78" s="8">
        <f t="shared" si="3"/>
        <v>0.68071599999999999</v>
      </c>
    </row>
    <row r="79" spans="1:9" x14ac:dyDescent="0.2">
      <c r="A79" s="6" t="s">
        <v>13</v>
      </c>
      <c r="B79" s="289" t="s">
        <v>99</v>
      </c>
      <c r="C79" s="289"/>
      <c r="D79" s="289"/>
      <c r="E79" s="289"/>
      <c r="F79" s="289"/>
      <c r="G79" s="289"/>
      <c r="H79" s="14">
        <v>6.9999999999999999E-4</v>
      </c>
      <c r="I79" s="8">
        <f t="shared" si="3"/>
        <v>2.3825059999999998</v>
      </c>
    </row>
    <row r="80" spans="1:9" x14ac:dyDescent="0.2">
      <c r="A80" s="6" t="s">
        <v>14</v>
      </c>
      <c r="B80" s="289" t="s">
        <v>24</v>
      </c>
      <c r="C80" s="289"/>
      <c r="D80" s="289"/>
      <c r="E80" s="289"/>
      <c r="F80" s="289"/>
      <c r="G80" s="289"/>
      <c r="H80" s="14">
        <v>1.29E-2</v>
      </c>
      <c r="I80" s="8">
        <f t="shared" si="3"/>
        <v>43.906182000000001</v>
      </c>
    </row>
    <row r="81" spans="1:9" x14ac:dyDescent="0.2">
      <c r="A81" s="6" t="s">
        <v>15</v>
      </c>
      <c r="B81" s="292" t="s">
        <v>123</v>
      </c>
      <c r="C81" s="289"/>
      <c r="D81" s="289"/>
      <c r="E81" s="289"/>
      <c r="F81" s="289"/>
      <c r="G81" s="289"/>
      <c r="H81" s="14">
        <v>1.3899999999999999E-2</v>
      </c>
      <c r="I81" s="8">
        <f t="shared" si="3"/>
        <v>47.309761999999999</v>
      </c>
    </row>
    <row r="82" spans="1:9" x14ac:dyDescent="0.2">
      <c r="A82" s="288" t="s">
        <v>22</v>
      </c>
      <c r="B82" s="288"/>
      <c r="C82" s="288"/>
      <c r="D82" s="288"/>
      <c r="E82" s="288"/>
      <c r="F82" s="288"/>
      <c r="G82" s="288"/>
      <c r="H82" s="16">
        <f>TRUNC(SUM(H76:H81),4)</f>
        <v>0.1138</v>
      </c>
      <c r="I82" s="11">
        <f>TRUNC(SUM(I76:I81),2)</f>
        <v>387.32</v>
      </c>
    </row>
    <row r="83" spans="1:9" x14ac:dyDescent="0.2">
      <c r="A83" s="296"/>
      <c r="B83" s="297"/>
      <c r="C83" s="297"/>
      <c r="D83" s="297"/>
      <c r="E83" s="297"/>
      <c r="F83" s="297"/>
      <c r="G83" s="297"/>
      <c r="H83" s="297"/>
      <c r="I83" s="297"/>
    </row>
    <row r="84" spans="1:9" x14ac:dyDescent="0.2">
      <c r="A84" s="333" t="s">
        <v>127</v>
      </c>
      <c r="B84" s="288"/>
      <c r="C84" s="288"/>
      <c r="D84" s="288"/>
      <c r="E84" s="288"/>
      <c r="F84" s="288"/>
      <c r="G84" s="288"/>
      <c r="H84" s="6" t="s">
        <v>3</v>
      </c>
      <c r="I84" s="6" t="s">
        <v>1</v>
      </c>
    </row>
    <row r="85" spans="1:9" x14ac:dyDescent="0.2">
      <c r="A85" s="1" t="s">
        <v>11</v>
      </c>
      <c r="B85" s="310" t="s">
        <v>124</v>
      </c>
      <c r="C85" s="311"/>
      <c r="D85" s="311"/>
      <c r="E85" s="311"/>
      <c r="F85" s="311"/>
      <c r="G85" s="312"/>
      <c r="H85" s="14">
        <v>1.9599999999999999E-2</v>
      </c>
      <c r="I85" s="8">
        <f>$I$30*H85</f>
        <v>66.710167999999996</v>
      </c>
    </row>
    <row r="86" spans="1:9" x14ac:dyDescent="0.2">
      <c r="A86" s="1" t="s">
        <v>12</v>
      </c>
      <c r="B86" s="313" t="s">
        <v>125</v>
      </c>
      <c r="C86" s="314"/>
      <c r="D86" s="314"/>
      <c r="E86" s="314"/>
      <c r="F86" s="314"/>
      <c r="G86" s="315"/>
      <c r="H86" s="14">
        <f>H82+H85</f>
        <v>0.13339999999999999</v>
      </c>
      <c r="I86" s="8">
        <f t="shared" ref="I86:I87" si="4">$I$30*H86</f>
        <v>454.03757199999995</v>
      </c>
    </row>
    <row r="87" spans="1:9" x14ac:dyDescent="0.2">
      <c r="A87" s="1" t="s">
        <v>13</v>
      </c>
      <c r="B87" s="310" t="s">
        <v>126</v>
      </c>
      <c r="C87" s="311"/>
      <c r="D87" s="311"/>
      <c r="E87" s="311"/>
      <c r="F87" s="311"/>
      <c r="G87" s="312"/>
      <c r="H87" s="14">
        <f>H86*H47</f>
        <v>4.5756200000000004E-2</v>
      </c>
      <c r="I87" s="8">
        <f t="shared" si="4"/>
        <v>155.73488719600002</v>
      </c>
    </row>
    <row r="88" spans="1:9" x14ac:dyDescent="0.2">
      <c r="A88" s="288" t="s">
        <v>23</v>
      </c>
      <c r="B88" s="288"/>
      <c r="C88" s="288"/>
      <c r="D88" s="288"/>
      <c r="E88" s="288"/>
      <c r="F88" s="288"/>
      <c r="G88" s="288"/>
      <c r="H88" s="16">
        <f>H86+H87</f>
        <v>0.17915619999999999</v>
      </c>
      <c r="I88" s="47">
        <f>SUM(I86:I87)</f>
        <v>609.772459196</v>
      </c>
    </row>
    <row r="89" spans="1:9" x14ac:dyDescent="0.2">
      <c r="A89" s="308"/>
      <c r="B89" s="309"/>
      <c r="C89" s="309"/>
      <c r="D89" s="309"/>
      <c r="E89" s="309"/>
      <c r="F89" s="309"/>
      <c r="G89" s="309"/>
      <c r="H89" s="309"/>
      <c r="I89" s="309"/>
    </row>
    <row r="90" spans="1:9" x14ac:dyDescent="0.2">
      <c r="A90" s="291" t="s">
        <v>100</v>
      </c>
      <c r="B90" s="291"/>
      <c r="C90" s="291"/>
      <c r="D90" s="291"/>
      <c r="E90" s="291"/>
      <c r="F90" s="291"/>
      <c r="G90" s="291"/>
      <c r="H90" s="291"/>
      <c r="I90" s="291"/>
    </row>
    <row r="91" spans="1:9" x14ac:dyDescent="0.2">
      <c r="A91" s="288" t="s">
        <v>101</v>
      </c>
      <c r="B91" s="288"/>
      <c r="C91" s="288"/>
      <c r="D91" s="288"/>
      <c r="E91" s="288"/>
      <c r="F91" s="288"/>
      <c r="G91" s="288"/>
      <c r="H91" s="288"/>
      <c r="I91" s="6" t="s">
        <v>1</v>
      </c>
    </row>
    <row r="92" spans="1:9" x14ac:dyDescent="0.2">
      <c r="A92" s="6" t="s">
        <v>26</v>
      </c>
      <c r="B92" s="305" t="s">
        <v>97</v>
      </c>
      <c r="C92" s="305"/>
      <c r="D92" s="305"/>
      <c r="E92" s="305"/>
      <c r="F92" s="305"/>
      <c r="G92" s="305"/>
      <c r="H92" s="305"/>
      <c r="I92" s="191">
        <f>I82</f>
        <v>387.32</v>
      </c>
    </row>
    <row r="93" spans="1:9" x14ac:dyDescent="0.2">
      <c r="A93" s="6" t="s">
        <v>27</v>
      </c>
      <c r="B93" s="305" t="s">
        <v>102</v>
      </c>
      <c r="C93" s="305"/>
      <c r="D93" s="305"/>
      <c r="E93" s="305"/>
      <c r="F93" s="305"/>
      <c r="G93" s="305"/>
      <c r="H93" s="305"/>
      <c r="I93" s="8">
        <f>I77</f>
        <v>9.5300239999999992</v>
      </c>
    </row>
    <row r="94" spans="1:9" x14ac:dyDescent="0.2">
      <c r="A94" s="288" t="s">
        <v>103</v>
      </c>
      <c r="B94" s="288"/>
      <c r="C94" s="288"/>
      <c r="D94" s="288"/>
      <c r="E94" s="288"/>
      <c r="F94" s="288"/>
      <c r="G94" s="288"/>
      <c r="H94" s="288"/>
      <c r="I94" s="11">
        <f>TRUNC(SUM(I92:I93),2)</f>
        <v>396.85</v>
      </c>
    </row>
    <row r="95" spans="1:9" x14ac:dyDescent="0.2">
      <c r="A95" s="298"/>
      <c r="B95" s="299"/>
      <c r="C95" s="299"/>
      <c r="D95" s="299"/>
      <c r="E95" s="299"/>
      <c r="F95" s="299"/>
      <c r="G95" s="299"/>
      <c r="H95" s="299"/>
      <c r="I95" s="299"/>
    </row>
    <row r="96" spans="1:9" x14ac:dyDescent="0.2">
      <c r="A96" s="303" t="s">
        <v>104</v>
      </c>
      <c r="B96" s="303"/>
      <c r="C96" s="303"/>
      <c r="D96" s="303"/>
      <c r="E96" s="303"/>
      <c r="F96" s="303"/>
      <c r="G96" s="303"/>
      <c r="H96" s="303"/>
      <c r="I96" s="303"/>
    </row>
    <row r="97" spans="1:9" x14ac:dyDescent="0.2">
      <c r="A97" s="6">
        <v>5</v>
      </c>
      <c r="B97" s="288" t="s">
        <v>19</v>
      </c>
      <c r="C97" s="288"/>
      <c r="D97" s="288"/>
      <c r="E97" s="288"/>
      <c r="F97" s="288"/>
      <c r="G97" s="288"/>
      <c r="H97" s="6"/>
      <c r="I97" s="6" t="s">
        <v>1</v>
      </c>
    </row>
    <row r="98" spans="1:9" x14ac:dyDescent="0.2">
      <c r="A98" s="6" t="s">
        <v>10</v>
      </c>
      <c r="B98" s="304" t="s">
        <v>105</v>
      </c>
      <c r="C98" s="304"/>
      <c r="D98" s="304"/>
      <c r="E98" s="304"/>
      <c r="F98" s="304"/>
      <c r="G98" s="304"/>
      <c r="H98" s="4" t="s">
        <v>0</v>
      </c>
      <c r="I98" s="8"/>
    </row>
    <row r="99" spans="1:9" x14ac:dyDescent="0.2">
      <c r="A99" s="6" t="s">
        <v>11</v>
      </c>
      <c r="B99" s="304" t="s">
        <v>20</v>
      </c>
      <c r="C99" s="304"/>
      <c r="D99" s="304"/>
      <c r="E99" s="304"/>
      <c r="F99" s="304"/>
      <c r="G99" s="304"/>
      <c r="H99" s="4" t="s">
        <v>0</v>
      </c>
      <c r="I99" s="8"/>
    </row>
    <row r="100" spans="1:9" x14ac:dyDescent="0.2">
      <c r="A100" s="19" t="s">
        <v>12</v>
      </c>
      <c r="B100" s="304" t="s">
        <v>21</v>
      </c>
      <c r="C100" s="304"/>
      <c r="D100" s="304"/>
      <c r="E100" s="304"/>
      <c r="F100" s="304"/>
      <c r="G100" s="304"/>
      <c r="H100" s="4" t="s">
        <v>0</v>
      </c>
      <c r="I100" s="8"/>
    </row>
    <row r="101" spans="1:9" x14ac:dyDescent="0.2">
      <c r="A101" s="19" t="s">
        <v>13</v>
      </c>
      <c r="B101" s="304" t="s">
        <v>4</v>
      </c>
      <c r="C101" s="304"/>
      <c r="D101" s="304"/>
      <c r="E101" s="304"/>
      <c r="F101" s="304"/>
      <c r="G101" s="304"/>
      <c r="H101" s="4" t="s">
        <v>0</v>
      </c>
      <c r="I101" s="8"/>
    </row>
    <row r="102" spans="1:9" x14ac:dyDescent="0.2">
      <c r="A102" s="288" t="s">
        <v>106</v>
      </c>
      <c r="B102" s="288"/>
      <c r="C102" s="288"/>
      <c r="D102" s="288"/>
      <c r="E102" s="288"/>
      <c r="F102" s="288"/>
      <c r="G102" s="288"/>
      <c r="H102" s="16" t="s">
        <v>0</v>
      </c>
      <c r="I102" s="11">
        <f>TRUNC(SUM(I98:I101),2)</f>
        <v>0</v>
      </c>
    </row>
    <row r="103" spans="1:9" x14ac:dyDescent="0.2">
      <c r="A103" s="298"/>
      <c r="B103" s="299"/>
      <c r="C103" s="299"/>
      <c r="D103" s="299"/>
      <c r="E103" s="299"/>
      <c r="F103" s="299"/>
      <c r="G103" s="299"/>
      <c r="H103" s="299"/>
      <c r="I103" s="299"/>
    </row>
    <row r="104" spans="1:9" x14ac:dyDescent="0.2">
      <c r="A104" s="303" t="s">
        <v>107</v>
      </c>
      <c r="B104" s="303"/>
      <c r="C104" s="303"/>
      <c r="D104" s="303"/>
      <c r="E104" s="303"/>
      <c r="F104" s="303"/>
      <c r="G104" s="303"/>
      <c r="H104" s="303"/>
      <c r="I104" s="303"/>
    </row>
    <row r="105" spans="1:9" x14ac:dyDescent="0.2">
      <c r="A105" s="6">
        <v>6</v>
      </c>
      <c r="B105" s="288" t="s">
        <v>25</v>
      </c>
      <c r="C105" s="288"/>
      <c r="D105" s="288"/>
      <c r="E105" s="288"/>
      <c r="F105" s="288"/>
      <c r="G105" s="288"/>
      <c r="H105" s="6" t="s">
        <v>3</v>
      </c>
      <c r="I105" s="6" t="s">
        <v>1</v>
      </c>
    </row>
    <row r="106" spans="1:9" x14ac:dyDescent="0.2">
      <c r="A106" s="6" t="s">
        <v>10</v>
      </c>
      <c r="B106" s="289" t="s">
        <v>28</v>
      </c>
      <c r="C106" s="289"/>
      <c r="D106" s="289"/>
      <c r="E106" s="289"/>
      <c r="F106" s="289"/>
      <c r="G106" s="289"/>
      <c r="H106" s="20">
        <v>0.03</v>
      </c>
      <c r="I106" s="8">
        <f>H106*$I$130</f>
        <v>188.85120000000001</v>
      </c>
    </row>
    <row r="107" spans="1:9" x14ac:dyDescent="0.2">
      <c r="A107" s="6" t="s">
        <v>11</v>
      </c>
      <c r="B107" s="289" t="s">
        <v>5</v>
      </c>
      <c r="C107" s="289"/>
      <c r="D107" s="289"/>
      <c r="E107" s="289"/>
      <c r="F107" s="289"/>
      <c r="G107" s="289"/>
      <c r="H107" s="21">
        <v>6.7900000000000002E-2</v>
      </c>
      <c r="I107" s="8">
        <f>$H$107*($I$106+$I$130)</f>
        <v>440.25621247999999</v>
      </c>
    </row>
    <row r="108" spans="1:9" x14ac:dyDescent="0.2">
      <c r="A108" s="6" t="s">
        <v>12</v>
      </c>
      <c r="B108" s="290" t="s">
        <v>43</v>
      </c>
      <c r="C108" s="290"/>
      <c r="D108" s="290"/>
      <c r="E108" s="290"/>
      <c r="F108" s="290"/>
      <c r="G108" s="290"/>
      <c r="H108" s="9"/>
      <c r="I108" s="22"/>
    </row>
    <row r="109" spans="1:9" x14ac:dyDescent="0.2">
      <c r="A109" s="6" t="s">
        <v>44</v>
      </c>
      <c r="B109" s="289" t="s">
        <v>40</v>
      </c>
      <c r="C109" s="289"/>
      <c r="D109" s="289"/>
      <c r="E109" s="289"/>
      <c r="F109" s="289"/>
      <c r="G109" s="289"/>
      <c r="H109" s="195">
        <v>1.6500000000000001E-2</v>
      </c>
      <c r="I109" s="8">
        <f>H109*$I$132</f>
        <v>133.23432338882799</v>
      </c>
    </row>
    <row r="110" spans="1:9" x14ac:dyDescent="0.2">
      <c r="A110" s="6" t="s">
        <v>45</v>
      </c>
      <c r="B110" s="289" t="s">
        <v>41</v>
      </c>
      <c r="C110" s="289"/>
      <c r="D110" s="289"/>
      <c r="E110" s="289"/>
      <c r="F110" s="289"/>
      <c r="G110" s="289"/>
      <c r="H110" s="196">
        <v>7.5999999999999998E-2</v>
      </c>
      <c r="I110" s="8">
        <f t="shared" ref="I110:I111" si="5">H110*$I$132</f>
        <v>613.68536833641986</v>
      </c>
    </row>
    <row r="111" spans="1:9" x14ac:dyDescent="0.2">
      <c r="A111" s="6" t="s">
        <v>46</v>
      </c>
      <c r="B111" s="289" t="s">
        <v>42</v>
      </c>
      <c r="C111" s="289"/>
      <c r="D111" s="289"/>
      <c r="E111" s="289"/>
      <c r="F111" s="289"/>
      <c r="G111" s="289"/>
      <c r="H111" s="197">
        <v>0.05</v>
      </c>
      <c r="I111" s="8">
        <f t="shared" si="5"/>
        <v>403.7403739055394</v>
      </c>
    </row>
    <row r="112" spans="1:9" x14ac:dyDescent="0.2">
      <c r="A112" s="288" t="s">
        <v>108</v>
      </c>
      <c r="B112" s="288"/>
      <c r="C112" s="288"/>
      <c r="D112" s="288"/>
      <c r="E112" s="288"/>
      <c r="F112" s="288"/>
      <c r="G112" s="288"/>
      <c r="H112" s="23">
        <f>SUM(H106:H111)</f>
        <v>0.2404</v>
      </c>
      <c r="I112" s="11">
        <f>SUM(I106:I111)</f>
        <v>1779.7674781107871</v>
      </c>
    </row>
    <row r="113" spans="1:11" x14ac:dyDescent="0.2">
      <c r="A113" s="5"/>
      <c r="B113" s="330"/>
      <c r="C113" s="330"/>
      <c r="D113" s="330"/>
      <c r="E113" s="330"/>
      <c r="F113" s="330"/>
      <c r="G113" s="330"/>
      <c r="H113" s="330"/>
      <c r="I113" s="330"/>
    </row>
    <row r="114" spans="1:11" x14ac:dyDescent="0.2">
      <c r="A114" s="24" t="s">
        <v>47</v>
      </c>
      <c r="B114" s="300" t="s">
        <v>48</v>
      </c>
      <c r="C114" s="300"/>
      <c r="D114" s="300"/>
      <c r="E114" s="300"/>
      <c r="F114" s="300"/>
      <c r="G114" s="300"/>
      <c r="H114" s="25">
        <f>TRUNC(H109+H110+H111,4)</f>
        <v>0.14249999999999999</v>
      </c>
      <c r="I114" s="26"/>
    </row>
    <row r="115" spans="1:11" x14ac:dyDescent="0.2">
      <c r="A115" s="27"/>
      <c r="B115" s="301">
        <v>100</v>
      </c>
      <c r="C115" s="301"/>
      <c r="D115" s="301"/>
      <c r="E115" s="301"/>
      <c r="F115" s="301"/>
      <c r="G115" s="301"/>
      <c r="H115" s="28"/>
      <c r="I115" s="29"/>
    </row>
    <row r="116" spans="1:11" x14ac:dyDescent="0.2">
      <c r="A116" s="30"/>
      <c r="B116" s="31"/>
      <c r="C116" s="31"/>
      <c r="D116" s="31"/>
      <c r="E116" s="31"/>
      <c r="F116" s="31"/>
      <c r="G116" s="31"/>
      <c r="H116" s="28"/>
      <c r="I116" s="29"/>
    </row>
    <row r="117" spans="1:11" x14ac:dyDescent="0.2">
      <c r="A117" s="27" t="s">
        <v>49</v>
      </c>
      <c r="B117" s="301" t="s">
        <v>109</v>
      </c>
      <c r="C117" s="301"/>
      <c r="D117" s="301"/>
      <c r="E117" s="301"/>
      <c r="F117" s="301"/>
      <c r="G117" s="301"/>
      <c r="H117" s="28"/>
      <c r="I117" s="29">
        <f>TRUNC(I130+I106+I107,2)</f>
        <v>6924.14</v>
      </c>
    </row>
    <row r="118" spans="1:11" x14ac:dyDescent="0.2">
      <c r="A118" s="27"/>
      <c r="B118" s="31"/>
      <c r="C118" s="31"/>
      <c r="D118" s="31"/>
      <c r="E118" s="31"/>
      <c r="F118" s="31"/>
      <c r="G118" s="31"/>
      <c r="H118" s="28"/>
      <c r="I118" s="29"/>
    </row>
    <row r="119" spans="1:11" x14ac:dyDescent="0.2">
      <c r="A119" s="27" t="s">
        <v>50</v>
      </c>
      <c r="B119" s="301" t="s">
        <v>51</v>
      </c>
      <c r="C119" s="301"/>
      <c r="D119" s="301"/>
      <c r="E119" s="301"/>
      <c r="F119" s="301"/>
      <c r="G119" s="301"/>
      <c r="H119" s="28"/>
      <c r="I119" s="29">
        <f>TRUNC(I117/(1-H114),2)</f>
        <v>8074.79</v>
      </c>
    </row>
    <row r="120" spans="1:11" x14ac:dyDescent="0.2">
      <c r="A120" s="27"/>
      <c r="B120" s="31"/>
      <c r="C120" s="31"/>
      <c r="D120" s="31"/>
      <c r="E120" s="31"/>
      <c r="F120" s="31"/>
      <c r="G120" s="31"/>
      <c r="H120" s="28"/>
      <c r="I120" s="29"/>
    </row>
    <row r="121" spans="1:11" x14ac:dyDescent="0.2">
      <c r="A121" s="32"/>
      <c r="B121" s="302" t="s">
        <v>52</v>
      </c>
      <c r="C121" s="302"/>
      <c r="D121" s="302"/>
      <c r="E121" s="302"/>
      <c r="F121" s="302"/>
      <c r="G121" s="302"/>
      <c r="H121" s="33"/>
      <c r="I121" s="34">
        <f>TRUNC(I119-I117,2)</f>
        <v>1150.6500000000001</v>
      </c>
      <c r="K121" s="35"/>
    </row>
    <row r="122" spans="1:11" x14ac:dyDescent="0.2">
      <c r="A122" s="5"/>
      <c r="B122" s="5"/>
      <c r="C122" s="5"/>
      <c r="D122" s="5"/>
      <c r="E122" s="5"/>
      <c r="F122" s="5"/>
      <c r="G122" s="5"/>
      <c r="H122" s="5"/>
      <c r="I122" s="13"/>
    </row>
    <row r="123" spans="1:11" x14ac:dyDescent="0.2">
      <c r="A123" s="291" t="s">
        <v>110</v>
      </c>
      <c r="B123" s="291"/>
      <c r="C123" s="291"/>
      <c r="D123" s="291"/>
      <c r="E123" s="291"/>
      <c r="F123" s="291"/>
      <c r="G123" s="291"/>
      <c r="H123" s="291"/>
      <c r="I123" s="291"/>
      <c r="K123" s="36"/>
    </row>
    <row r="124" spans="1:11" x14ac:dyDescent="0.2">
      <c r="A124" s="288" t="s">
        <v>29</v>
      </c>
      <c r="B124" s="288"/>
      <c r="C124" s="288"/>
      <c r="D124" s="288"/>
      <c r="E124" s="288"/>
      <c r="F124" s="288"/>
      <c r="G124" s="288"/>
      <c r="H124" s="288"/>
      <c r="I124" s="6" t="s">
        <v>1</v>
      </c>
    </row>
    <row r="125" spans="1:11" x14ac:dyDescent="0.2">
      <c r="A125" s="4" t="s">
        <v>10</v>
      </c>
      <c r="B125" s="289" t="str">
        <f>A21</f>
        <v>MÓDULO 1 - COMPOSIÇÃO DA REMUNERAÇÃO</v>
      </c>
      <c r="C125" s="289"/>
      <c r="D125" s="289"/>
      <c r="E125" s="289"/>
      <c r="F125" s="289"/>
      <c r="G125" s="289"/>
      <c r="H125" s="289"/>
      <c r="I125" s="8">
        <f>I30</f>
        <v>3403.58</v>
      </c>
    </row>
    <row r="126" spans="1:11" x14ac:dyDescent="0.2">
      <c r="A126" s="4" t="s">
        <v>11</v>
      </c>
      <c r="B126" s="289" t="str">
        <f>A32</f>
        <v>MÓDULO 2 – ENCARGOS E BENEFÍCIOS ANUAIS, MENSAIS E DIÁRIOS</v>
      </c>
      <c r="C126" s="289"/>
      <c r="D126" s="289"/>
      <c r="E126" s="289"/>
      <c r="F126" s="289"/>
      <c r="G126" s="289"/>
      <c r="H126" s="289"/>
      <c r="I126" s="8">
        <f>I62</f>
        <v>2311.735678</v>
      </c>
    </row>
    <row r="127" spans="1:11" x14ac:dyDescent="0.2">
      <c r="A127" s="4" t="s">
        <v>12</v>
      </c>
      <c r="B127" s="289" t="str">
        <f>A64</f>
        <v>MÓDULO 3 – PROVISÃO PARA RESCISÃO</v>
      </c>
      <c r="C127" s="289"/>
      <c r="D127" s="289"/>
      <c r="E127" s="289"/>
      <c r="F127" s="289"/>
      <c r="G127" s="289"/>
      <c r="H127" s="289"/>
      <c r="I127" s="8">
        <f>I72</f>
        <v>182.88</v>
      </c>
      <c r="K127" s="36"/>
    </row>
    <row r="128" spans="1:11" x14ac:dyDescent="0.2">
      <c r="A128" s="4" t="s">
        <v>13</v>
      </c>
      <c r="B128" s="289" t="str">
        <f>A74</f>
        <v>MÓDULO 4 – CUSTO DE REPOSIÇÃO DO PROFISSIONAL AUSENTE</v>
      </c>
      <c r="C128" s="289"/>
      <c r="D128" s="289"/>
      <c r="E128" s="289"/>
      <c r="F128" s="289"/>
      <c r="G128" s="289"/>
      <c r="H128" s="289"/>
      <c r="I128" s="8">
        <f>I94</f>
        <v>396.85</v>
      </c>
      <c r="K128" s="36"/>
    </row>
    <row r="129" spans="1:11" x14ac:dyDescent="0.2">
      <c r="A129" s="4" t="s">
        <v>14</v>
      </c>
      <c r="B129" s="289" t="str">
        <f>A96</f>
        <v>MÓDULO 5 – INSUMOS DIVERSOS</v>
      </c>
      <c r="C129" s="289"/>
      <c r="D129" s="289"/>
      <c r="E129" s="289"/>
      <c r="F129" s="289"/>
      <c r="G129" s="289"/>
      <c r="H129" s="289"/>
      <c r="I129" s="8">
        <f>I102</f>
        <v>0</v>
      </c>
    </row>
    <row r="130" spans="1:11" x14ac:dyDescent="0.2">
      <c r="A130" s="6"/>
      <c r="B130" s="288" t="s">
        <v>111</v>
      </c>
      <c r="C130" s="288"/>
      <c r="D130" s="288"/>
      <c r="E130" s="288"/>
      <c r="F130" s="288"/>
      <c r="G130" s="288"/>
      <c r="H130" s="288"/>
      <c r="I130" s="11">
        <f>TRUNC(SUM(I125:I129),2)</f>
        <v>6295.04</v>
      </c>
      <c r="K130" s="35"/>
    </row>
    <row r="131" spans="1:11" x14ac:dyDescent="0.2">
      <c r="A131" s="4" t="s">
        <v>15</v>
      </c>
      <c r="B131" s="289" t="str">
        <f>A104</f>
        <v>MÓDULO 6 – CUSTOS INDIRETOS, TRIBUTOS E LUCRO</v>
      </c>
      <c r="C131" s="289"/>
      <c r="D131" s="289"/>
      <c r="E131" s="289"/>
      <c r="F131" s="289"/>
      <c r="G131" s="289"/>
      <c r="H131" s="289"/>
      <c r="I131" s="8">
        <f>I112</f>
        <v>1779.7674781107871</v>
      </c>
    </row>
    <row r="132" spans="1:11" x14ac:dyDescent="0.2">
      <c r="A132" s="288" t="s">
        <v>112</v>
      </c>
      <c r="B132" s="288"/>
      <c r="C132" s="288"/>
      <c r="D132" s="288"/>
      <c r="E132" s="288"/>
      <c r="F132" s="288"/>
      <c r="G132" s="288"/>
      <c r="H132" s="288"/>
      <c r="I132" s="47">
        <f>(I130+I106+I107)/(1-SUM(H109:H111))</f>
        <v>8074.8074781107871</v>
      </c>
      <c r="K132" s="48"/>
    </row>
    <row r="133" spans="1:11" x14ac:dyDescent="0.2">
      <c r="A133" s="37"/>
    </row>
    <row r="134" spans="1:11" x14ac:dyDescent="0.2">
      <c r="A134" s="329"/>
      <c r="B134" s="329"/>
      <c r="C134" s="329"/>
      <c r="D134" s="329"/>
      <c r="E134" s="329"/>
      <c r="F134" s="329"/>
      <c r="G134" s="329"/>
      <c r="H134" s="329"/>
      <c r="I134" s="51"/>
    </row>
    <row r="138" spans="1:11" x14ac:dyDescent="0.2">
      <c r="G138" s="582" t="s">
        <v>416</v>
      </c>
      <c r="H138" s="582"/>
      <c r="I138" s="50" t="s">
        <v>415</v>
      </c>
    </row>
    <row r="139" spans="1:11" ht="12.75" customHeight="1" x14ac:dyDescent="0.2">
      <c r="G139" s="581" t="s">
        <v>417</v>
      </c>
      <c r="H139" s="581"/>
      <c r="I139" s="49">
        <v>2500.33</v>
      </c>
    </row>
    <row r="140" spans="1:11" ht="12.75" customHeight="1" x14ac:dyDescent="0.2">
      <c r="G140" s="581" t="s">
        <v>418</v>
      </c>
      <c r="H140" s="581"/>
      <c r="I140" s="49">
        <v>4306.84</v>
      </c>
    </row>
    <row r="141" spans="1:11" ht="12.75" customHeight="1" x14ac:dyDescent="0.2">
      <c r="G141" s="581" t="s">
        <v>421</v>
      </c>
      <c r="H141" s="581"/>
      <c r="I141" s="49">
        <f>AVERAGE(I139:I140)</f>
        <v>3403.585</v>
      </c>
    </row>
  </sheetData>
  <sheetProtection algorithmName="SHA-512" hashValue="GImRxt9LETGJgpNY6Dqna2Bdort5AAW/u2pmf2ZNJKFfR0DfpuEIpnlJoz5V6SAWJgHAH8V2VIOfIr91kaebGw==" saltValue="QxidwQjRV6oHY23d3uEBIw==" spinCount="100000" sheet="1" objects="1" scenarios="1"/>
  <mergeCells count="142">
    <mergeCell ref="G138:H138"/>
    <mergeCell ref="G139:H139"/>
    <mergeCell ref="G140:H140"/>
    <mergeCell ref="G141:H141"/>
    <mergeCell ref="A134:H134"/>
    <mergeCell ref="B130:H130"/>
    <mergeCell ref="B131:H131"/>
    <mergeCell ref="A132:H132"/>
    <mergeCell ref="A124:H124"/>
    <mergeCell ref="B125:H125"/>
    <mergeCell ref="B126:H126"/>
    <mergeCell ref="B127:H127"/>
    <mergeCell ref="B128:H128"/>
    <mergeCell ref="B129:H129"/>
    <mergeCell ref="B114:G114"/>
    <mergeCell ref="B115:G115"/>
    <mergeCell ref="B117:G117"/>
    <mergeCell ref="B119:G119"/>
    <mergeCell ref="B121:G121"/>
    <mergeCell ref="A123:I123"/>
    <mergeCell ref="B108:G108"/>
    <mergeCell ref="B109:G109"/>
    <mergeCell ref="B110:G110"/>
    <mergeCell ref="B111:G111"/>
    <mergeCell ref="A112:G112"/>
    <mergeCell ref="B113:I113"/>
    <mergeCell ref="A102:G102"/>
    <mergeCell ref="A103:I103"/>
    <mergeCell ref="A104:I104"/>
    <mergeCell ref="B105:G105"/>
    <mergeCell ref="B106:G106"/>
    <mergeCell ref="B107:G107"/>
    <mergeCell ref="A96:I96"/>
    <mergeCell ref="B97:G97"/>
    <mergeCell ref="B98:G98"/>
    <mergeCell ref="B99:G99"/>
    <mergeCell ref="B100:G100"/>
    <mergeCell ref="B101:G101"/>
    <mergeCell ref="A90:I90"/>
    <mergeCell ref="A91:H91"/>
    <mergeCell ref="B92:H92"/>
    <mergeCell ref="B93:H93"/>
    <mergeCell ref="A94:H94"/>
    <mergeCell ref="A95:I95"/>
    <mergeCell ref="B85:G85"/>
    <mergeCell ref="B86:G86"/>
    <mergeCell ref="B87:G87"/>
    <mergeCell ref="A88:G88"/>
    <mergeCell ref="A89:I89"/>
    <mergeCell ref="B79:G79"/>
    <mergeCell ref="B80:G80"/>
    <mergeCell ref="B81:G81"/>
    <mergeCell ref="A82:G82"/>
    <mergeCell ref="A83:I83"/>
    <mergeCell ref="A84:G84"/>
    <mergeCell ref="A73:I73"/>
    <mergeCell ref="A74:I74"/>
    <mergeCell ref="A75:G75"/>
    <mergeCell ref="B76:G76"/>
    <mergeCell ref="B77:G77"/>
    <mergeCell ref="B78:G78"/>
    <mergeCell ref="B67:G67"/>
    <mergeCell ref="B68:G68"/>
    <mergeCell ref="B69:G69"/>
    <mergeCell ref="B70:G70"/>
    <mergeCell ref="B71:G71"/>
    <mergeCell ref="A72:G72"/>
    <mergeCell ref="B61:H61"/>
    <mergeCell ref="A62:H62"/>
    <mergeCell ref="A63:I63"/>
    <mergeCell ref="A64:I64"/>
    <mergeCell ref="B65:G65"/>
    <mergeCell ref="B66:G66"/>
    <mergeCell ref="A55:H55"/>
    <mergeCell ref="A56:I56"/>
    <mergeCell ref="A57:I57"/>
    <mergeCell ref="A58:H58"/>
    <mergeCell ref="B59:H59"/>
    <mergeCell ref="B60:H60"/>
    <mergeCell ref="A49:G49"/>
    <mergeCell ref="B50:G50"/>
    <mergeCell ref="B51:G51"/>
    <mergeCell ref="B52:G52"/>
    <mergeCell ref="B53:G53"/>
    <mergeCell ref="B54:G54"/>
    <mergeCell ref="B43:G43"/>
    <mergeCell ref="B44:G44"/>
    <mergeCell ref="B45:G45"/>
    <mergeCell ref="B46:G46"/>
    <mergeCell ref="A47:G47"/>
    <mergeCell ref="A48:I48"/>
    <mergeCell ref="A37:I37"/>
    <mergeCell ref="A38:G38"/>
    <mergeCell ref="B39:G39"/>
    <mergeCell ref="B40:G40"/>
    <mergeCell ref="B41:G41"/>
    <mergeCell ref="B42:G42"/>
    <mergeCell ref="A30:H30"/>
    <mergeCell ref="A32:I32"/>
    <mergeCell ref="A33:G33"/>
    <mergeCell ref="B34:G34"/>
    <mergeCell ref="B35:G35"/>
    <mergeCell ref="A36:G36"/>
    <mergeCell ref="B26:G26"/>
    <mergeCell ref="B27:G27"/>
    <mergeCell ref="B28:G28"/>
    <mergeCell ref="B29:G29"/>
    <mergeCell ref="A21:I21"/>
    <mergeCell ref="B22:G22"/>
    <mergeCell ref="B23:G23"/>
    <mergeCell ref="B17:G17"/>
    <mergeCell ref="H17:I17"/>
    <mergeCell ref="B18:G18"/>
    <mergeCell ref="H18:I18"/>
    <mergeCell ref="E11:I11"/>
    <mergeCell ref="A14:I14"/>
    <mergeCell ref="B15:G15"/>
    <mergeCell ref="H15:I15"/>
    <mergeCell ref="B24:G24"/>
    <mergeCell ref="B25:G25"/>
    <mergeCell ref="A1:I1"/>
    <mergeCell ref="A2:I2"/>
    <mergeCell ref="A4:I4"/>
    <mergeCell ref="B5:G5"/>
    <mergeCell ref="H5:I5"/>
    <mergeCell ref="B6:G6"/>
    <mergeCell ref="H6:I6"/>
    <mergeCell ref="B16:G16"/>
    <mergeCell ref="H16:I16"/>
    <mergeCell ref="A12:B12"/>
    <mergeCell ref="C12:D12"/>
    <mergeCell ref="E12:I12"/>
    <mergeCell ref="B7:G7"/>
    <mergeCell ref="H7:I7"/>
    <mergeCell ref="B8:G8"/>
    <mergeCell ref="H8:I8"/>
    <mergeCell ref="A10:I10"/>
    <mergeCell ref="A11:B11"/>
    <mergeCell ref="C11:D11"/>
    <mergeCell ref="B19:G19"/>
    <mergeCell ref="H19:I19"/>
    <mergeCell ref="A20:I20"/>
  </mergeCells>
  <pageMargins left="0.23622047244094488" right="0.23622047244094488" top="0.15748031496062992" bottom="0.19685039370078741" header="0.31496062992125984" footer="0.31496062992125984"/>
  <pageSetup paperSize="9" scale="80" firstPageNumber="0"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43435-DAE0-4DB9-8AF6-73933874913E}">
  <dimension ref="A1:K141"/>
  <sheetViews>
    <sheetView showGridLines="0" view="pageLayout" zoomScaleNormal="106" workbookViewId="0">
      <selection activeCell="J11" sqref="J11"/>
    </sheetView>
  </sheetViews>
  <sheetFormatPr defaultColWidth="9.140625" defaultRowHeight="12.75" x14ac:dyDescent="0.2"/>
  <cols>
    <col min="1" max="1" width="10" style="2" bestFit="1" customWidth="1"/>
    <col min="2" max="2" width="9.140625" style="2"/>
    <col min="3" max="3" width="15" style="2" bestFit="1" customWidth="1"/>
    <col min="4" max="4" width="9.140625" style="2"/>
    <col min="5" max="5" width="10.85546875" style="2" bestFit="1" customWidth="1"/>
    <col min="6" max="6" width="9.140625" style="2"/>
    <col min="7" max="7" width="19.140625" style="2" customWidth="1"/>
    <col min="8" max="8" width="17" style="2" bestFit="1" customWidth="1"/>
    <col min="9" max="9" width="17.85546875" style="2" bestFit="1" customWidth="1"/>
    <col min="10" max="10" width="14.140625" style="2" bestFit="1" customWidth="1"/>
    <col min="11" max="11" width="19.140625" style="2" bestFit="1" customWidth="1"/>
    <col min="12" max="12" width="12.85546875" style="2" bestFit="1" customWidth="1"/>
    <col min="13" max="13" width="9.5703125" style="2" bestFit="1" customWidth="1"/>
    <col min="14" max="16384" width="9.140625" style="2"/>
  </cols>
  <sheetData>
    <row r="1" spans="1:9" x14ac:dyDescent="0.2">
      <c r="A1" s="323"/>
      <c r="B1" s="323"/>
      <c r="C1" s="323"/>
      <c r="D1" s="323"/>
      <c r="E1" s="323"/>
      <c r="F1" s="323"/>
      <c r="G1" s="323"/>
      <c r="H1" s="323"/>
      <c r="I1" s="323"/>
    </row>
    <row r="2" spans="1:9" x14ac:dyDescent="0.2">
      <c r="A2" s="324" t="s">
        <v>424</v>
      </c>
      <c r="B2" s="325"/>
      <c r="C2" s="325"/>
      <c r="D2" s="325"/>
      <c r="E2" s="325"/>
      <c r="F2" s="325"/>
      <c r="G2" s="325"/>
      <c r="H2" s="325"/>
      <c r="I2" s="325"/>
    </row>
    <row r="3" spans="1:9" x14ac:dyDescent="0.2">
      <c r="A3" s="3"/>
      <c r="B3" s="3"/>
      <c r="C3" s="3"/>
      <c r="D3" s="3"/>
      <c r="E3" s="3"/>
      <c r="F3" s="3"/>
      <c r="G3" s="3"/>
      <c r="H3" s="3"/>
      <c r="I3" s="3"/>
    </row>
    <row r="4" spans="1:9" x14ac:dyDescent="0.2">
      <c r="A4" s="326" t="s">
        <v>32</v>
      </c>
      <c r="B4" s="326"/>
      <c r="C4" s="326"/>
      <c r="D4" s="326"/>
      <c r="E4" s="326"/>
      <c r="F4" s="326"/>
      <c r="G4" s="326"/>
      <c r="H4" s="326"/>
      <c r="I4" s="326"/>
    </row>
    <row r="5" spans="1:9" x14ac:dyDescent="0.2">
      <c r="A5" s="4" t="s">
        <v>10</v>
      </c>
      <c r="B5" s="289" t="s">
        <v>33</v>
      </c>
      <c r="C5" s="289"/>
      <c r="D5" s="289"/>
      <c r="E5" s="289"/>
      <c r="F5" s="289"/>
      <c r="G5" s="289"/>
      <c r="H5" s="318"/>
      <c r="I5" s="319"/>
    </row>
    <row r="6" spans="1:9" x14ac:dyDescent="0.2">
      <c r="A6" s="4" t="s">
        <v>11</v>
      </c>
      <c r="B6" s="289" t="s">
        <v>34</v>
      </c>
      <c r="C6" s="289"/>
      <c r="D6" s="289"/>
      <c r="E6" s="289"/>
      <c r="F6" s="289"/>
      <c r="G6" s="289"/>
      <c r="H6" s="319"/>
      <c r="I6" s="319"/>
    </row>
    <row r="7" spans="1:9" x14ac:dyDescent="0.2">
      <c r="A7" s="4" t="s">
        <v>12</v>
      </c>
      <c r="B7" s="289" t="s">
        <v>53</v>
      </c>
      <c r="C7" s="289"/>
      <c r="D7" s="289"/>
      <c r="E7" s="289"/>
      <c r="F7" s="289"/>
      <c r="G7" s="289"/>
      <c r="H7" s="327" t="s">
        <v>419</v>
      </c>
      <c r="I7" s="319"/>
    </row>
    <row r="8" spans="1:9" x14ac:dyDescent="0.2">
      <c r="A8" s="4" t="s">
        <v>13</v>
      </c>
      <c r="B8" s="289" t="s">
        <v>35</v>
      </c>
      <c r="C8" s="289"/>
      <c r="D8" s="289"/>
      <c r="E8" s="289"/>
      <c r="F8" s="289"/>
      <c r="G8" s="289"/>
      <c r="H8" s="328" t="s">
        <v>120</v>
      </c>
      <c r="I8" s="305"/>
    </row>
    <row r="9" spans="1:9" x14ac:dyDescent="0.2">
      <c r="A9" s="5"/>
      <c r="B9" s="3"/>
      <c r="C9" s="3"/>
      <c r="D9" s="3"/>
      <c r="E9" s="3"/>
      <c r="F9" s="3"/>
      <c r="G9" s="3"/>
      <c r="H9" s="5"/>
      <c r="I9" s="5"/>
    </row>
    <row r="10" spans="1:9" x14ac:dyDescent="0.2">
      <c r="A10" s="326" t="s">
        <v>39</v>
      </c>
      <c r="B10" s="326"/>
      <c r="C10" s="326"/>
      <c r="D10" s="326"/>
      <c r="E10" s="326"/>
      <c r="F10" s="326"/>
      <c r="G10" s="326"/>
      <c r="H10" s="326"/>
      <c r="I10" s="326"/>
    </row>
    <row r="11" spans="1:9" x14ac:dyDescent="0.2">
      <c r="A11" s="305" t="s">
        <v>36</v>
      </c>
      <c r="B11" s="305"/>
      <c r="C11" s="305" t="s">
        <v>37</v>
      </c>
      <c r="D11" s="305"/>
      <c r="E11" s="305" t="s">
        <v>38</v>
      </c>
      <c r="F11" s="305"/>
      <c r="G11" s="305"/>
      <c r="H11" s="305"/>
      <c r="I11" s="305"/>
    </row>
    <row r="12" spans="1:9" x14ac:dyDescent="0.2">
      <c r="A12" s="328" t="s">
        <v>121</v>
      </c>
      <c r="B12" s="305"/>
      <c r="C12" s="328" t="s">
        <v>122</v>
      </c>
      <c r="D12" s="305"/>
      <c r="E12" s="305"/>
      <c r="F12" s="305"/>
      <c r="G12" s="305"/>
      <c r="H12" s="305"/>
      <c r="I12" s="305"/>
    </row>
    <row r="13" spans="1:9" x14ac:dyDescent="0.2">
      <c r="A13" s="5"/>
      <c r="B13" s="3"/>
      <c r="C13" s="3"/>
      <c r="D13" s="3"/>
      <c r="E13" s="3"/>
      <c r="F13" s="3"/>
      <c r="G13" s="3"/>
      <c r="H13" s="5"/>
      <c r="I13" s="5"/>
    </row>
    <row r="14" spans="1:9" x14ac:dyDescent="0.2">
      <c r="A14" s="326" t="s">
        <v>54</v>
      </c>
      <c r="B14" s="326"/>
      <c r="C14" s="326"/>
      <c r="D14" s="326"/>
      <c r="E14" s="326"/>
      <c r="F14" s="326"/>
      <c r="G14" s="326"/>
      <c r="H14" s="326"/>
      <c r="I14" s="326"/>
    </row>
    <row r="15" spans="1:9" x14ac:dyDescent="0.2">
      <c r="A15" s="4">
        <v>1</v>
      </c>
      <c r="B15" s="289" t="s">
        <v>9</v>
      </c>
      <c r="C15" s="289"/>
      <c r="D15" s="289"/>
      <c r="E15" s="289"/>
      <c r="F15" s="289"/>
      <c r="G15" s="289"/>
      <c r="H15" s="319"/>
      <c r="I15" s="319"/>
    </row>
    <row r="16" spans="1:9" x14ac:dyDescent="0.2">
      <c r="A16" s="4">
        <v>2</v>
      </c>
      <c r="B16" s="289" t="s">
        <v>55</v>
      </c>
      <c r="C16" s="289"/>
      <c r="D16" s="289"/>
      <c r="E16" s="289"/>
      <c r="F16" s="289"/>
      <c r="G16" s="289"/>
      <c r="H16" s="328">
        <v>7824</v>
      </c>
      <c r="I16" s="305"/>
    </row>
    <row r="17" spans="1:9" x14ac:dyDescent="0.2">
      <c r="A17" s="4">
        <v>3</v>
      </c>
      <c r="B17" s="289" t="s">
        <v>8</v>
      </c>
      <c r="C17" s="289"/>
      <c r="D17" s="289"/>
      <c r="E17" s="289"/>
      <c r="F17" s="289"/>
      <c r="G17" s="289"/>
      <c r="H17" s="320"/>
      <c r="I17" s="319"/>
    </row>
    <row r="18" spans="1:9" x14ac:dyDescent="0.2">
      <c r="A18" s="4">
        <v>4</v>
      </c>
      <c r="B18" s="289" t="s">
        <v>7</v>
      </c>
      <c r="C18" s="289"/>
      <c r="D18" s="289"/>
      <c r="E18" s="289"/>
      <c r="F18" s="289"/>
      <c r="G18" s="289"/>
      <c r="H18" s="319"/>
      <c r="I18" s="319"/>
    </row>
    <row r="19" spans="1:9" x14ac:dyDescent="0.2">
      <c r="A19" s="4">
        <v>5</v>
      </c>
      <c r="B19" s="289" t="s">
        <v>6</v>
      </c>
      <c r="C19" s="289"/>
      <c r="D19" s="289"/>
      <c r="E19" s="289"/>
      <c r="F19" s="289"/>
      <c r="G19" s="289"/>
      <c r="H19" s="318"/>
      <c r="I19" s="319"/>
    </row>
    <row r="20" spans="1:9" x14ac:dyDescent="0.2">
      <c r="A20" s="323"/>
      <c r="B20" s="323"/>
      <c r="C20" s="323"/>
      <c r="D20" s="323"/>
      <c r="E20" s="323"/>
      <c r="F20" s="323"/>
      <c r="G20" s="323"/>
      <c r="H20" s="323"/>
      <c r="I20" s="323"/>
    </row>
    <row r="21" spans="1:9" x14ac:dyDescent="0.2">
      <c r="A21" s="303" t="s">
        <v>30</v>
      </c>
      <c r="B21" s="303"/>
      <c r="C21" s="303"/>
      <c r="D21" s="303"/>
      <c r="E21" s="303"/>
      <c r="F21" s="303"/>
      <c r="G21" s="303"/>
      <c r="H21" s="303"/>
      <c r="I21" s="303"/>
    </row>
    <row r="22" spans="1:9" x14ac:dyDescent="0.2">
      <c r="A22" s="6">
        <v>1</v>
      </c>
      <c r="B22" s="288" t="s">
        <v>18</v>
      </c>
      <c r="C22" s="288"/>
      <c r="D22" s="288"/>
      <c r="E22" s="288"/>
      <c r="F22" s="288"/>
      <c r="G22" s="288"/>
      <c r="H22" s="6" t="s">
        <v>3</v>
      </c>
      <c r="I22" s="6" t="s">
        <v>1</v>
      </c>
    </row>
    <row r="23" spans="1:9" x14ac:dyDescent="0.2">
      <c r="A23" s="6" t="s">
        <v>10</v>
      </c>
      <c r="B23" s="289" t="s">
        <v>31</v>
      </c>
      <c r="C23" s="289"/>
      <c r="D23" s="289"/>
      <c r="E23" s="289"/>
      <c r="F23" s="289"/>
      <c r="G23" s="289"/>
      <c r="H23" s="7"/>
      <c r="I23" s="191">
        <f>I141</f>
        <v>3507.6850000000004</v>
      </c>
    </row>
    <row r="24" spans="1:9" x14ac:dyDescent="0.2">
      <c r="A24" s="6" t="s">
        <v>11</v>
      </c>
      <c r="B24" s="289" t="s">
        <v>56</v>
      </c>
      <c r="C24" s="289"/>
      <c r="D24" s="289"/>
      <c r="E24" s="289"/>
      <c r="F24" s="289"/>
      <c r="G24" s="289"/>
      <c r="H24" s="9"/>
      <c r="I24" s="192">
        <f>H24*I23</f>
        <v>0</v>
      </c>
    </row>
    <row r="25" spans="1:9" x14ac:dyDescent="0.2">
      <c r="A25" s="6" t="s">
        <v>12</v>
      </c>
      <c r="B25" s="289" t="s">
        <v>57</v>
      </c>
      <c r="C25" s="289"/>
      <c r="D25" s="289"/>
      <c r="E25" s="289"/>
      <c r="F25" s="289"/>
      <c r="G25" s="289"/>
      <c r="H25" s="9"/>
      <c r="I25" s="192">
        <f>H25*I23</f>
        <v>0</v>
      </c>
    </row>
    <row r="26" spans="1:9" x14ac:dyDescent="0.2">
      <c r="A26" s="6" t="s">
        <v>13</v>
      </c>
      <c r="B26" s="289" t="s">
        <v>2</v>
      </c>
      <c r="C26" s="289"/>
      <c r="D26" s="289"/>
      <c r="E26" s="289"/>
      <c r="F26" s="289"/>
      <c r="G26" s="289"/>
      <c r="H26" s="9"/>
      <c r="I26" s="192">
        <f t="shared" ref="I26:I29" si="0">H26*I24</f>
        <v>0</v>
      </c>
    </row>
    <row r="27" spans="1:9" x14ac:dyDescent="0.2">
      <c r="A27" s="6" t="s">
        <v>14</v>
      </c>
      <c r="B27" s="289" t="s">
        <v>58</v>
      </c>
      <c r="C27" s="289"/>
      <c r="D27" s="289"/>
      <c r="E27" s="289"/>
      <c r="F27" s="289"/>
      <c r="G27" s="289"/>
      <c r="H27" s="10"/>
      <c r="I27" s="192">
        <f t="shared" si="0"/>
        <v>0</v>
      </c>
    </row>
    <row r="28" spans="1:9" x14ac:dyDescent="0.2">
      <c r="A28" s="6" t="s">
        <v>15</v>
      </c>
      <c r="B28" s="289" t="s">
        <v>59</v>
      </c>
      <c r="C28" s="289"/>
      <c r="D28" s="289"/>
      <c r="E28" s="289"/>
      <c r="F28" s="289"/>
      <c r="G28" s="289"/>
      <c r="H28" s="10"/>
      <c r="I28" s="192">
        <f t="shared" si="0"/>
        <v>0</v>
      </c>
    </row>
    <row r="29" spans="1:9" x14ac:dyDescent="0.2">
      <c r="A29" s="6" t="s">
        <v>16</v>
      </c>
      <c r="B29" s="289" t="s">
        <v>4</v>
      </c>
      <c r="C29" s="289"/>
      <c r="D29" s="289"/>
      <c r="E29" s="289"/>
      <c r="F29" s="289"/>
      <c r="G29" s="289"/>
      <c r="H29" s="9"/>
      <c r="I29" s="192">
        <f t="shared" si="0"/>
        <v>0</v>
      </c>
    </row>
    <row r="30" spans="1:9" x14ac:dyDescent="0.2">
      <c r="A30" s="288" t="s">
        <v>83</v>
      </c>
      <c r="B30" s="288"/>
      <c r="C30" s="288"/>
      <c r="D30" s="288"/>
      <c r="E30" s="288"/>
      <c r="F30" s="288"/>
      <c r="G30" s="288"/>
      <c r="H30" s="288"/>
      <c r="I30" s="11">
        <f>TRUNC(SUM(I23:I29),2)</f>
        <v>3507.68</v>
      </c>
    </row>
    <row r="31" spans="1:9" x14ac:dyDescent="0.2">
      <c r="A31" s="12"/>
      <c r="B31" s="12"/>
      <c r="C31" s="12"/>
      <c r="D31" s="12"/>
      <c r="E31" s="12"/>
      <c r="F31" s="12"/>
      <c r="G31" s="12"/>
      <c r="H31" s="12"/>
      <c r="I31" s="13"/>
    </row>
    <row r="32" spans="1:9" x14ac:dyDescent="0.2">
      <c r="A32" s="303" t="s">
        <v>60</v>
      </c>
      <c r="B32" s="303"/>
      <c r="C32" s="303"/>
      <c r="D32" s="303"/>
      <c r="E32" s="303"/>
      <c r="F32" s="303"/>
      <c r="G32" s="303"/>
      <c r="H32" s="303"/>
      <c r="I32" s="303"/>
    </row>
    <row r="33" spans="1:9" x14ac:dyDescent="0.2">
      <c r="A33" s="288" t="s">
        <v>73</v>
      </c>
      <c r="B33" s="288"/>
      <c r="C33" s="288"/>
      <c r="D33" s="288"/>
      <c r="E33" s="288"/>
      <c r="F33" s="288"/>
      <c r="G33" s="288"/>
      <c r="H33" s="6" t="s">
        <v>3</v>
      </c>
      <c r="I33" s="6" t="s">
        <v>1</v>
      </c>
    </row>
    <row r="34" spans="1:9" x14ac:dyDescent="0.2">
      <c r="A34" s="6" t="s">
        <v>10</v>
      </c>
      <c r="B34" s="289" t="s">
        <v>62</v>
      </c>
      <c r="C34" s="289"/>
      <c r="D34" s="289"/>
      <c r="E34" s="289"/>
      <c r="F34" s="289"/>
      <c r="G34" s="289"/>
      <c r="H34" s="14">
        <v>8.3299999999999999E-2</v>
      </c>
      <c r="I34" s="45">
        <f>I30*H34</f>
        <v>292.18974399999996</v>
      </c>
    </row>
    <row r="35" spans="1:9" x14ac:dyDescent="0.2">
      <c r="A35" s="6" t="s">
        <v>11</v>
      </c>
      <c r="B35" s="292" t="s">
        <v>118</v>
      </c>
      <c r="C35" s="289"/>
      <c r="D35" s="289"/>
      <c r="E35" s="289"/>
      <c r="F35" s="289"/>
      <c r="G35" s="289"/>
      <c r="H35" s="15">
        <v>2.7799999999999998E-2</v>
      </c>
      <c r="I35" s="45">
        <f>I30*H35</f>
        <v>97.513503999999983</v>
      </c>
    </row>
    <row r="36" spans="1:9" x14ac:dyDescent="0.2">
      <c r="A36" s="288" t="s">
        <v>63</v>
      </c>
      <c r="B36" s="288"/>
      <c r="C36" s="288"/>
      <c r="D36" s="288"/>
      <c r="E36" s="288"/>
      <c r="F36" s="288"/>
      <c r="G36" s="288"/>
      <c r="H36" s="16">
        <f>TRUNC(SUM(H34:H35),4)</f>
        <v>0.1111</v>
      </c>
      <c r="I36" s="11">
        <f>SUM(I34:I35)</f>
        <v>389.70324799999992</v>
      </c>
    </row>
    <row r="37" spans="1:9" x14ac:dyDescent="0.2">
      <c r="A37" s="321"/>
      <c r="B37" s="322"/>
      <c r="C37" s="322"/>
      <c r="D37" s="322"/>
      <c r="E37" s="322"/>
      <c r="F37" s="322"/>
      <c r="G37" s="322"/>
      <c r="H37" s="322"/>
      <c r="I37" s="322"/>
    </row>
    <row r="38" spans="1:9" x14ac:dyDescent="0.2">
      <c r="A38" s="288" t="s">
        <v>74</v>
      </c>
      <c r="B38" s="288"/>
      <c r="C38" s="288"/>
      <c r="D38" s="288"/>
      <c r="E38" s="288"/>
      <c r="F38" s="288"/>
      <c r="G38" s="288"/>
      <c r="H38" s="6" t="s">
        <v>3</v>
      </c>
      <c r="I38" s="6" t="s">
        <v>1</v>
      </c>
    </row>
    <row r="39" spans="1:9" x14ac:dyDescent="0.2">
      <c r="A39" s="6" t="s">
        <v>10</v>
      </c>
      <c r="B39" s="289" t="s">
        <v>66</v>
      </c>
      <c r="C39" s="289"/>
      <c r="D39" s="289"/>
      <c r="E39" s="289"/>
      <c r="F39" s="289"/>
      <c r="G39" s="289"/>
      <c r="H39" s="193">
        <v>0.2</v>
      </c>
      <c r="I39" s="8">
        <f>H39*$I$30</f>
        <v>701.53600000000006</v>
      </c>
    </row>
    <row r="40" spans="1:9" x14ac:dyDescent="0.2">
      <c r="A40" s="6" t="s">
        <v>11</v>
      </c>
      <c r="B40" s="289" t="s">
        <v>67</v>
      </c>
      <c r="C40" s="289"/>
      <c r="D40" s="289"/>
      <c r="E40" s="289"/>
      <c r="F40" s="289"/>
      <c r="G40" s="289"/>
      <c r="H40" s="193">
        <v>0</v>
      </c>
      <c r="I40" s="8">
        <f t="shared" ref="I40:I46" si="1">H40*$I$30</f>
        <v>0</v>
      </c>
    </row>
    <row r="41" spans="1:9" x14ac:dyDescent="0.2">
      <c r="A41" s="6" t="s">
        <v>12</v>
      </c>
      <c r="B41" s="292" t="s">
        <v>117</v>
      </c>
      <c r="C41" s="289"/>
      <c r="D41" s="289"/>
      <c r="E41" s="289"/>
      <c r="F41" s="289"/>
      <c r="G41" s="289"/>
      <c r="H41" s="193">
        <v>0.03</v>
      </c>
      <c r="I41" s="8">
        <f t="shared" si="1"/>
        <v>105.23039999999999</v>
      </c>
    </row>
    <row r="42" spans="1:9" x14ac:dyDescent="0.2">
      <c r="A42" s="6" t="s">
        <v>13</v>
      </c>
      <c r="B42" s="289" t="s">
        <v>65</v>
      </c>
      <c r="C42" s="289"/>
      <c r="D42" s="289"/>
      <c r="E42" s="289"/>
      <c r="F42" s="289"/>
      <c r="G42" s="289"/>
      <c r="H42" s="193">
        <v>1.4999999999999999E-2</v>
      </c>
      <c r="I42" s="8">
        <f t="shared" si="1"/>
        <v>52.615199999999994</v>
      </c>
    </row>
    <row r="43" spans="1:9" x14ac:dyDescent="0.2">
      <c r="A43" s="6" t="s">
        <v>14</v>
      </c>
      <c r="B43" s="289" t="s">
        <v>68</v>
      </c>
      <c r="C43" s="289"/>
      <c r="D43" s="289"/>
      <c r="E43" s="289"/>
      <c r="F43" s="289"/>
      <c r="G43" s="289"/>
      <c r="H43" s="193">
        <v>0.01</v>
      </c>
      <c r="I43" s="8">
        <f t="shared" si="1"/>
        <v>35.076799999999999</v>
      </c>
    </row>
    <row r="44" spans="1:9" x14ac:dyDescent="0.2">
      <c r="A44" s="6" t="s">
        <v>15</v>
      </c>
      <c r="B44" s="289" t="s">
        <v>69</v>
      </c>
      <c r="C44" s="289"/>
      <c r="D44" s="289"/>
      <c r="E44" s="289"/>
      <c r="F44" s="289"/>
      <c r="G44" s="289"/>
      <c r="H44" s="193">
        <v>6.0000000000000001E-3</v>
      </c>
      <c r="I44" s="8">
        <f t="shared" si="1"/>
        <v>21.04608</v>
      </c>
    </row>
    <row r="45" spans="1:9" x14ac:dyDescent="0.2">
      <c r="A45" s="6" t="s">
        <v>16</v>
      </c>
      <c r="B45" s="289" t="s">
        <v>70</v>
      </c>
      <c r="C45" s="289"/>
      <c r="D45" s="289"/>
      <c r="E45" s="289"/>
      <c r="F45" s="289"/>
      <c r="G45" s="289"/>
      <c r="H45" s="193">
        <v>2E-3</v>
      </c>
      <c r="I45" s="8">
        <f t="shared" si="1"/>
        <v>7.0153600000000003</v>
      </c>
    </row>
    <row r="46" spans="1:9" x14ac:dyDescent="0.2">
      <c r="A46" s="6" t="s">
        <v>17</v>
      </c>
      <c r="B46" s="289" t="s">
        <v>71</v>
      </c>
      <c r="C46" s="289"/>
      <c r="D46" s="289"/>
      <c r="E46" s="289"/>
      <c r="F46" s="289"/>
      <c r="G46" s="289"/>
      <c r="H46" s="193">
        <v>0.08</v>
      </c>
      <c r="I46" s="8">
        <f t="shared" si="1"/>
        <v>280.61439999999999</v>
      </c>
    </row>
    <row r="47" spans="1:9" x14ac:dyDescent="0.2">
      <c r="A47" s="288" t="s">
        <v>72</v>
      </c>
      <c r="B47" s="288"/>
      <c r="C47" s="288"/>
      <c r="D47" s="288"/>
      <c r="E47" s="288"/>
      <c r="F47" s="288"/>
      <c r="G47" s="288"/>
      <c r="H47" s="16">
        <f>SUM(H39:H46)</f>
        <v>0.34300000000000003</v>
      </c>
      <c r="I47" s="11">
        <f>SUM(I39:I46)</f>
        <v>1203.1342400000001</v>
      </c>
    </row>
    <row r="48" spans="1:9" x14ac:dyDescent="0.2">
      <c r="A48" s="316"/>
      <c r="B48" s="316"/>
      <c r="C48" s="316"/>
      <c r="D48" s="316"/>
      <c r="E48" s="316"/>
      <c r="F48" s="316"/>
      <c r="G48" s="316"/>
      <c r="H48" s="316"/>
      <c r="I48" s="317"/>
    </row>
    <row r="49" spans="1:9" x14ac:dyDescent="0.2">
      <c r="A49" s="291" t="s">
        <v>75</v>
      </c>
      <c r="B49" s="291"/>
      <c r="C49" s="291"/>
      <c r="D49" s="291"/>
      <c r="E49" s="291"/>
      <c r="F49" s="291"/>
      <c r="G49" s="291"/>
      <c r="H49" s="46"/>
      <c r="I49" s="38" t="s">
        <v>1</v>
      </c>
    </row>
    <row r="50" spans="1:9" x14ac:dyDescent="0.2">
      <c r="A50" s="6" t="s">
        <v>10</v>
      </c>
      <c r="B50" s="332" t="s">
        <v>114</v>
      </c>
      <c r="C50" s="304"/>
      <c r="D50" s="304"/>
      <c r="E50" s="304"/>
      <c r="F50" s="304"/>
      <c r="G50" s="304"/>
      <c r="H50" s="4"/>
      <c r="I50" s="4" t="s">
        <v>0</v>
      </c>
    </row>
    <row r="51" spans="1:9" x14ac:dyDescent="0.2">
      <c r="A51" s="6" t="s">
        <v>11</v>
      </c>
      <c r="B51" s="332" t="s">
        <v>115</v>
      </c>
      <c r="C51" s="304"/>
      <c r="D51" s="304"/>
      <c r="E51" s="304"/>
      <c r="F51" s="304"/>
      <c r="G51" s="304"/>
      <c r="H51" s="39"/>
      <c r="I51" s="194">
        <v>690</v>
      </c>
    </row>
    <row r="52" spans="1:9" x14ac:dyDescent="0.2">
      <c r="A52" s="6" t="s">
        <v>12</v>
      </c>
      <c r="B52" s="332" t="s">
        <v>116</v>
      </c>
      <c r="C52" s="304"/>
      <c r="D52" s="304"/>
      <c r="E52" s="304"/>
      <c r="F52" s="304"/>
      <c r="G52" s="304"/>
      <c r="H52" s="39"/>
      <c r="I52" s="39" t="s">
        <v>0</v>
      </c>
    </row>
    <row r="53" spans="1:9" x14ac:dyDescent="0.2">
      <c r="A53" s="1" t="s">
        <v>14</v>
      </c>
      <c r="B53" s="310" t="s">
        <v>113</v>
      </c>
      <c r="C53" s="311"/>
      <c r="D53" s="311"/>
      <c r="E53" s="311"/>
      <c r="F53" s="311"/>
      <c r="G53" s="312"/>
      <c r="H53" s="40"/>
      <c r="I53" s="40" t="s">
        <v>0</v>
      </c>
    </row>
    <row r="54" spans="1:9" x14ac:dyDescent="0.2">
      <c r="A54" s="1" t="s">
        <v>16</v>
      </c>
      <c r="B54" s="332" t="s">
        <v>119</v>
      </c>
      <c r="C54" s="304"/>
      <c r="D54" s="304"/>
      <c r="E54" s="304"/>
      <c r="F54" s="304"/>
      <c r="G54" s="304"/>
      <c r="H54" s="39"/>
      <c r="I54" s="39">
        <v>85.32</v>
      </c>
    </row>
    <row r="55" spans="1:9" x14ac:dyDescent="0.2">
      <c r="A55" s="288" t="s">
        <v>76</v>
      </c>
      <c r="B55" s="288"/>
      <c r="C55" s="288"/>
      <c r="D55" s="288"/>
      <c r="E55" s="288"/>
      <c r="F55" s="288"/>
      <c r="G55" s="288"/>
      <c r="H55" s="288"/>
      <c r="I55" s="11">
        <f>SUM(I50:I54)</f>
        <v>775.31999999999994</v>
      </c>
    </row>
    <row r="56" spans="1:9" x14ac:dyDescent="0.2">
      <c r="A56" s="316"/>
      <c r="B56" s="316"/>
      <c r="C56" s="316"/>
      <c r="D56" s="316"/>
      <c r="E56" s="316"/>
      <c r="F56" s="316"/>
      <c r="G56" s="316"/>
      <c r="H56" s="316"/>
      <c r="I56" s="317"/>
    </row>
    <row r="57" spans="1:9" x14ac:dyDescent="0.2">
      <c r="A57" s="291" t="s">
        <v>77</v>
      </c>
      <c r="B57" s="291"/>
      <c r="C57" s="291"/>
      <c r="D57" s="291"/>
      <c r="E57" s="291"/>
      <c r="F57" s="291"/>
      <c r="G57" s="291"/>
      <c r="H57" s="291"/>
      <c r="I57" s="291"/>
    </row>
    <row r="58" spans="1:9" x14ac:dyDescent="0.2">
      <c r="A58" s="288" t="s">
        <v>81</v>
      </c>
      <c r="B58" s="288"/>
      <c r="C58" s="288"/>
      <c r="D58" s="288"/>
      <c r="E58" s="288"/>
      <c r="F58" s="288"/>
      <c r="G58" s="288"/>
      <c r="H58" s="288"/>
      <c r="I58" s="6" t="s">
        <v>1</v>
      </c>
    </row>
    <row r="59" spans="1:9" x14ac:dyDescent="0.2">
      <c r="A59" s="6" t="s">
        <v>78</v>
      </c>
      <c r="B59" s="305" t="s">
        <v>61</v>
      </c>
      <c r="C59" s="305"/>
      <c r="D59" s="305"/>
      <c r="E59" s="305"/>
      <c r="F59" s="305"/>
      <c r="G59" s="305"/>
      <c r="H59" s="305"/>
      <c r="I59" s="8">
        <f>$I$36</f>
        <v>389.70324799999992</v>
      </c>
    </row>
    <row r="60" spans="1:9" x14ac:dyDescent="0.2">
      <c r="A60" s="6" t="s">
        <v>79</v>
      </c>
      <c r="B60" s="305" t="s">
        <v>64</v>
      </c>
      <c r="C60" s="305"/>
      <c r="D60" s="305"/>
      <c r="E60" s="305"/>
      <c r="F60" s="305"/>
      <c r="G60" s="305"/>
      <c r="H60" s="305"/>
      <c r="I60" s="8">
        <f>$I$47</f>
        <v>1203.1342400000001</v>
      </c>
    </row>
    <row r="61" spans="1:9" x14ac:dyDescent="0.2">
      <c r="A61" s="6" t="s">
        <v>80</v>
      </c>
      <c r="B61" s="305" t="s">
        <v>82</v>
      </c>
      <c r="C61" s="305"/>
      <c r="D61" s="305"/>
      <c r="E61" s="305"/>
      <c r="F61" s="305"/>
      <c r="G61" s="305"/>
      <c r="H61" s="305"/>
      <c r="I61" s="8">
        <f>$I$55</f>
        <v>775.31999999999994</v>
      </c>
    </row>
    <row r="62" spans="1:9" x14ac:dyDescent="0.2">
      <c r="A62" s="288" t="s">
        <v>84</v>
      </c>
      <c r="B62" s="288"/>
      <c r="C62" s="288"/>
      <c r="D62" s="288"/>
      <c r="E62" s="288"/>
      <c r="F62" s="288"/>
      <c r="G62" s="288"/>
      <c r="H62" s="288"/>
      <c r="I62" s="11">
        <f>SUM(I59:I61)</f>
        <v>2368.1574879999998</v>
      </c>
    </row>
    <row r="63" spans="1:9" x14ac:dyDescent="0.2">
      <c r="A63" s="298"/>
      <c r="B63" s="299"/>
      <c r="C63" s="299"/>
      <c r="D63" s="299"/>
      <c r="E63" s="299"/>
      <c r="F63" s="299"/>
      <c r="G63" s="299"/>
      <c r="H63" s="299"/>
      <c r="I63" s="299"/>
    </row>
    <row r="64" spans="1:9" x14ac:dyDescent="0.2">
      <c r="A64" s="303" t="s">
        <v>85</v>
      </c>
      <c r="B64" s="303"/>
      <c r="C64" s="303"/>
      <c r="D64" s="303"/>
      <c r="E64" s="303"/>
      <c r="F64" s="303"/>
      <c r="G64" s="303"/>
      <c r="H64" s="303"/>
      <c r="I64" s="303"/>
    </row>
    <row r="65" spans="1:9" x14ac:dyDescent="0.2">
      <c r="A65" s="6">
        <v>3</v>
      </c>
      <c r="B65" s="288" t="s">
        <v>86</v>
      </c>
      <c r="C65" s="288"/>
      <c r="D65" s="288"/>
      <c r="E65" s="288"/>
      <c r="F65" s="288"/>
      <c r="G65" s="288"/>
      <c r="H65" s="6" t="s">
        <v>3</v>
      </c>
      <c r="I65" s="6" t="s">
        <v>1</v>
      </c>
    </row>
    <row r="66" spans="1:9" x14ac:dyDescent="0.2">
      <c r="A66" s="6" t="s">
        <v>10</v>
      </c>
      <c r="B66" s="289" t="s">
        <v>89</v>
      </c>
      <c r="C66" s="289"/>
      <c r="D66" s="289"/>
      <c r="E66" s="289"/>
      <c r="F66" s="289"/>
      <c r="G66" s="289"/>
      <c r="H66" s="14">
        <v>4.1999999999999997E-3</v>
      </c>
      <c r="I66" s="8">
        <f>H66*$I$30</f>
        <v>14.732255999999998</v>
      </c>
    </row>
    <row r="67" spans="1:9" x14ac:dyDescent="0.2">
      <c r="A67" s="6" t="s">
        <v>11</v>
      </c>
      <c r="B67" s="289" t="s">
        <v>88</v>
      </c>
      <c r="C67" s="289"/>
      <c r="D67" s="289"/>
      <c r="E67" s="289"/>
      <c r="F67" s="289"/>
      <c r="G67" s="289"/>
      <c r="H67" s="18">
        <f>0.08*H66</f>
        <v>3.3599999999999998E-4</v>
      </c>
      <c r="I67" s="8">
        <f t="shared" ref="I67:I71" si="2">H67*$I$30</f>
        <v>1.1785804799999999</v>
      </c>
    </row>
    <row r="68" spans="1:9" x14ac:dyDescent="0.2">
      <c r="A68" s="6" t="s">
        <v>12</v>
      </c>
      <c r="B68" s="289" t="s">
        <v>90</v>
      </c>
      <c r="C68" s="289"/>
      <c r="D68" s="289"/>
      <c r="E68" s="289"/>
      <c r="F68" s="289"/>
      <c r="G68" s="289"/>
      <c r="H68" s="17">
        <v>3.44E-2</v>
      </c>
      <c r="I68" s="8">
        <f t="shared" si="2"/>
        <v>120.664192</v>
      </c>
    </row>
    <row r="69" spans="1:9" x14ac:dyDescent="0.2">
      <c r="A69" s="6" t="s">
        <v>13</v>
      </c>
      <c r="B69" s="289" t="s">
        <v>87</v>
      </c>
      <c r="C69" s="289"/>
      <c r="D69" s="289"/>
      <c r="E69" s="289"/>
      <c r="F69" s="289"/>
      <c r="G69" s="289"/>
      <c r="H69" s="14">
        <v>1.0699999999999999E-2</v>
      </c>
      <c r="I69" s="8">
        <f t="shared" si="2"/>
        <v>37.532176</v>
      </c>
    </row>
    <row r="70" spans="1:9" x14ac:dyDescent="0.2">
      <c r="A70" s="6" t="s">
        <v>14</v>
      </c>
      <c r="B70" s="289" t="s">
        <v>91</v>
      </c>
      <c r="C70" s="289"/>
      <c r="D70" s="289"/>
      <c r="E70" s="289"/>
      <c r="F70" s="289"/>
      <c r="G70" s="289"/>
      <c r="H70" s="15">
        <f>H47*H69</f>
        <v>3.6700999999999999E-3</v>
      </c>
      <c r="I70" s="8">
        <f t="shared" si="2"/>
        <v>12.873536368</v>
      </c>
    </row>
    <row r="71" spans="1:9" x14ac:dyDescent="0.2">
      <c r="A71" s="6" t="s">
        <v>15</v>
      </c>
      <c r="B71" s="289" t="s">
        <v>92</v>
      </c>
      <c r="C71" s="289"/>
      <c r="D71" s="289"/>
      <c r="E71" s="289"/>
      <c r="F71" s="289"/>
      <c r="G71" s="289"/>
      <c r="H71" s="17">
        <f>0.5*0.08*H69</f>
        <v>4.28E-4</v>
      </c>
      <c r="I71" s="8">
        <f t="shared" si="2"/>
        <v>1.50128704</v>
      </c>
    </row>
    <row r="72" spans="1:9" x14ac:dyDescent="0.2">
      <c r="A72" s="288" t="s">
        <v>93</v>
      </c>
      <c r="B72" s="288"/>
      <c r="C72" s="288"/>
      <c r="D72" s="288"/>
      <c r="E72" s="288"/>
      <c r="F72" s="288"/>
      <c r="G72" s="288"/>
      <c r="H72" s="16">
        <f>TRUNC(SUM(H66:H71),4)</f>
        <v>5.3699999999999998E-2</v>
      </c>
      <c r="I72" s="11">
        <f>TRUNC(SUM(I66:I71),2)</f>
        <v>188.48</v>
      </c>
    </row>
    <row r="73" spans="1:9" x14ac:dyDescent="0.2">
      <c r="A73" s="306"/>
      <c r="B73" s="307"/>
      <c r="C73" s="307"/>
      <c r="D73" s="307"/>
      <c r="E73" s="307"/>
      <c r="F73" s="307"/>
      <c r="G73" s="307"/>
      <c r="H73" s="307"/>
      <c r="I73" s="307"/>
    </row>
    <row r="74" spans="1:9" x14ac:dyDescent="0.2">
      <c r="A74" s="303" t="s">
        <v>94</v>
      </c>
      <c r="B74" s="303"/>
      <c r="C74" s="303"/>
      <c r="D74" s="303"/>
      <c r="E74" s="303"/>
      <c r="F74" s="303"/>
      <c r="G74" s="303"/>
      <c r="H74" s="303"/>
      <c r="I74" s="303"/>
    </row>
    <row r="75" spans="1:9" x14ac:dyDescent="0.2">
      <c r="A75" s="288" t="s">
        <v>95</v>
      </c>
      <c r="B75" s="288"/>
      <c r="C75" s="288"/>
      <c r="D75" s="288"/>
      <c r="E75" s="288"/>
      <c r="F75" s="288"/>
      <c r="G75" s="288"/>
      <c r="H75" s="6" t="s">
        <v>3</v>
      </c>
      <c r="I75" s="6" t="s">
        <v>1</v>
      </c>
    </row>
    <row r="76" spans="1:9" x14ac:dyDescent="0.2">
      <c r="A76" s="6" t="s">
        <v>10</v>
      </c>
      <c r="B76" s="289" t="s">
        <v>96</v>
      </c>
      <c r="C76" s="289"/>
      <c r="D76" s="289"/>
      <c r="E76" s="289"/>
      <c r="F76" s="289"/>
      <c r="G76" s="289"/>
      <c r="H76" s="14">
        <v>8.3299999999999999E-2</v>
      </c>
      <c r="I76" s="8">
        <f>H76*$I$30</f>
        <v>292.18974399999996</v>
      </c>
    </row>
    <row r="77" spans="1:9" x14ac:dyDescent="0.2">
      <c r="A77" s="6" t="s">
        <v>11</v>
      </c>
      <c r="B77" s="289" t="s">
        <v>97</v>
      </c>
      <c r="C77" s="289"/>
      <c r="D77" s="289"/>
      <c r="E77" s="289"/>
      <c r="F77" s="289"/>
      <c r="G77" s="289"/>
      <c r="H77" s="14">
        <v>2.8E-3</v>
      </c>
      <c r="I77" s="8">
        <f t="shared" ref="I77:I81" si="3">H77*$I$30</f>
        <v>9.8215039999999991</v>
      </c>
    </row>
    <row r="78" spans="1:9" x14ac:dyDescent="0.2">
      <c r="A78" s="6" t="s">
        <v>12</v>
      </c>
      <c r="B78" s="289" t="s">
        <v>98</v>
      </c>
      <c r="C78" s="289"/>
      <c r="D78" s="289"/>
      <c r="E78" s="289"/>
      <c r="F78" s="289"/>
      <c r="G78" s="289"/>
      <c r="H78" s="14">
        <v>2.0000000000000001E-4</v>
      </c>
      <c r="I78" s="8">
        <f t="shared" si="3"/>
        <v>0.70153600000000005</v>
      </c>
    </row>
    <row r="79" spans="1:9" x14ac:dyDescent="0.2">
      <c r="A79" s="6" t="s">
        <v>13</v>
      </c>
      <c r="B79" s="289" t="s">
        <v>99</v>
      </c>
      <c r="C79" s="289"/>
      <c r="D79" s="289"/>
      <c r="E79" s="289"/>
      <c r="F79" s="289"/>
      <c r="G79" s="289"/>
      <c r="H79" s="14">
        <v>6.9999999999999999E-4</v>
      </c>
      <c r="I79" s="8">
        <f t="shared" si="3"/>
        <v>2.4553759999999998</v>
      </c>
    </row>
    <row r="80" spans="1:9" x14ac:dyDescent="0.2">
      <c r="A80" s="6" t="s">
        <v>14</v>
      </c>
      <c r="B80" s="289" t="s">
        <v>24</v>
      </c>
      <c r="C80" s="289"/>
      <c r="D80" s="289"/>
      <c r="E80" s="289"/>
      <c r="F80" s="289"/>
      <c r="G80" s="289"/>
      <c r="H80" s="14">
        <v>1.29E-2</v>
      </c>
      <c r="I80" s="8">
        <f t="shared" si="3"/>
        <v>45.249071999999998</v>
      </c>
    </row>
    <row r="81" spans="1:9" x14ac:dyDescent="0.2">
      <c r="A81" s="6" t="s">
        <v>15</v>
      </c>
      <c r="B81" s="292" t="s">
        <v>123</v>
      </c>
      <c r="C81" s="289"/>
      <c r="D81" s="289"/>
      <c r="E81" s="289"/>
      <c r="F81" s="289"/>
      <c r="G81" s="289"/>
      <c r="H81" s="14">
        <v>1.3899999999999999E-2</v>
      </c>
      <c r="I81" s="8">
        <f t="shared" si="3"/>
        <v>48.756751999999992</v>
      </c>
    </row>
    <row r="82" spans="1:9" x14ac:dyDescent="0.2">
      <c r="A82" s="288" t="s">
        <v>22</v>
      </c>
      <c r="B82" s="288"/>
      <c r="C82" s="288"/>
      <c r="D82" s="288"/>
      <c r="E82" s="288"/>
      <c r="F82" s="288"/>
      <c r="G82" s="288"/>
      <c r="H82" s="16">
        <f>TRUNC(SUM(H76:H81),4)</f>
        <v>0.1138</v>
      </c>
      <c r="I82" s="11">
        <f>TRUNC(SUM(I76:I81),2)</f>
        <v>399.17</v>
      </c>
    </row>
    <row r="83" spans="1:9" x14ac:dyDescent="0.2">
      <c r="A83" s="296"/>
      <c r="B83" s="297"/>
      <c r="C83" s="297"/>
      <c r="D83" s="297"/>
      <c r="E83" s="297"/>
      <c r="F83" s="297"/>
      <c r="G83" s="297"/>
      <c r="H83" s="297"/>
      <c r="I83" s="297"/>
    </row>
    <row r="84" spans="1:9" x14ac:dyDescent="0.2">
      <c r="A84" s="333" t="s">
        <v>127</v>
      </c>
      <c r="B84" s="288"/>
      <c r="C84" s="288"/>
      <c r="D84" s="288"/>
      <c r="E84" s="288"/>
      <c r="F84" s="288"/>
      <c r="G84" s="288"/>
      <c r="H84" s="6" t="s">
        <v>3</v>
      </c>
      <c r="I84" s="6" t="s">
        <v>1</v>
      </c>
    </row>
    <row r="85" spans="1:9" x14ac:dyDescent="0.2">
      <c r="A85" s="1" t="s">
        <v>11</v>
      </c>
      <c r="B85" s="310" t="s">
        <v>124</v>
      </c>
      <c r="C85" s="311"/>
      <c r="D85" s="311"/>
      <c r="E85" s="311"/>
      <c r="F85" s="311"/>
      <c r="G85" s="312"/>
      <c r="H85" s="14">
        <v>1.9599999999999999E-2</v>
      </c>
      <c r="I85" s="8">
        <f>$I$30*H85</f>
        <v>68.750527999999989</v>
      </c>
    </row>
    <row r="86" spans="1:9" x14ac:dyDescent="0.2">
      <c r="A86" s="1" t="s">
        <v>12</v>
      </c>
      <c r="B86" s="313" t="s">
        <v>125</v>
      </c>
      <c r="C86" s="314"/>
      <c r="D86" s="314"/>
      <c r="E86" s="314"/>
      <c r="F86" s="314"/>
      <c r="G86" s="315"/>
      <c r="H86" s="14">
        <f>H82+H85</f>
        <v>0.13339999999999999</v>
      </c>
      <c r="I86" s="8">
        <f t="shared" ref="I86:I87" si="4">$I$30*H86</f>
        <v>467.92451199999994</v>
      </c>
    </row>
    <row r="87" spans="1:9" x14ac:dyDescent="0.2">
      <c r="A87" s="1" t="s">
        <v>13</v>
      </c>
      <c r="B87" s="310" t="s">
        <v>126</v>
      </c>
      <c r="C87" s="311"/>
      <c r="D87" s="311"/>
      <c r="E87" s="311"/>
      <c r="F87" s="311"/>
      <c r="G87" s="312"/>
      <c r="H87" s="14">
        <f>H86*H47</f>
        <v>4.5756200000000004E-2</v>
      </c>
      <c r="I87" s="8">
        <f t="shared" si="4"/>
        <v>160.498107616</v>
      </c>
    </row>
    <row r="88" spans="1:9" x14ac:dyDescent="0.2">
      <c r="A88" s="288" t="s">
        <v>23</v>
      </c>
      <c r="B88" s="288"/>
      <c r="C88" s="288"/>
      <c r="D88" s="288"/>
      <c r="E88" s="288"/>
      <c r="F88" s="288"/>
      <c r="G88" s="288"/>
      <c r="H88" s="16">
        <f>H86+H87</f>
        <v>0.17915619999999999</v>
      </c>
      <c r="I88" s="47">
        <f>SUM(I86:I87)</f>
        <v>628.42261961599991</v>
      </c>
    </row>
    <row r="89" spans="1:9" x14ac:dyDescent="0.2">
      <c r="A89" s="308"/>
      <c r="B89" s="309"/>
      <c r="C89" s="309"/>
      <c r="D89" s="309"/>
      <c r="E89" s="309"/>
      <c r="F89" s="309"/>
      <c r="G89" s="309"/>
      <c r="H89" s="309"/>
      <c r="I89" s="309"/>
    </row>
    <row r="90" spans="1:9" x14ac:dyDescent="0.2">
      <c r="A90" s="291" t="s">
        <v>100</v>
      </c>
      <c r="B90" s="291"/>
      <c r="C90" s="291"/>
      <c r="D90" s="291"/>
      <c r="E90" s="291"/>
      <c r="F90" s="291"/>
      <c r="G90" s="291"/>
      <c r="H90" s="291"/>
      <c r="I90" s="291"/>
    </row>
    <row r="91" spans="1:9" x14ac:dyDescent="0.2">
      <c r="A91" s="288" t="s">
        <v>101</v>
      </c>
      <c r="B91" s="288"/>
      <c r="C91" s="288"/>
      <c r="D91" s="288"/>
      <c r="E91" s="288"/>
      <c r="F91" s="288"/>
      <c r="G91" s="288"/>
      <c r="H91" s="288"/>
      <c r="I91" s="6" t="s">
        <v>1</v>
      </c>
    </row>
    <row r="92" spans="1:9" x14ac:dyDescent="0.2">
      <c r="A92" s="6" t="s">
        <v>26</v>
      </c>
      <c r="B92" s="305" t="s">
        <v>97</v>
      </c>
      <c r="C92" s="305"/>
      <c r="D92" s="305"/>
      <c r="E92" s="305"/>
      <c r="F92" s="305"/>
      <c r="G92" s="305"/>
      <c r="H92" s="305"/>
      <c r="I92" s="191">
        <f>I82</f>
        <v>399.17</v>
      </c>
    </row>
    <row r="93" spans="1:9" x14ac:dyDescent="0.2">
      <c r="A93" s="6" t="s">
        <v>27</v>
      </c>
      <c r="B93" s="305" t="s">
        <v>102</v>
      </c>
      <c r="C93" s="305"/>
      <c r="D93" s="305"/>
      <c r="E93" s="305"/>
      <c r="F93" s="305"/>
      <c r="G93" s="305"/>
      <c r="H93" s="305"/>
      <c r="I93" s="8">
        <f>I77</f>
        <v>9.8215039999999991</v>
      </c>
    </row>
    <row r="94" spans="1:9" x14ac:dyDescent="0.2">
      <c r="A94" s="288" t="s">
        <v>103</v>
      </c>
      <c r="B94" s="288"/>
      <c r="C94" s="288"/>
      <c r="D94" s="288"/>
      <c r="E94" s="288"/>
      <c r="F94" s="288"/>
      <c r="G94" s="288"/>
      <c r="H94" s="288"/>
      <c r="I94" s="11">
        <f>TRUNC(SUM(I92:I93),2)</f>
        <v>408.99</v>
      </c>
    </row>
    <row r="95" spans="1:9" x14ac:dyDescent="0.2">
      <c r="A95" s="298"/>
      <c r="B95" s="299"/>
      <c r="C95" s="299"/>
      <c r="D95" s="299"/>
      <c r="E95" s="299"/>
      <c r="F95" s="299"/>
      <c r="G95" s="299"/>
      <c r="H95" s="299"/>
      <c r="I95" s="299"/>
    </row>
    <row r="96" spans="1:9" x14ac:dyDescent="0.2">
      <c r="A96" s="303" t="s">
        <v>104</v>
      </c>
      <c r="B96" s="303"/>
      <c r="C96" s="303"/>
      <c r="D96" s="303"/>
      <c r="E96" s="303"/>
      <c r="F96" s="303"/>
      <c r="G96" s="303"/>
      <c r="H96" s="303"/>
      <c r="I96" s="303"/>
    </row>
    <row r="97" spans="1:9" x14ac:dyDescent="0.2">
      <c r="A97" s="6">
        <v>5</v>
      </c>
      <c r="B97" s="288" t="s">
        <v>19</v>
      </c>
      <c r="C97" s="288"/>
      <c r="D97" s="288"/>
      <c r="E97" s="288"/>
      <c r="F97" s="288"/>
      <c r="G97" s="288"/>
      <c r="H97" s="6"/>
      <c r="I97" s="6" t="s">
        <v>1</v>
      </c>
    </row>
    <row r="98" spans="1:9" x14ac:dyDescent="0.2">
      <c r="A98" s="6" t="s">
        <v>10</v>
      </c>
      <c r="B98" s="304" t="s">
        <v>105</v>
      </c>
      <c r="C98" s="304"/>
      <c r="D98" s="304"/>
      <c r="E98" s="304"/>
      <c r="F98" s="304"/>
      <c r="G98" s="304"/>
      <c r="H98" s="4" t="s">
        <v>0</v>
      </c>
      <c r="I98" s="8"/>
    </row>
    <row r="99" spans="1:9" x14ac:dyDescent="0.2">
      <c r="A99" s="6" t="s">
        <v>11</v>
      </c>
      <c r="B99" s="304" t="s">
        <v>20</v>
      </c>
      <c r="C99" s="304"/>
      <c r="D99" s="304"/>
      <c r="E99" s="304"/>
      <c r="F99" s="304"/>
      <c r="G99" s="304"/>
      <c r="H99" s="4" t="s">
        <v>0</v>
      </c>
      <c r="I99" s="8"/>
    </row>
    <row r="100" spans="1:9" x14ac:dyDescent="0.2">
      <c r="A100" s="19" t="s">
        <v>12</v>
      </c>
      <c r="B100" s="304" t="s">
        <v>21</v>
      </c>
      <c r="C100" s="304"/>
      <c r="D100" s="304"/>
      <c r="E100" s="304"/>
      <c r="F100" s="304"/>
      <c r="G100" s="304"/>
      <c r="H100" s="4" t="s">
        <v>0</v>
      </c>
      <c r="I100" s="8"/>
    </row>
    <row r="101" spans="1:9" x14ac:dyDescent="0.2">
      <c r="A101" s="19" t="s">
        <v>13</v>
      </c>
      <c r="B101" s="304" t="s">
        <v>4</v>
      </c>
      <c r="C101" s="304"/>
      <c r="D101" s="304"/>
      <c r="E101" s="304"/>
      <c r="F101" s="304"/>
      <c r="G101" s="304"/>
      <c r="H101" s="4" t="s">
        <v>0</v>
      </c>
      <c r="I101" s="8"/>
    </row>
    <row r="102" spans="1:9" x14ac:dyDescent="0.2">
      <c r="A102" s="288" t="s">
        <v>106</v>
      </c>
      <c r="B102" s="288"/>
      <c r="C102" s="288"/>
      <c r="D102" s="288"/>
      <c r="E102" s="288"/>
      <c r="F102" s="288"/>
      <c r="G102" s="288"/>
      <c r="H102" s="16" t="s">
        <v>0</v>
      </c>
      <c r="I102" s="11">
        <f>TRUNC(SUM(I98:I101),2)</f>
        <v>0</v>
      </c>
    </row>
    <row r="103" spans="1:9" x14ac:dyDescent="0.2">
      <c r="A103" s="298"/>
      <c r="B103" s="299"/>
      <c r="C103" s="299"/>
      <c r="D103" s="299"/>
      <c r="E103" s="299"/>
      <c r="F103" s="299"/>
      <c r="G103" s="299"/>
      <c r="H103" s="299"/>
      <c r="I103" s="299"/>
    </row>
    <row r="104" spans="1:9" x14ac:dyDescent="0.2">
      <c r="A104" s="303" t="s">
        <v>107</v>
      </c>
      <c r="B104" s="303"/>
      <c r="C104" s="303"/>
      <c r="D104" s="303"/>
      <c r="E104" s="303"/>
      <c r="F104" s="303"/>
      <c r="G104" s="303"/>
      <c r="H104" s="303"/>
      <c r="I104" s="303"/>
    </row>
    <row r="105" spans="1:9" x14ac:dyDescent="0.2">
      <c r="A105" s="6">
        <v>6</v>
      </c>
      <c r="B105" s="288" t="s">
        <v>25</v>
      </c>
      <c r="C105" s="288"/>
      <c r="D105" s="288"/>
      <c r="E105" s="288"/>
      <c r="F105" s="288"/>
      <c r="G105" s="288"/>
      <c r="H105" s="6" t="s">
        <v>3</v>
      </c>
      <c r="I105" s="6" t="s">
        <v>1</v>
      </c>
    </row>
    <row r="106" spans="1:9" x14ac:dyDescent="0.2">
      <c r="A106" s="6" t="s">
        <v>10</v>
      </c>
      <c r="B106" s="289" t="s">
        <v>28</v>
      </c>
      <c r="C106" s="289"/>
      <c r="D106" s="289"/>
      <c r="E106" s="289"/>
      <c r="F106" s="289"/>
      <c r="G106" s="289"/>
      <c r="H106" s="20">
        <v>0.03</v>
      </c>
      <c r="I106" s="8">
        <f>H106*$I$130</f>
        <v>194.19900000000001</v>
      </c>
    </row>
    <row r="107" spans="1:9" x14ac:dyDescent="0.2">
      <c r="A107" s="6" t="s">
        <v>11</v>
      </c>
      <c r="B107" s="289" t="s">
        <v>5</v>
      </c>
      <c r="C107" s="289"/>
      <c r="D107" s="289"/>
      <c r="E107" s="289"/>
      <c r="F107" s="289"/>
      <c r="G107" s="289"/>
      <c r="H107" s="21">
        <v>6.7900000000000002E-2</v>
      </c>
      <c r="I107" s="8">
        <f>$H$107*($I$106+$I$130)</f>
        <v>452.72318209999997</v>
      </c>
    </row>
    <row r="108" spans="1:9" x14ac:dyDescent="0.2">
      <c r="A108" s="6" t="s">
        <v>12</v>
      </c>
      <c r="B108" s="290" t="s">
        <v>43</v>
      </c>
      <c r="C108" s="290"/>
      <c r="D108" s="290"/>
      <c r="E108" s="290"/>
      <c r="F108" s="290"/>
      <c r="G108" s="290"/>
      <c r="H108" s="9"/>
      <c r="I108" s="22"/>
    </row>
    <row r="109" spans="1:9" x14ac:dyDescent="0.2">
      <c r="A109" s="6" t="s">
        <v>44</v>
      </c>
      <c r="B109" s="289" t="s">
        <v>40</v>
      </c>
      <c r="C109" s="289"/>
      <c r="D109" s="289"/>
      <c r="E109" s="289"/>
      <c r="F109" s="289"/>
      <c r="G109" s="289"/>
      <c r="H109" s="195">
        <v>1.6500000000000001E-2</v>
      </c>
      <c r="I109" s="8">
        <f>H109*$I$132</f>
        <v>137.00719067597669</v>
      </c>
    </row>
    <row r="110" spans="1:9" x14ac:dyDescent="0.2">
      <c r="A110" s="6" t="s">
        <v>45</v>
      </c>
      <c r="B110" s="289" t="s">
        <v>41</v>
      </c>
      <c r="C110" s="289"/>
      <c r="D110" s="289"/>
      <c r="E110" s="289"/>
      <c r="F110" s="289"/>
      <c r="G110" s="289"/>
      <c r="H110" s="196">
        <v>7.5999999999999998E-2</v>
      </c>
      <c r="I110" s="8">
        <f t="shared" ref="I110:I111" si="5">H110*$I$132</f>
        <v>631.06342371965013</v>
      </c>
    </row>
    <row r="111" spans="1:9" x14ac:dyDescent="0.2">
      <c r="A111" s="6" t="s">
        <v>46</v>
      </c>
      <c r="B111" s="289" t="s">
        <v>42</v>
      </c>
      <c r="C111" s="289"/>
      <c r="D111" s="289"/>
      <c r="E111" s="289"/>
      <c r="F111" s="289"/>
      <c r="G111" s="289"/>
      <c r="H111" s="197">
        <v>0.05</v>
      </c>
      <c r="I111" s="8">
        <f t="shared" si="5"/>
        <v>415.17330507871725</v>
      </c>
    </row>
    <row r="112" spans="1:9" x14ac:dyDescent="0.2">
      <c r="A112" s="288" t="s">
        <v>108</v>
      </c>
      <c r="B112" s="288"/>
      <c r="C112" s="288"/>
      <c r="D112" s="288"/>
      <c r="E112" s="288"/>
      <c r="F112" s="288"/>
      <c r="G112" s="288"/>
      <c r="H112" s="23">
        <f>SUM(H106:H111)</f>
        <v>0.2404</v>
      </c>
      <c r="I112" s="11">
        <f>SUM(I106:I111)</f>
        <v>1830.1661015743441</v>
      </c>
    </row>
    <row r="113" spans="1:11" x14ac:dyDescent="0.2">
      <c r="A113" s="5"/>
      <c r="B113" s="330"/>
      <c r="C113" s="330"/>
      <c r="D113" s="330"/>
      <c r="E113" s="330"/>
      <c r="F113" s="330"/>
      <c r="G113" s="330"/>
      <c r="H113" s="330"/>
      <c r="I113" s="330"/>
    </row>
    <row r="114" spans="1:11" x14ac:dyDescent="0.2">
      <c r="A114" s="24" t="s">
        <v>47</v>
      </c>
      <c r="B114" s="300" t="s">
        <v>48</v>
      </c>
      <c r="C114" s="300"/>
      <c r="D114" s="300"/>
      <c r="E114" s="300"/>
      <c r="F114" s="300"/>
      <c r="G114" s="300"/>
      <c r="H114" s="25">
        <f>TRUNC(H109+H110+H111,4)</f>
        <v>0.14249999999999999</v>
      </c>
      <c r="I114" s="26"/>
    </row>
    <row r="115" spans="1:11" x14ac:dyDescent="0.2">
      <c r="A115" s="27"/>
      <c r="B115" s="301">
        <v>100</v>
      </c>
      <c r="C115" s="301"/>
      <c r="D115" s="301"/>
      <c r="E115" s="301"/>
      <c r="F115" s="301"/>
      <c r="G115" s="301"/>
      <c r="H115" s="28"/>
      <c r="I115" s="29"/>
    </row>
    <row r="116" spans="1:11" x14ac:dyDescent="0.2">
      <c r="A116" s="30"/>
      <c r="B116" s="31"/>
      <c r="C116" s="31"/>
      <c r="D116" s="31"/>
      <c r="E116" s="31"/>
      <c r="F116" s="31"/>
      <c r="G116" s="31"/>
      <c r="H116" s="28"/>
      <c r="I116" s="29"/>
    </row>
    <row r="117" spans="1:11" x14ac:dyDescent="0.2">
      <c r="A117" s="27" t="s">
        <v>49</v>
      </c>
      <c r="B117" s="301" t="s">
        <v>109</v>
      </c>
      <c r="C117" s="301"/>
      <c r="D117" s="301"/>
      <c r="E117" s="301"/>
      <c r="F117" s="301"/>
      <c r="G117" s="301"/>
      <c r="H117" s="28"/>
      <c r="I117" s="29">
        <f>TRUNC(I130+I106+I107,2)</f>
        <v>7120.22</v>
      </c>
    </row>
    <row r="118" spans="1:11" x14ac:dyDescent="0.2">
      <c r="A118" s="27"/>
      <c r="B118" s="31"/>
      <c r="C118" s="31"/>
      <c r="D118" s="31"/>
      <c r="E118" s="31"/>
      <c r="F118" s="31"/>
      <c r="G118" s="31"/>
      <c r="H118" s="28"/>
      <c r="I118" s="29"/>
    </row>
    <row r="119" spans="1:11" x14ac:dyDescent="0.2">
      <c r="A119" s="27" t="s">
        <v>50</v>
      </c>
      <c r="B119" s="301" t="s">
        <v>51</v>
      </c>
      <c r="C119" s="301"/>
      <c r="D119" s="301"/>
      <c r="E119" s="301"/>
      <c r="F119" s="301"/>
      <c r="G119" s="301"/>
      <c r="H119" s="28"/>
      <c r="I119" s="29">
        <f>TRUNC(I117/(1-H114),2)</f>
        <v>8303.4599999999991</v>
      </c>
    </row>
    <row r="120" spans="1:11" x14ac:dyDescent="0.2">
      <c r="A120" s="27"/>
      <c r="B120" s="31"/>
      <c r="C120" s="31"/>
      <c r="D120" s="31"/>
      <c r="E120" s="31"/>
      <c r="F120" s="31"/>
      <c r="G120" s="31"/>
      <c r="H120" s="28"/>
      <c r="I120" s="29"/>
    </row>
    <row r="121" spans="1:11" x14ac:dyDescent="0.2">
      <c r="A121" s="32"/>
      <c r="B121" s="302" t="s">
        <v>52</v>
      </c>
      <c r="C121" s="302"/>
      <c r="D121" s="302"/>
      <c r="E121" s="302"/>
      <c r="F121" s="302"/>
      <c r="G121" s="302"/>
      <c r="H121" s="33"/>
      <c r="I121" s="34">
        <f>TRUNC(I119-I117,2)</f>
        <v>1183.24</v>
      </c>
      <c r="K121" s="35"/>
    </row>
    <row r="122" spans="1:11" x14ac:dyDescent="0.2">
      <c r="A122" s="5"/>
      <c r="B122" s="5"/>
      <c r="C122" s="5"/>
      <c r="D122" s="5"/>
      <c r="E122" s="5"/>
      <c r="F122" s="5"/>
      <c r="G122" s="5"/>
      <c r="H122" s="5"/>
      <c r="I122" s="13"/>
    </row>
    <row r="123" spans="1:11" x14ac:dyDescent="0.2">
      <c r="A123" s="291" t="s">
        <v>110</v>
      </c>
      <c r="B123" s="291"/>
      <c r="C123" s="291"/>
      <c r="D123" s="291"/>
      <c r="E123" s="291"/>
      <c r="F123" s="291"/>
      <c r="G123" s="291"/>
      <c r="H123" s="291"/>
      <c r="I123" s="291"/>
      <c r="K123" s="36"/>
    </row>
    <row r="124" spans="1:11" x14ac:dyDescent="0.2">
      <c r="A124" s="288" t="s">
        <v>29</v>
      </c>
      <c r="B124" s="288"/>
      <c r="C124" s="288"/>
      <c r="D124" s="288"/>
      <c r="E124" s="288"/>
      <c r="F124" s="288"/>
      <c r="G124" s="288"/>
      <c r="H124" s="288"/>
      <c r="I124" s="6" t="s">
        <v>1</v>
      </c>
    </row>
    <row r="125" spans="1:11" x14ac:dyDescent="0.2">
      <c r="A125" s="4" t="s">
        <v>10</v>
      </c>
      <c r="B125" s="289" t="str">
        <f>A21</f>
        <v>MÓDULO 1 - COMPOSIÇÃO DA REMUNERAÇÃO</v>
      </c>
      <c r="C125" s="289"/>
      <c r="D125" s="289"/>
      <c r="E125" s="289"/>
      <c r="F125" s="289"/>
      <c r="G125" s="289"/>
      <c r="H125" s="289"/>
      <c r="I125" s="8">
        <f>I30</f>
        <v>3507.68</v>
      </c>
    </row>
    <row r="126" spans="1:11" x14ac:dyDescent="0.2">
      <c r="A126" s="4" t="s">
        <v>11</v>
      </c>
      <c r="B126" s="289" t="str">
        <f>A32</f>
        <v>MÓDULO 2 – ENCARGOS E BENEFÍCIOS ANUAIS, MENSAIS E DIÁRIOS</v>
      </c>
      <c r="C126" s="289"/>
      <c r="D126" s="289"/>
      <c r="E126" s="289"/>
      <c r="F126" s="289"/>
      <c r="G126" s="289"/>
      <c r="H126" s="289"/>
      <c r="I126" s="8">
        <f>I62</f>
        <v>2368.1574879999998</v>
      </c>
    </row>
    <row r="127" spans="1:11" x14ac:dyDescent="0.2">
      <c r="A127" s="4" t="s">
        <v>12</v>
      </c>
      <c r="B127" s="289" t="str">
        <f>A64</f>
        <v>MÓDULO 3 – PROVISÃO PARA RESCISÃO</v>
      </c>
      <c r="C127" s="289"/>
      <c r="D127" s="289"/>
      <c r="E127" s="289"/>
      <c r="F127" s="289"/>
      <c r="G127" s="289"/>
      <c r="H127" s="289"/>
      <c r="I127" s="8">
        <f>I72</f>
        <v>188.48</v>
      </c>
      <c r="K127" s="36"/>
    </row>
    <row r="128" spans="1:11" x14ac:dyDescent="0.2">
      <c r="A128" s="4" t="s">
        <v>13</v>
      </c>
      <c r="B128" s="289" t="str">
        <f>A74</f>
        <v>MÓDULO 4 – CUSTO DE REPOSIÇÃO DO PROFISSIONAL AUSENTE</v>
      </c>
      <c r="C128" s="289"/>
      <c r="D128" s="289"/>
      <c r="E128" s="289"/>
      <c r="F128" s="289"/>
      <c r="G128" s="289"/>
      <c r="H128" s="289"/>
      <c r="I128" s="8">
        <f>I94</f>
        <v>408.99</v>
      </c>
      <c r="K128" s="36"/>
    </row>
    <row r="129" spans="1:11" x14ac:dyDescent="0.2">
      <c r="A129" s="4" t="s">
        <v>14</v>
      </c>
      <c r="B129" s="289" t="str">
        <f>A96</f>
        <v>MÓDULO 5 – INSUMOS DIVERSOS</v>
      </c>
      <c r="C129" s="289"/>
      <c r="D129" s="289"/>
      <c r="E129" s="289"/>
      <c r="F129" s="289"/>
      <c r="G129" s="289"/>
      <c r="H129" s="289"/>
      <c r="I129" s="8">
        <f>I102</f>
        <v>0</v>
      </c>
    </row>
    <row r="130" spans="1:11" x14ac:dyDescent="0.2">
      <c r="A130" s="6"/>
      <c r="B130" s="288" t="s">
        <v>111</v>
      </c>
      <c r="C130" s="288"/>
      <c r="D130" s="288"/>
      <c r="E130" s="288"/>
      <c r="F130" s="288"/>
      <c r="G130" s="288"/>
      <c r="H130" s="288"/>
      <c r="I130" s="11">
        <f>TRUNC(SUM(I125:I129),2)</f>
        <v>6473.3</v>
      </c>
      <c r="K130" s="35"/>
    </row>
    <row r="131" spans="1:11" x14ac:dyDescent="0.2">
      <c r="A131" s="4" t="s">
        <v>15</v>
      </c>
      <c r="B131" s="289" t="str">
        <f>A104</f>
        <v>MÓDULO 6 – CUSTOS INDIRETOS, TRIBUTOS E LUCRO</v>
      </c>
      <c r="C131" s="289"/>
      <c r="D131" s="289"/>
      <c r="E131" s="289"/>
      <c r="F131" s="289"/>
      <c r="G131" s="289"/>
      <c r="H131" s="289"/>
      <c r="I131" s="8">
        <f>I112</f>
        <v>1830.1661015743441</v>
      </c>
    </row>
    <row r="132" spans="1:11" x14ac:dyDescent="0.2">
      <c r="A132" s="288" t="s">
        <v>112</v>
      </c>
      <c r="B132" s="288"/>
      <c r="C132" s="288"/>
      <c r="D132" s="288"/>
      <c r="E132" s="288"/>
      <c r="F132" s="288"/>
      <c r="G132" s="288"/>
      <c r="H132" s="288"/>
      <c r="I132" s="47">
        <f>(I130+I106+I107)/(1-SUM(H109:H111))</f>
        <v>8303.4661015743441</v>
      </c>
    </row>
    <row r="133" spans="1:11" x14ac:dyDescent="0.2">
      <c r="A133" s="37"/>
    </row>
    <row r="134" spans="1:11" x14ac:dyDescent="0.2">
      <c r="A134" s="329"/>
      <c r="B134" s="329"/>
      <c r="C134" s="329"/>
      <c r="D134" s="329"/>
      <c r="E134" s="329"/>
      <c r="F134" s="329"/>
      <c r="G134" s="329"/>
      <c r="H134" s="329"/>
      <c r="I134" s="51"/>
    </row>
    <row r="138" spans="1:11" x14ac:dyDescent="0.2">
      <c r="G138" s="580" t="s">
        <v>416</v>
      </c>
      <c r="H138" s="580"/>
      <c r="I138" s="50" t="s">
        <v>415</v>
      </c>
    </row>
    <row r="139" spans="1:11" x14ac:dyDescent="0.2">
      <c r="G139" s="328" t="s">
        <v>417</v>
      </c>
      <c r="H139" s="328"/>
      <c r="I139" s="49">
        <v>2708.53</v>
      </c>
    </row>
    <row r="140" spans="1:11" x14ac:dyDescent="0.2">
      <c r="G140" s="328" t="s">
        <v>418</v>
      </c>
      <c r="H140" s="328"/>
      <c r="I140" s="49">
        <v>4306.84</v>
      </c>
    </row>
    <row r="141" spans="1:11" x14ac:dyDescent="0.2">
      <c r="G141" s="328" t="s">
        <v>421</v>
      </c>
      <c r="H141" s="328"/>
      <c r="I141" s="49">
        <f>AVERAGE(I139:I140)</f>
        <v>3507.6850000000004</v>
      </c>
    </row>
  </sheetData>
  <sheetProtection algorithmName="SHA-512" hashValue="r4G7W7je3UQ9NbBLdVXxGC83rn+WVkJ3tG+PYXHs6NKM0JUNCFRhfWQaIN/Yhvu/LdF+nend8wBSA82K8gdF/A==" saltValue="F7ujdM8FC6QHyh2yJbPCsQ==" spinCount="100000" sheet="1" objects="1" scenarios="1"/>
  <mergeCells count="142">
    <mergeCell ref="G138:H138"/>
    <mergeCell ref="G139:H139"/>
    <mergeCell ref="G140:H140"/>
    <mergeCell ref="G141:H141"/>
    <mergeCell ref="A134:H134"/>
    <mergeCell ref="B131:H131"/>
    <mergeCell ref="A132:H132"/>
    <mergeCell ref="B125:H125"/>
    <mergeCell ref="B126:H126"/>
    <mergeCell ref="B127:H127"/>
    <mergeCell ref="B128:H128"/>
    <mergeCell ref="B129:H129"/>
    <mergeCell ref="B130:H130"/>
    <mergeCell ref="B115:G115"/>
    <mergeCell ref="B117:G117"/>
    <mergeCell ref="B119:G119"/>
    <mergeCell ref="B121:G121"/>
    <mergeCell ref="A123:I123"/>
    <mergeCell ref="A124:H124"/>
    <mergeCell ref="B109:G109"/>
    <mergeCell ref="B110:G110"/>
    <mergeCell ref="B111:G111"/>
    <mergeCell ref="A112:G112"/>
    <mergeCell ref="B113:I113"/>
    <mergeCell ref="B114:G114"/>
    <mergeCell ref="A103:I103"/>
    <mergeCell ref="A104:I104"/>
    <mergeCell ref="B105:G105"/>
    <mergeCell ref="B106:G106"/>
    <mergeCell ref="B107:G107"/>
    <mergeCell ref="B108:G108"/>
    <mergeCell ref="B97:G97"/>
    <mergeCell ref="B98:G98"/>
    <mergeCell ref="B99:G99"/>
    <mergeCell ref="B100:G100"/>
    <mergeCell ref="B101:G101"/>
    <mergeCell ref="A102:G102"/>
    <mergeCell ref="A91:H91"/>
    <mergeCell ref="B92:H92"/>
    <mergeCell ref="B93:H93"/>
    <mergeCell ref="A94:H94"/>
    <mergeCell ref="A95:I95"/>
    <mergeCell ref="A96:I96"/>
    <mergeCell ref="B85:G85"/>
    <mergeCell ref="B86:G86"/>
    <mergeCell ref="B87:G87"/>
    <mergeCell ref="A88:G88"/>
    <mergeCell ref="A89:I89"/>
    <mergeCell ref="A90:I90"/>
    <mergeCell ref="B79:G79"/>
    <mergeCell ref="B80:G80"/>
    <mergeCell ref="B81:G81"/>
    <mergeCell ref="A82:G82"/>
    <mergeCell ref="A83:I83"/>
    <mergeCell ref="A84:G84"/>
    <mergeCell ref="A73:I73"/>
    <mergeCell ref="A74:I74"/>
    <mergeCell ref="A75:G75"/>
    <mergeCell ref="B76:G76"/>
    <mergeCell ref="B77:G77"/>
    <mergeCell ref="B78:G78"/>
    <mergeCell ref="B67:G67"/>
    <mergeCell ref="B68:G68"/>
    <mergeCell ref="B69:G69"/>
    <mergeCell ref="B70:G70"/>
    <mergeCell ref="B71:G71"/>
    <mergeCell ref="A72:G72"/>
    <mergeCell ref="B61:H61"/>
    <mergeCell ref="A62:H62"/>
    <mergeCell ref="A63:I63"/>
    <mergeCell ref="A64:I64"/>
    <mergeCell ref="B65:G65"/>
    <mergeCell ref="B66:G66"/>
    <mergeCell ref="A55:H55"/>
    <mergeCell ref="A56:I56"/>
    <mergeCell ref="A57:I57"/>
    <mergeCell ref="A58:H58"/>
    <mergeCell ref="B59:H59"/>
    <mergeCell ref="B60:H60"/>
    <mergeCell ref="A49:G49"/>
    <mergeCell ref="B50:G50"/>
    <mergeCell ref="B51:G51"/>
    <mergeCell ref="B52:G52"/>
    <mergeCell ref="B53:G53"/>
    <mergeCell ref="B54:G54"/>
    <mergeCell ref="B43:G43"/>
    <mergeCell ref="B44:G44"/>
    <mergeCell ref="B45:G45"/>
    <mergeCell ref="B46:G46"/>
    <mergeCell ref="A47:G47"/>
    <mergeCell ref="A48:I48"/>
    <mergeCell ref="A37:I37"/>
    <mergeCell ref="A38:G38"/>
    <mergeCell ref="B39:G39"/>
    <mergeCell ref="B40:G40"/>
    <mergeCell ref="B41:G41"/>
    <mergeCell ref="B42:G42"/>
    <mergeCell ref="A30:H30"/>
    <mergeCell ref="A32:I32"/>
    <mergeCell ref="A33:G33"/>
    <mergeCell ref="B34:G34"/>
    <mergeCell ref="B35:G35"/>
    <mergeCell ref="A36:G36"/>
    <mergeCell ref="B26:G26"/>
    <mergeCell ref="B27:G27"/>
    <mergeCell ref="B28:G28"/>
    <mergeCell ref="B29:G29"/>
    <mergeCell ref="A21:I21"/>
    <mergeCell ref="B22:G22"/>
    <mergeCell ref="B23:G23"/>
    <mergeCell ref="B17:G17"/>
    <mergeCell ref="H17:I17"/>
    <mergeCell ref="B18:G18"/>
    <mergeCell ref="H18:I18"/>
    <mergeCell ref="E11:I11"/>
    <mergeCell ref="A14:I14"/>
    <mergeCell ref="B15:G15"/>
    <mergeCell ref="H15:I15"/>
    <mergeCell ref="B24:G24"/>
    <mergeCell ref="B25:G25"/>
    <mergeCell ref="A1:I1"/>
    <mergeCell ref="A2:I2"/>
    <mergeCell ref="A4:I4"/>
    <mergeCell ref="B5:G5"/>
    <mergeCell ref="H5:I5"/>
    <mergeCell ref="B6:G6"/>
    <mergeCell ref="H6:I6"/>
    <mergeCell ref="B16:G16"/>
    <mergeCell ref="H16:I16"/>
    <mergeCell ref="A12:B12"/>
    <mergeCell ref="C12:D12"/>
    <mergeCell ref="E12:I12"/>
    <mergeCell ref="B7:G7"/>
    <mergeCell ref="H7:I7"/>
    <mergeCell ref="B8:G8"/>
    <mergeCell ref="H8:I8"/>
    <mergeCell ref="A10:I10"/>
    <mergeCell ref="A11:B11"/>
    <mergeCell ref="C11:D11"/>
    <mergeCell ref="B19:G19"/>
    <mergeCell ref="H19:I19"/>
    <mergeCell ref="A20:I20"/>
  </mergeCells>
  <pageMargins left="0.23622047244094488" right="0.23622047244094488" top="0.15748031496062992" bottom="0.19685039370078741" header="0.31496062992125984" footer="0.31496062992125984"/>
  <pageSetup paperSize="9" scale="80" firstPageNumber="0"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03268-3052-43AB-ADD7-EE55B681BAF8}">
  <dimension ref="A1:K141"/>
  <sheetViews>
    <sheetView showGridLines="0" view="pageLayout" zoomScaleNormal="106" workbookViewId="0">
      <selection activeCell="A2" sqref="A2:I2"/>
    </sheetView>
  </sheetViews>
  <sheetFormatPr defaultColWidth="9.140625" defaultRowHeight="12.75" x14ac:dyDescent="0.2"/>
  <cols>
    <col min="1" max="1" width="10" style="2" bestFit="1" customWidth="1"/>
    <col min="2" max="2" width="9.140625" style="2"/>
    <col min="3" max="3" width="15" style="2" bestFit="1" customWidth="1"/>
    <col min="4" max="4" width="9.140625" style="2"/>
    <col min="5" max="5" width="10.85546875" style="2" bestFit="1" customWidth="1"/>
    <col min="6" max="6" width="9.140625" style="2"/>
    <col min="7" max="7" width="19.140625" style="2" customWidth="1"/>
    <col min="8" max="8" width="17" style="2" bestFit="1" customWidth="1"/>
    <col min="9" max="9" width="17.85546875" style="2" bestFit="1" customWidth="1"/>
    <col min="10" max="10" width="14.140625" style="2" bestFit="1" customWidth="1"/>
    <col min="11" max="11" width="19.140625" style="2" bestFit="1" customWidth="1"/>
    <col min="12" max="12" width="12.85546875" style="2" bestFit="1" customWidth="1"/>
    <col min="13" max="13" width="9.5703125" style="2" bestFit="1" customWidth="1"/>
    <col min="14" max="16384" width="9.140625" style="2"/>
  </cols>
  <sheetData>
    <row r="1" spans="1:9" x14ac:dyDescent="0.2">
      <c r="A1" s="323"/>
      <c r="B1" s="323"/>
      <c r="C1" s="323"/>
      <c r="D1" s="323"/>
      <c r="E1" s="323"/>
      <c r="F1" s="323"/>
      <c r="G1" s="323"/>
      <c r="H1" s="323"/>
      <c r="I1" s="323"/>
    </row>
    <row r="2" spans="1:9" x14ac:dyDescent="0.2">
      <c r="A2" s="324" t="s">
        <v>425</v>
      </c>
      <c r="B2" s="325"/>
      <c r="C2" s="325"/>
      <c r="D2" s="325"/>
      <c r="E2" s="325"/>
      <c r="F2" s="325"/>
      <c r="G2" s="325"/>
      <c r="H2" s="325"/>
      <c r="I2" s="325"/>
    </row>
    <row r="3" spans="1:9" x14ac:dyDescent="0.2">
      <c r="A3" s="3"/>
      <c r="B3" s="3"/>
      <c r="C3" s="3"/>
      <c r="D3" s="3"/>
      <c r="E3" s="3"/>
      <c r="F3" s="3"/>
      <c r="G3" s="3"/>
      <c r="H3" s="3"/>
      <c r="I3" s="3"/>
    </row>
    <row r="4" spans="1:9" x14ac:dyDescent="0.2">
      <c r="A4" s="326" t="s">
        <v>32</v>
      </c>
      <c r="B4" s="326"/>
      <c r="C4" s="326"/>
      <c r="D4" s="326"/>
      <c r="E4" s="326"/>
      <c r="F4" s="326"/>
      <c r="G4" s="326"/>
      <c r="H4" s="326"/>
      <c r="I4" s="326"/>
    </row>
    <row r="5" spans="1:9" x14ac:dyDescent="0.2">
      <c r="A5" s="4" t="s">
        <v>10</v>
      </c>
      <c r="B5" s="289" t="s">
        <v>33</v>
      </c>
      <c r="C5" s="289"/>
      <c r="D5" s="289"/>
      <c r="E5" s="289"/>
      <c r="F5" s="289"/>
      <c r="G5" s="289"/>
      <c r="H5" s="318"/>
      <c r="I5" s="319"/>
    </row>
    <row r="6" spans="1:9" x14ac:dyDescent="0.2">
      <c r="A6" s="4" t="s">
        <v>11</v>
      </c>
      <c r="B6" s="289" t="s">
        <v>34</v>
      </c>
      <c r="C6" s="289"/>
      <c r="D6" s="289"/>
      <c r="E6" s="289"/>
      <c r="F6" s="289"/>
      <c r="G6" s="289"/>
      <c r="H6" s="319"/>
      <c r="I6" s="319"/>
    </row>
    <row r="7" spans="1:9" x14ac:dyDescent="0.2">
      <c r="A7" s="4" t="s">
        <v>12</v>
      </c>
      <c r="B7" s="289" t="s">
        <v>53</v>
      </c>
      <c r="C7" s="289"/>
      <c r="D7" s="289"/>
      <c r="E7" s="289"/>
      <c r="F7" s="289"/>
      <c r="G7" s="289"/>
      <c r="H7" s="327" t="s">
        <v>419</v>
      </c>
      <c r="I7" s="319"/>
    </row>
    <row r="8" spans="1:9" x14ac:dyDescent="0.2">
      <c r="A8" s="4" t="s">
        <v>13</v>
      </c>
      <c r="B8" s="289" t="s">
        <v>35</v>
      </c>
      <c r="C8" s="289"/>
      <c r="D8" s="289"/>
      <c r="E8" s="289"/>
      <c r="F8" s="289"/>
      <c r="G8" s="289"/>
      <c r="H8" s="328" t="s">
        <v>120</v>
      </c>
      <c r="I8" s="305"/>
    </row>
    <row r="9" spans="1:9" x14ac:dyDescent="0.2">
      <c r="A9" s="5"/>
      <c r="B9" s="3"/>
      <c r="C9" s="3"/>
      <c r="D9" s="3"/>
      <c r="E9" s="3"/>
      <c r="F9" s="3"/>
      <c r="G9" s="3"/>
      <c r="H9" s="5"/>
      <c r="I9" s="5"/>
    </row>
    <row r="10" spans="1:9" x14ac:dyDescent="0.2">
      <c r="A10" s="326" t="s">
        <v>39</v>
      </c>
      <c r="B10" s="326"/>
      <c r="C10" s="326"/>
      <c r="D10" s="326"/>
      <c r="E10" s="326"/>
      <c r="F10" s="326"/>
      <c r="G10" s="326"/>
      <c r="H10" s="326"/>
      <c r="I10" s="326"/>
    </row>
    <row r="11" spans="1:9" x14ac:dyDescent="0.2">
      <c r="A11" s="305" t="s">
        <v>36</v>
      </c>
      <c r="B11" s="305"/>
      <c r="C11" s="305" t="s">
        <v>37</v>
      </c>
      <c r="D11" s="305"/>
      <c r="E11" s="305" t="s">
        <v>38</v>
      </c>
      <c r="F11" s="305"/>
      <c r="G11" s="305"/>
      <c r="H11" s="305"/>
      <c r="I11" s="305"/>
    </row>
    <row r="12" spans="1:9" x14ac:dyDescent="0.2">
      <c r="A12" s="328" t="s">
        <v>121</v>
      </c>
      <c r="B12" s="305"/>
      <c r="C12" s="328" t="s">
        <v>122</v>
      </c>
      <c r="D12" s="305"/>
      <c r="E12" s="305"/>
      <c r="F12" s="305"/>
      <c r="G12" s="305"/>
      <c r="H12" s="305"/>
      <c r="I12" s="305"/>
    </row>
    <row r="13" spans="1:9" x14ac:dyDescent="0.2">
      <c r="A13" s="5"/>
      <c r="B13" s="3"/>
      <c r="C13" s="3"/>
      <c r="D13" s="3"/>
      <c r="E13" s="3"/>
      <c r="F13" s="3"/>
      <c r="G13" s="3"/>
      <c r="H13" s="5"/>
      <c r="I13" s="5"/>
    </row>
    <row r="14" spans="1:9" x14ac:dyDescent="0.2">
      <c r="A14" s="326" t="s">
        <v>54</v>
      </c>
      <c r="B14" s="326"/>
      <c r="C14" s="326"/>
      <c r="D14" s="326"/>
      <c r="E14" s="326"/>
      <c r="F14" s="326"/>
      <c r="G14" s="326"/>
      <c r="H14" s="326"/>
      <c r="I14" s="326"/>
    </row>
    <row r="15" spans="1:9" x14ac:dyDescent="0.2">
      <c r="A15" s="4">
        <v>1</v>
      </c>
      <c r="B15" s="289" t="s">
        <v>9</v>
      </c>
      <c r="C15" s="289"/>
      <c r="D15" s="289"/>
      <c r="E15" s="289"/>
      <c r="F15" s="289"/>
      <c r="G15" s="289"/>
      <c r="H15" s="319"/>
      <c r="I15" s="319"/>
    </row>
    <row r="16" spans="1:9" x14ac:dyDescent="0.2">
      <c r="A16" s="4">
        <v>2</v>
      </c>
      <c r="B16" s="289" t="s">
        <v>55</v>
      </c>
      <c r="C16" s="289"/>
      <c r="D16" s="289"/>
      <c r="E16" s="289"/>
      <c r="F16" s="289"/>
      <c r="G16" s="289"/>
      <c r="H16" s="328">
        <v>7151</v>
      </c>
      <c r="I16" s="305"/>
    </row>
    <row r="17" spans="1:9" x14ac:dyDescent="0.2">
      <c r="A17" s="4">
        <v>3</v>
      </c>
      <c r="B17" s="289" t="s">
        <v>8</v>
      </c>
      <c r="C17" s="289"/>
      <c r="D17" s="289"/>
      <c r="E17" s="289"/>
      <c r="F17" s="289"/>
      <c r="G17" s="289"/>
      <c r="H17" s="320"/>
      <c r="I17" s="319"/>
    </row>
    <row r="18" spans="1:9" x14ac:dyDescent="0.2">
      <c r="A18" s="4">
        <v>4</v>
      </c>
      <c r="B18" s="289" t="s">
        <v>7</v>
      </c>
      <c r="C18" s="289"/>
      <c r="D18" s="289"/>
      <c r="E18" s="289"/>
      <c r="F18" s="289"/>
      <c r="G18" s="289"/>
      <c r="H18" s="319"/>
      <c r="I18" s="319"/>
    </row>
    <row r="19" spans="1:9" x14ac:dyDescent="0.2">
      <c r="A19" s="4">
        <v>5</v>
      </c>
      <c r="B19" s="289" t="s">
        <v>6</v>
      </c>
      <c r="C19" s="289"/>
      <c r="D19" s="289"/>
      <c r="E19" s="289"/>
      <c r="F19" s="289"/>
      <c r="G19" s="289"/>
      <c r="H19" s="318"/>
      <c r="I19" s="319"/>
    </row>
    <row r="20" spans="1:9" x14ac:dyDescent="0.2">
      <c r="A20" s="323"/>
      <c r="B20" s="323"/>
      <c r="C20" s="323"/>
      <c r="D20" s="323"/>
      <c r="E20" s="323"/>
      <c r="F20" s="323"/>
      <c r="G20" s="323"/>
      <c r="H20" s="323"/>
      <c r="I20" s="323"/>
    </row>
    <row r="21" spans="1:9" x14ac:dyDescent="0.2">
      <c r="A21" s="303" t="s">
        <v>30</v>
      </c>
      <c r="B21" s="303"/>
      <c r="C21" s="303"/>
      <c r="D21" s="303"/>
      <c r="E21" s="303"/>
      <c r="F21" s="303"/>
      <c r="G21" s="303"/>
      <c r="H21" s="303"/>
      <c r="I21" s="303"/>
    </row>
    <row r="22" spans="1:9" x14ac:dyDescent="0.2">
      <c r="A22" s="6">
        <v>1</v>
      </c>
      <c r="B22" s="288" t="s">
        <v>18</v>
      </c>
      <c r="C22" s="288"/>
      <c r="D22" s="288"/>
      <c r="E22" s="288"/>
      <c r="F22" s="288"/>
      <c r="G22" s="288"/>
      <c r="H22" s="6" t="s">
        <v>3</v>
      </c>
      <c r="I22" s="6" t="s">
        <v>1</v>
      </c>
    </row>
    <row r="23" spans="1:9" x14ac:dyDescent="0.2">
      <c r="A23" s="6" t="s">
        <v>10</v>
      </c>
      <c r="B23" s="289" t="s">
        <v>31</v>
      </c>
      <c r="C23" s="289"/>
      <c r="D23" s="289"/>
      <c r="E23" s="289"/>
      <c r="F23" s="289"/>
      <c r="G23" s="289"/>
      <c r="H23" s="7"/>
      <c r="I23" s="191">
        <f>I141</f>
        <v>4121.5915000000005</v>
      </c>
    </row>
    <row r="24" spans="1:9" x14ac:dyDescent="0.2">
      <c r="A24" s="6" t="s">
        <v>11</v>
      </c>
      <c r="B24" s="289" t="s">
        <v>56</v>
      </c>
      <c r="C24" s="289"/>
      <c r="D24" s="289"/>
      <c r="E24" s="289"/>
      <c r="F24" s="289"/>
      <c r="G24" s="289"/>
      <c r="H24" s="9"/>
      <c r="I24" s="192">
        <f>H24*I23</f>
        <v>0</v>
      </c>
    </row>
    <row r="25" spans="1:9" x14ac:dyDescent="0.2">
      <c r="A25" s="6" t="s">
        <v>12</v>
      </c>
      <c r="B25" s="289" t="s">
        <v>57</v>
      </c>
      <c r="C25" s="289"/>
      <c r="D25" s="289"/>
      <c r="E25" s="289"/>
      <c r="F25" s="289"/>
      <c r="G25" s="289"/>
      <c r="H25" s="9"/>
      <c r="I25" s="192">
        <f>H25*I23</f>
        <v>0</v>
      </c>
    </row>
    <row r="26" spans="1:9" x14ac:dyDescent="0.2">
      <c r="A26" s="6" t="s">
        <v>13</v>
      </c>
      <c r="B26" s="289" t="s">
        <v>2</v>
      </c>
      <c r="C26" s="289"/>
      <c r="D26" s="289"/>
      <c r="E26" s="289"/>
      <c r="F26" s="289"/>
      <c r="G26" s="289"/>
      <c r="H26" s="9"/>
      <c r="I26" s="192">
        <f t="shared" ref="I26:I29" si="0">H26*I24</f>
        <v>0</v>
      </c>
    </row>
    <row r="27" spans="1:9" x14ac:dyDescent="0.2">
      <c r="A27" s="6" t="s">
        <v>14</v>
      </c>
      <c r="B27" s="289" t="s">
        <v>58</v>
      </c>
      <c r="C27" s="289"/>
      <c r="D27" s="289"/>
      <c r="E27" s="289"/>
      <c r="F27" s="289"/>
      <c r="G27" s="289"/>
      <c r="H27" s="10"/>
      <c r="I27" s="192">
        <f t="shared" si="0"/>
        <v>0</v>
      </c>
    </row>
    <row r="28" spans="1:9" x14ac:dyDescent="0.2">
      <c r="A28" s="6" t="s">
        <v>15</v>
      </c>
      <c r="B28" s="289" t="s">
        <v>59</v>
      </c>
      <c r="C28" s="289"/>
      <c r="D28" s="289"/>
      <c r="E28" s="289"/>
      <c r="F28" s="289"/>
      <c r="G28" s="289"/>
      <c r="H28" s="10"/>
      <c r="I28" s="192">
        <f t="shared" si="0"/>
        <v>0</v>
      </c>
    </row>
    <row r="29" spans="1:9" x14ac:dyDescent="0.2">
      <c r="A29" s="6" t="s">
        <v>16</v>
      </c>
      <c r="B29" s="289" t="s">
        <v>4</v>
      </c>
      <c r="C29" s="289"/>
      <c r="D29" s="289"/>
      <c r="E29" s="289"/>
      <c r="F29" s="289"/>
      <c r="G29" s="289"/>
      <c r="H29" s="9"/>
      <c r="I29" s="192">
        <f t="shared" si="0"/>
        <v>0</v>
      </c>
    </row>
    <row r="30" spans="1:9" x14ac:dyDescent="0.2">
      <c r="A30" s="288" t="s">
        <v>83</v>
      </c>
      <c r="B30" s="288"/>
      <c r="C30" s="288"/>
      <c r="D30" s="288"/>
      <c r="E30" s="288"/>
      <c r="F30" s="288"/>
      <c r="G30" s="288"/>
      <c r="H30" s="288"/>
      <c r="I30" s="11">
        <f>TRUNC(SUM(I23:I29),2)</f>
        <v>4121.59</v>
      </c>
    </row>
    <row r="31" spans="1:9" x14ac:dyDescent="0.2">
      <c r="A31" s="12"/>
      <c r="B31" s="12"/>
      <c r="C31" s="12"/>
      <c r="D31" s="12"/>
      <c r="E31" s="12"/>
      <c r="F31" s="12"/>
      <c r="G31" s="12"/>
      <c r="H31" s="12"/>
      <c r="I31" s="13"/>
    </row>
    <row r="32" spans="1:9" x14ac:dyDescent="0.2">
      <c r="A32" s="303" t="s">
        <v>60</v>
      </c>
      <c r="B32" s="303"/>
      <c r="C32" s="303"/>
      <c r="D32" s="303"/>
      <c r="E32" s="303"/>
      <c r="F32" s="303"/>
      <c r="G32" s="303"/>
      <c r="H32" s="303"/>
      <c r="I32" s="303"/>
    </row>
    <row r="33" spans="1:9" x14ac:dyDescent="0.2">
      <c r="A33" s="288" t="s">
        <v>73</v>
      </c>
      <c r="B33" s="288"/>
      <c r="C33" s="288"/>
      <c r="D33" s="288"/>
      <c r="E33" s="288"/>
      <c r="F33" s="288"/>
      <c r="G33" s="288"/>
      <c r="H33" s="6" t="s">
        <v>3</v>
      </c>
      <c r="I33" s="6" t="s">
        <v>1</v>
      </c>
    </row>
    <row r="34" spans="1:9" x14ac:dyDescent="0.2">
      <c r="A34" s="6" t="s">
        <v>10</v>
      </c>
      <c r="B34" s="289" t="s">
        <v>62</v>
      </c>
      <c r="C34" s="289"/>
      <c r="D34" s="289"/>
      <c r="E34" s="289"/>
      <c r="F34" s="289"/>
      <c r="G34" s="289"/>
      <c r="H34" s="14">
        <v>8.3299999999999999E-2</v>
      </c>
      <c r="I34" s="45">
        <f>I30*H34</f>
        <v>343.32844699999998</v>
      </c>
    </row>
    <row r="35" spans="1:9" x14ac:dyDescent="0.2">
      <c r="A35" s="6" t="s">
        <v>11</v>
      </c>
      <c r="B35" s="292" t="s">
        <v>118</v>
      </c>
      <c r="C35" s="289"/>
      <c r="D35" s="289"/>
      <c r="E35" s="289"/>
      <c r="F35" s="289"/>
      <c r="G35" s="289"/>
      <c r="H35" s="15">
        <v>2.7799999999999998E-2</v>
      </c>
      <c r="I35" s="45">
        <f>I30*H35</f>
        <v>114.580202</v>
      </c>
    </row>
    <row r="36" spans="1:9" x14ac:dyDescent="0.2">
      <c r="A36" s="288" t="s">
        <v>63</v>
      </c>
      <c r="B36" s="288"/>
      <c r="C36" s="288"/>
      <c r="D36" s="288"/>
      <c r="E36" s="288"/>
      <c r="F36" s="288"/>
      <c r="G36" s="288"/>
      <c r="H36" s="16">
        <f>TRUNC(SUM(H34:H35),4)</f>
        <v>0.1111</v>
      </c>
      <c r="I36" s="11">
        <f>SUM(I34:I35)</f>
        <v>457.90864899999997</v>
      </c>
    </row>
    <row r="37" spans="1:9" x14ac:dyDescent="0.2">
      <c r="A37" s="321"/>
      <c r="B37" s="322"/>
      <c r="C37" s="322"/>
      <c r="D37" s="322"/>
      <c r="E37" s="322"/>
      <c r="F37" s="322"/>
      <c r="G37" s="322"/>
      <c r="H37" s="322"/>
      <c r="I37" s="322"/>
    </row>
    <row r="38" spans="1:9" x14ac:dyDescent="0.2">
      <c r="A38" s="288" t="s">
        <v>74</v>
      </c>
      <c r="B38" s="288"/>
      <c r="C38" s="288"/>
      <c r="D38" s="288"/>
      <c r="E38" s="288"/>
      <c r="F38" s="288"/>
      <c r="G38" s="288"/>
      <c r="H38" s="6" t="s">
        <v>3</v>
      </c>
      <c r="I38" s="6" t="s">
        <v>1</v>
      </c>
    </row>
    <row r="39" spans="1:9" x14ac:dyDescent="0.2">
      <c r="A39" s="6" t="s">
        <v>10</v>
      </c>
      <c r="B39" s="289" t="s">
        <v>66</v>
      </c>
      <c r="C39" s="289"/>
      <c r="D39" s="289"/>
      <c r="E39" s="289"/>
      <c r="F39" s="289"/>
      <c r="G39" s="289"/>
      <c r="H39" s="193">
        <v>0.2</v>
      </c>
      <c r="I39" s="8">
        <f>H39*$I$30</f>
        <v>824.3180000000001</v>
      </c>
    </row>
    <row r="40" spans="1:9" x14ac:dyDescent="0.2">
      <c r="A40" s="6" t="s">
        <v>11</v>
      </c>
      <c r="B40" s="289" t="s">
        <v>67</v>
      </c>
      <c r="C40" s="289"/>
      <c r="D40" s="289"/>
      <c r="E40" s="289"/>
      <c r="F40" s="289"/>
      <c r="G40" s="289"/>
      <c r="H40" s="193">
        <v>0</v>
      </c>
      <c r="I40" s="8">
        <f t="shared" ref="I40:I46" si="1">H40*$I$30</f>
        <v>0</v>
      </c>
    </row>
    <row r="41" spans="1:9" x14ac:dyDescent="0.2">
      <c r="A41" s="6" t="s">
        <v>12</v>
      </c>
      <c r="B41" s="292" t="s">
        <v>117</v>
      </c>
      <c r="C41" s="289"/>
      <c r="D41" s="289"/>
      <c r="E41" s="289"/>
      <c r="F41" s="289"/>
      <c r="G41" s="289"/>
      <c r="H41" s="193">
        <v>0.03</v>
      </c>
      <c r="I41" s="8">
        <f t="shared" si="1"/>
        <v>123.6477</v>
      </c>
    </row>
    <row r="42" spans="1:9" x14ac:dyDescent="0.2">
      <c r="A42" s="6" t="s">
        <v>13</v>
      </c>
      <c r="B42" s="289" t="s">
        <v>65</v>
      </c>
      <c r="C42" s="289"/>
      <c r="D42" s="289"/>
      <c r="E42" s="289"/>
      <c r="F42" s="289"/>
      <c r="G42" s="289"/>
      <c r="H42" s="193">
        <v>1.4999999999999999E-2</v>
      </c>
      <c r="I42" s="8">
        <f t="shared" si="1"/>
        <v>61.82385</v>
      </c>
    </row>
    <row r="43" spans="1:9" x14ac:dyDescent="0.2">
      <c r="A43" s="6" t="s">
        <v>14</v>
      </c>
      <c r="B43" s="289" t="s">
        <v>68</v>
      </c>
      <c r="C43" s="289"/>
      <c r="D43" s="289"/>
      <c r="E43" s="289"/>
      <c r="F43" s="289"/>
      <c r="G43" s="289"/>
      <c r="H43" s="193">
        <v>0.01</v>
      </c>
      <c r="I43" s="8">
        <f t="shared" si="1"/>
        <v>41.215900000000005</v>
      </c>
    </row>
    <row r="44" spans="1:9" x14ac:dyDescent="0.2">
      <c r="A44" s="6" t="s">
        <v>15</v>
      </c>
      <c r="B44" s="289" t="s">
        <v>69</v>
      </c>
      <c r="C44" s="289"/>
      <c r="D44" s="289"/>
      <c r="E44" s="289"/>
      <c r="F44" s="289"/>
      <c r="G44" s="289"/>
      <c r="H44" s="193">
        <v>6.0000000000000001E-3</v>
      </c>
      <c r="I44" s="8">
        <f t="shared" si="1"/>
        <v>24.72954</v>
      </c>
    </row>
    <row r="45" spans="1:9" x14ac:dyDescent="0.2">
      <c r="A45" s="6" t="s">
        <v>16</v>
      </c>
      <c r="B45" s="289" t="s">
        <v>70</v>
      </c>
      <c r="C45" s="289"/>
      <c r="D45" s="289"/>
      <c r="E45" s="289"/>
      <c r="F45" s="289"/>
      <c r="G45" s="289"/>
      <c r="H45" s="193">
        <v>2E-3</v>
      </c>
      <c r="I45" s="8">
        <f t="shared" si="1"/>
        <v>8.2431800000000006</v>
      </c>
    </row>
    <row r="46" spans="1:9" x14ac:dyDescent="0.2">
      <c r="A46" s="6" t="s">
        <v>17</v>
      </c>
      <c r="B46" s="289" t="s">
        <v>71</v>
      </c>
      <c r="C46" s="289"/>
      <c r="D46" s="289"/>
      <c r="E46" s="289"/>
      <c r="F46" s="289"/>
      <c r="G46" s="289"/>
      <c r="H46" s="193">
        <v>0.08</v>
      </c>
      <c r="I46" s="8">
        <f t="shared" si="1"/>
        <v>329.72720000000004</v>
      </c>
    </row>
    <row r="47" spans="1:9" x14ac:dyDescent="0.2">
      <c r="A47" s="288" t="s">
        <v>72</v>
      </c>
      <c r="B47" s="288"/>
      <c r="C47" s="288"/>
      <c r="D47" s="288"/>
      <c r="E47" s="288"/>
      <c r="F47" s="288"/>
      <c r="G47" s="288"/>
      <c r="H47" s="16">
        <f>SUM(H39:H46)</f>
        <v>0.34300000000000003</v>
      </c>
      <c r="I47" s="11">
        <f>SUM(I39:I46)</f>
        <v>1413.7053700000001</v>
      </c>
    </row>
    <row r="48" spans="1:9" x14ac:dyDescent="0.2">
      <c r="A48" s="316"/>
      <c r="B48" s="316"/>
      <c r="C48" s="316"/>
      <c r="D48" s="316"/>
      <c r="E48" s="316"/>
      <c r="F48" s="316"/>
      <c r="G48" s="316"/>
      <c r="H48" s="316"/>
      <c r="I48" s="317"/>
    </row>
    <row r="49" spans="1:9" x14ac:dyDescent="0.2">
      <c r="A49" s="291" t="s">
        <v>75</v>
      </c>
      <c r="B49" s="291"/>
      <c r="C49" s="291"/>
      <c r="D49" s="291"/>
      <c r="E49" s="291"/>
      <c r="F49" s="291"/>
      <c r="G49" s="291"/>
      <c r="H49" s="46"/>
      <c r="I49" s="38" t="s">
        <v>1</v>
      </c>
    </row>
    <row r="50" spans="1:9" x14ac:dyDescent="0.2">
      <c r="A50" s="6" t="s">
        <v>10</v>
      </c>
      <c r="B50" s="332" t="s">
        <v>114</v>
      </c>
      <c r="C50" s="304"/>
      <c r="D50" s="304"/>
      <c r="E50" s="304"/>
      <c r="F50" s="304"/>
      <c r="G50" s="304"/>
      <c r="H50" s="4"/>
      <c r="I50" s="4" t="s">
        <v>0</v>
      </c>
    </row>
    <row r="51" spans="1:9" x14ac:dyDescent="0.2">
      <c r="A51" s="6" t="s">
        <v>11</v>
      </c>
      <c r="B51" s="332" t="s">
        <v>115</v>
      </c>
      <c r="C51" s="304"/>
      <c r="D51" s="304"/>
      <c r="E51" s="304"/>
      <c r="F51" s="304"/>
      <c r="G51" s="304"/>
      <c r="H51" s="39"/>
      <c r="I51" s="194">
        <v>690</v>
      </c>
    </row>
    <row r="52" spans="1:9" x14ac:dyDescent="0.2">
      <c r="A52" s="6" t="s">
        <v>12</v>
      </c>
      <c r="B52" s="332" t="s">
        <v>116</v>
      </c>
      <c r="C52" s="304"/>
      <c r="D52" s="304"/>
      <c r="E52" s="304"/>
      <c r="F52" s="304"/>
      <c r="G52" s="304"/>
      <c r="H52" s="39"/>
      <c r="I52" s="39" t="s">
        <v>0</v>
      </c>
    </row>
    <row r="53" spans="1:9" x14ac:dyDescent="0.2">
      <c r="A53" s="1" t="s">
        <v>14</v>
      </c>
      <c r="B53" s="310" t="s">
        <v>113</v>
      </c>
      <c r="C53" s="311"/>
      <c r="D53" s="311"/>
      <c r="E53" s="311"/>
      <c r="F53" s="311"/>
      <c r="G53" s="312"/>
      <c r="H53" s="40"/>
      <c r="I53" s="40" t="s">
        <v>0</v>
      </c>
    </row>
    <row r="54" spans="1:9" x14ac:dyDescent="0.2">
      <c r="A54" s="1" t="s">
        <v>16</v>
      </c>
      <c r="B54" s="332" t="s">
        <v>119</v>
      </c>
      <c r="C54" s="304"/>
      <c r="D54" s="304"/>
      <c r="E54" s="304"/>
      <c r="F54" s="304"/>
      <c r="G54" s="304"/>
      <c r="H54" s="39"/>
      <c r="I54" s="39">
        <v>96.43</v>
      </c>
    </row>
    <row r="55" spans="1:9" x14ac:dyDescent="0.2">
      <c r="A55" s="288" t="s">
        <v>76</v>
      </c>
      <c r="B55" s="288"/>
      <c r="C55" s="288"/>
      <c r="D55" s="288"/>
      <c r="E55" s="288"/>
      <c r="F55" s="288"/>
      <c r="G55" s="288"/>
      <c r="H55" s="288"/>
      <c r="I55" s="11">
        <f>SUM(I50:I54)</f>
        <v>786.43000000000006</v>
      </c>
    </row>
    <row r="56" spans="1:9" x14ac:dyDescent="0.2">
      <c r="A56" s="316"/>
      <c r="B56" s="316"/>
      <c r="C56" s="316"/>
      <c r="D56" s="316"/>
      <c r="E56" s="316"/>
      <c r="F56" s="316"/>
      <c r="G56" s="316"/>
      <c r="H56" s="316"/>
      <c r="I56" s="317"/>
    </row>
    <row r="57" spans="1:9" x14ac:dyDescent="0.2">
      <c r="A57" s="291" t="s">
        <v>77</v>
      </c>
      <c r="B57" s="291"/>
      <c r="C57" s="291"/>
      <c r="D57" s="291"/>
      <c r="E57" s="291"/>
      <c r="F57" s="291"/>
      <c r="G57" s="291"/>
      <c r="H57" s="291"/>
      <c r="I57" s="291"/>
    </row>
    <row r="58" spans="1:9" x14ac:dyDescent="0.2">
      <c r="A58" s="288" t="s">
        <v>81</v>
      </c>
      <c r="B58" s="288"/>
      <c r="C58" s="288"/>
      <c r="D58" s="288"/>
      <c r="E58" s="288"/>
      <c r="F58" s="288"/>
      <c r="G58" s="288"/>
      <c r="H58" s="288"/>
      <c r="I58" s="6" t="s">
        <v>1</v>
      </c>
    </row>
    <row r="59" spans="1:9" x14ac:dyDescent="0.2">
      <c r="A59" s="6" t="s">
        <v>78</v>
      </c>
      <c r="B59" s="305" t="s">
        <v>61</v>
      </c>
      <c r="C59" s="305"/>
      <c r="D59" s="305"/>
      <c r="E59" s="305"/>
      <c r="F59" s="305"/>
      <c r="G59" s="305"/>
      <c r="H59" s="305"/>
      <c r="I59" s="8">
        <f>$I$36</f>
        <v>457.90864899999997</v>
      </c>
    </row>
    <row r="60" spans="1:9" x14ac:dyDescent="0.2">
      <c r="A60" s="6" t="s">
        <v>79</v>
      </c>
      <c r="B60" s="305" t="s">
        <v>64</v>
      </c>
      <c r="C60" s="305"/>
      <c r="D60" s="305"/>
      <c r="E60" s="305"/>
      <c r="F60" s="305"/>
      <c r="G60" s="305"/>
      <c r="H60" s="305"/>
      <c r="I60" s="8">
        <f>$I$47</f>
        <v>1413.7053700000001</v>
      </c>
    </row>
    <row r="61" spans="1:9" x14ac:dyDescent="0.2">
      <c r="A61" s="6" t="s">
        <v>80</v>
      </c>
      <c r="B61" s="305" t="s">
        <v>82</v>
      </c>
      <c r="C61" s="305"/>
      <c r="D61" s="305"/>
      <c r="E61" s="305"/>
      <c r="F61" s="305"/>
      <c r="G61" s="305"/>
      <c r="H61" s="305"/>
      <c r="I61" s="8">
        <f>$I$55</f>
        <v>786.43000000000006</v>
      </c>
    </row>
    <row r="62" spans="1:9" x14ac:dyDescent="0.2">
      <c r="A62" s="288" t="s">
        <v>84</v>
      </c>
      <c r="B62" s="288"/>
      <c r="C62" s="288"/>
      <c r="D62" s="288"/>
      <c r="E62" s="288"/>
      <c r="F62" s="288"/>
      <c r="G62" s="288"/>
      <c r="H62" s="288"/>
      <c r="I62" s="11">
        <f>SUM(I59:I61)</f>
        <v>2658.0440189999999</v>
      </c>
    </row>
    <row r="63" spans="1:9" x14ac:dyDescent="0.2">
      <c r="A63" s="298"/>
      <c r="B63" s="299"/>
      <c r="C63" s="299"/>
      <c r="D63" s="299"/>
      <c r="E63" s="299"/>
      <c r="F63" s="299"/>
      <c r="G63" s="299"/>
      <c r="H63" s="299"/>
      <c r="I63" s="299"/>
    </row>
    <row r="64" spans="1:9" x14ac:dyDescent="0.2">
      <c r="A64" s="303" t="s">
        <v>85</v>
      </c>
      <c r="B64" s="303"/>
      <c r="C64" s="303"/>
      <c r="D64" s="303"/>
      <c r="E64" s="303"/>
      <c r="F64" s="303"/>
      <c r="G64" s="303"/>
      <c r="H64" s="303"/>
      <c r="I64" s="303"/>
    </row>
    <row r="65" spans="1:9" x14ac:dyDescent="0.2">
      <c r="A65" s="6">
        <v>3</v>
      </c>
      <c r="B65" s="288" t="s">
        <v>86</v>
      </c>
      <c r="C65" s="288"/>
      <c r="D65" s="288"/>
      <c r="E65" s="288"/>
      <c r="F65" s="288"/>
      <c r="G65" s="288"/>
      <c r="H65" s="6" t="s">
        <v>3</v>
      </c>
      <c r="I65" s="6" t="s">
        <v>1</v>
      </c>
    </row>
    <row r="66" spans="1:9" x14ac:dyDescent="0.2">
      <c r="A66" s="6" t="s">
        <v>10</v>
      </c>
      <c r="B66" s="289" t="s">
        <v>89</v>
      </c>
      <c r="C66" s="289"/>
      <c r="D66" s="289"/>
      <c r="E66" s="289"/>
      <c r="F66" s="289"/>
      <c r="G66" s="289"/>
      <c r="H66" s="14">
        <v>4.1999999999999997E-3</v>
      </c>
      <c r="I66" s="8">
        <f>H66*$I$30</f>
        <v>17.310677999999999</v>
      </c>
    </row>
    <row r="67" spans="1:9" x14ac:dyDescent="0.2">
      <c r="A67" s="6" t="s">
        <v>11</v>
      </c>
      <c r="B67" s="289" t="s">
        <v>88</v>
      </c>
      <c r="C67" s="289"/>
      <c r="D67" s="289"/>
      <c r="E67" s="289"/>
      <c r="F67" s="289"/>
      <c r="G67" s="289"/>
      <c r="H67" s="18">
        <f>0.08*H66</f>
        <v>3.3599999999999998E-4</v>
      </c>
      <c r="I67" s="8">
        <f t="shared" ref="I67:I71" si="2">H67*$I$30</f>
        <v>1.3848542399999999</v>
      </c>
    </row>
    <row r="68" spans="1:9" x14ac:dyDescent="0.2">
      <c r="A68" s="6" t="s">
        <v>12</v>
      </c>
      <c r="B68" s="289" t="s">
        <v>90</v>
      </c>
      <c r="C68" s="289"/>
      <c r="D68" s="289"/>
      <c r="E68" s="289"/>
      <c r="F68" s="289"/>
      <c r="G68" s="289"/>
      <c r="H68" s="17">
        <v>3.44E-2</v>
      </c>
      <c r="I68" s="8">
        <f t="shared" si="2"/>
        <v>141.78269600000002</v>
      </c>
    </row>
    <row r="69" spans="1:9" x14ac:dyDescent="0.2">
      <c r="A69" s="6" t="s">
        <v>13</v>
      </c>
      <c r="B69" s="289" t="s">
        <v>87</v>
      </c>
      <c r="C69" s="289"/>
      <c r="D69" s="289"/>
      <c r="E69" s="289"/>
      <c r="F69" s="289"/>
      <c r="G69" s="289"/>
      <c r="H69" s="14">
        <v>1.0699999999999999E-2</v>
      </c>
      <c r="I69" s="8">
        <f t="shared" si="2"/>
        <v>44.101013000000002</v>
      </c>
    </row>
    <row r="70" spans="1:9" x14ac:dyDescent="0.2">
      <c r="A70" s="6" t="s">
        <v>14</v>
      </c>
      <c r="B70" s="289" t="s">
        <v>91</v>
      </c>
      <c r="C70" s="289"/>
      <c r="D70" s="289"/>
      <c r="E70" s="289"/>
      <c r="F70" s="289"/>
      <c r="G70" s="289"/>
      <c r="H70" s="15">
        <f>H47*H69</f>
        <v>3.6700999999999999E-3</v>
      </c>
      <c r="I70" s="8">
        <f t="shared" si="2"/>
        <v>15.126647459000001</v>
      </c>
    </row>
    <row r="71" spans="1:9" x14ac:dyDescent="0.2">
      <c r="A71" s="6" t="s">
        <v>15</v>
      </c>
      <c r="B71" s="289" t="s">
        <v>92</v>
      </c>
      <c r="C71" s="289"/>
      <c r="D71" s="289"/>
      <c r="E71" s="289"/>
      <c r="F71" s="289"/>
      <c r="G71" s="289"/>
      <c r="H71" s="17">
        <f>0.5*0.08*H69</f>
        <v>4.28E-4</v>
      </c>
      <c r="I71" s="8">
        <f t="shared" si="2"/>
        <v>1.76404052</v>
      </c>
    </row>
    <row r="72" spans="1:9" x14ac:dyDescent="0.2">
      <c r="A72" s="288" t="s">
        <v>93</v>
      </c>
      <c r="B72" s="288"/>
      <c r="C72" s="288"/>
      <c r="D72" s="288"/>
      <c r="E72" s="288"/>
      <c r="F72" s="288"/>
      <c r="G72" s="288"/>
      <c r="H72" s="16">
        <f>TRUNC(SUM(H66:H71),4)</f>
        <v>5.3699999999999998E-2</v>
      </c>
      <c r="I72" s="11">
        <f>TRUNC(SUM(I66:I71),2)</f>
        <v>221.46</v>
      </c>
    </row>
    <row r="73" spans="1:9" x14ac:dyDescent="0.2">
      <c r="A73" s="306"/>
      <c r="B73" s="307"/>
      <c r="C73" s="307"/>
      <c r="D73" s="307"/>
      <c r="E73" s="307"/>
      <c r="F73" s="307"/>
      <c r="G73" s="307"/>
      <c r="H73" s="307"/>
      <c r="I73" s="307"/>
    </row>
    <row r="74" spans="1:9" x14ac:dyDescent="0.2">
      <c r="A74" s="303" t="s">
        <v>94</v>
      </c>
      <c r="B74" s="303"/>
      <c r="C74" s="303"/>
      <c r="D74" s="303"/>
      <c r="E74" s="303"/>
      <c r="F74" s="303"/>
      <c r="G74" s="303"/>
      <c r="H74" s="303"/>
      <c r="I74" s="303"/>
    </row>
    <row r="75" spans="1:9" x14ac:dyDescent="0.2">
      <c r="A75" s="288" t="s">
        <v>95</v>
      </c>
      <c r="B75" s="288"/>
      <c r="C75" s="288"/>
      <c r="D75" s="288"/>
      <c r="E75" s="288"/>
      <c r="F75" s="288"/>
      <c r="G75" s="288"/>
      <c r="H75" s="6" t="s">
        <v>3</v>
      </c>
      <c r="I75" s="6" t="s">
        <v>1</v>
      </c>
    </row>
    <row r="76" spans="1:9" x14ac:dyDescent="0.2">
      <c r="A76" s="6" t="s">
        <v>10</v>
      </c>
      <c r="B76" s="289" t="s">
        <v>96</v>
      </c>
      <c r="C76" s="289"/>
      <c r="D76" s="289"/>
      <c r="E76" s="289"/>
      <c r="F76" s="289"/>
      <c r="G76" s="289"/>
      <c r="H76" s="14">
        <v>8.3299999999999999E-2</v>
      </c>
      <c r="I76" s="8">
        <f>H76*$I$30</f>
        <v>343.32844699999998</v>
      </c>
    </row>
    <row r="77" spans="1:9" x14ac:dyDescent="0.2">
      <c r="A77" s="6" t="s">
        <v>11</v>
      </c>
      <c r="B77" s="289" t="s">
        <v>97</v>
      </c>
      <c r="C77" s="289"/>
      <c r="D77" s="289"/>
      <c r="E77" s="289"/>
      <c r="F77" s="289"/>
      <c r="G77" s="289"/>
      <c r="H77" s="14">
        <v>2.8E-3</v>
      </c>
      <c r="I77" s="8">
        <f t="shared" ref="I77:I81" si="3">H77*$I$30</f>
        <v>11.540452</v>
      </c>
    </row>
    <row r="78" spans="1:9" x14ac:dyDescent="0.2">
      <c r="A78" s="6" t="s">
        <v>12</v>
      </c>
      <c r="B78" s="289" t="s">
        <v>98</v>
      </c>
      <c r="C78" s="289"/>
      <c r="D78" s="289"/>
      <c r="E78" s="289"/>
      <c r="F78" s="289"/>
      <c r="G78" s="289"/>
      <c r="H78" s="14">
        <v>2.0000000000000001E-4</v>
      </c>
      <c r="I78" s="8">
        <f t="shared" si="3"/>
        <v>0.82431800000000011</v>
      </c>
    </row>
    <row r="79" spans="1:9" x14ac:dyDescent="0.2">
      <c r="A79" s="6" t="s">
        <v>13</v>
      </c>
      <c r="B79" s="289" t="s">
        <v>99</v>
      </c>
      <c r="C79" s="289"/>
      <c r="D79" s="289"/>
      <c r="E79" s="289"/>
      <c r="F79" s="289"/>
      <c r="G79" s="289"/>
      <c r="H79" s="14">
        <v>6.9999999999999999E-4</v>
      </c>
      <c r="I79" s="8">
        <f t="shared" si="3"/>
        <v>2.885113</v>
      </c>
    </row>
    <row r="80" spans="1:9" x14ac:dyDescent="0.2">
      <c r="A80" s="6" t="s">
        <v>14</v>
      </c>
      <c r="B80" s="289" t="s">
        <v>24</v>
      </c>
      <c r="C80" s="289"/>
      <c r="D80" s="289"/>
      <c r="E80" s="289"/>
      <c r="F80" s="289"/>
      <c r="G80" s="289"/>
      <c r="H80" s="14">
        <v>1.29E-2</v>
      </c>
      <c r="I80" s="8">
        <f t="shared" si="3"/>
        <v>53.168511000000002</v>
      </c>
    </row>
    <row r="81" spans="1:9" x14ac:dyDescent="0.2">
      <c r="A81" s="6" t="s">
        <v>15</v>
      </c>
      <c r="B81" s="292" t="s">
        <v>123</v>
      </c>
      <c r="C81" s="289"/>
      <c r="D81" s="289"/>
      <c r="E81" s="289"/>
      <c r="F81" s="289"/>
      <c r="G81" s="289"/>
      <c r="H81" s="14">
        <v>1.3899999999999999E-2</v>
      </c>
      <c r="I81" s="8">
        <f t="shared" si="3"/>
        <v>57.290101</v>
      </c>
    </row>
    <row r="82" spans="1:9" x14ac:dyDescent="0.2">
      <c r="A82" s="288" t="s">
        <v>22</v>
      </c>
      <c r="B82" s="288"/>
      <c r="C82" s="288"/>
      <c r="D82" s="288"/>
      <c r="E82" s="288"/>
      <c r="F82" s="288"/>
      <c r="G82" s="288"/>
      <c r="H82" s="16">
        <f>TRUNC(SUM(H76:H81),4)</f>
        <v>0.1138</v>
      </c>
      <c r="I82" s="11">
        <f>TRUNC(SUM(I76:I81),2)</f>
        <v>469.03</v>
      </c>
    </row>
    <row r="83" spans="1:9" x14ac:dyDescent="0.2">
      <c r="A83" s="296"/>
      <c r="B83" s="297"/>
      <c r="C83" s="297"/>
      <c r="D83" s="297"/>
      <c r="E83" s="297"/>
      <c r="F83" s="297"/>
      <c r="G83" s="297"/>
      <c r="H83" s="297"/>
      <c r="I83" s="297"/>
    </row>
    <row r="84" spans="1:9" x14ac:dyDescent="0.2">
      <c r="A84" s="333" t="s">
        <v>127</v>
      </c>
      <c r="B84" s="288"/>
      <c r="C84" s="288"/>
      <c r="D84" s="288"/>
      <c r="E84" s="288"/>
      <c r="F84" s="288"/>
      <c r="G84" s="288"/>
      <c r="H84" s="6" t="s">
        <v>3</v>
      </c>
      <c r="I84" s="6" t="s">
        <v>1</v>
      </c>
    </row>
    <row r="85" spans="1:9" x14ac:dyDescent="0.2">
      <c r="A85" s="1" t="s">
        <v>11</v>
      </c>
      <c r="B85" s="310" t="s">
        <v>124</v>
      </c>
      <c r="C85" s="311"/>
      <c r="D85" s="311"/>
      <c r="E85" s="311"/>
      <c r="F85" s="311"/>
      <c r="G85" s="312"/>
      <c r="H85" s="14">
        <v>1.9599999999999999E-2</v>
      </c>
      <c r="I85" s="8">
        <f>$I$30*H85</f>
        <v>80.783163999999999</v>
      </c>
    </row>
    <row r="86" spans="1:9" x14ac:dyDescent="0.2">
      <c r="A86" s="1" t="s">
        <v>12</v>
      </c>
      <c r="B86" s="313" t="s">
        <v>125</v>
      </c>
      <c r="C86" s="314"/>
      <c r="D86" s="314"/>
      <c r="E86" s="314"/>
      <c r="F86" s="314"/>
      <c r="G86" s="315"/>
      <c r="H86" s="14">
        <f>H82+H85</f>
        <v>0.13339999999999999</v>
      </c>
      <c r="I86" s="8">
        <f t="shared" ref="I86:I87" si="4">$I$30*H86</f>
        <v>549.82010600000001</v>
      </c>
    </row>
    <row r="87" spans="1:9" x14ac:dyDescent="0.2">
      <c r="A87" s="1" t="s">
        <v>13</v>
      </c>
      <c r="B87" s="310" t="s">
        <v>126</v>
      </c>
      <c r="C87" s="311"/>
      <c r="D87" s="311"/>
      <c r="E87" s="311"/>
      <c r="F87" s="311"/>
      <c r="G87" s="312"/>
      <c r="H87" s="14">
        <f>H86*H47</f>
        <v>4.5756200000000004E-2</v>
      </c>
      <c r="I87" s="8">
        <f t="shared" si="4"/>
        <v>188.58829635800004</v>
      </c>
    </row>
    <row r="88" spans="1:9" x14ac:dyDescent="0.2">
      <c r="A88" s="288" t="s">
        <v>23</v>
      </c>
      <c r="B88" s="288"/>
      <c r="C88" s="288"/>
      <c r="D88" s="288"/>
      <c r="E88" s="288"/>
      <c r="F88" s="288"/>
      <c r="G88" s="288"/>
      <c r="H88" s="16">
        <f>H86+H87</f>
        <v>0.17915619999999999</v>
      </c>
      <c r="I88" s="47">
        <f>SUM(I86:I87)</f>
        <v>738.4084023580001</v>
      </c>
    </row>
    <row r="89" spans="1:9" x14ac:dyDescent="0.2">
      <c r="A89" s="308"/>
      <c r="B89" s="309"/>
      <c r="C89" s="309"/>
      <c r="D89" s="309"/>
      <c r="E89" s="309"/>
      <c r="F89" s="309"/>
      <c r="G89" s="309"/>
      <c r="H89" s="309"/>
      <c r="I89" s="309"/>
    </row>
    <row r="90" spans="1:9" x14ac:dyDescent="0.2">
      <c r="A90" s="291" t="s">
        <v>100</v>
      </c>
      <c r="B90" s="291"/>
      <c r="C90" s="291"/>
      <c r="D90" s="291"/>
      <c r="E90" s="291"/>
      <c r="F90" s="291"/>
      <c r="G90" s="291"/>
      <c r="H90" s="291"/>
      <c r="I90" s="291"/>
    </row>
    <row r="91" spans="1:9" x14ac:dyDescent="0.2">
      <c r="A91" s="288" t="s">
        <v>101</v>
      </c>
      <c r="B91" s="288"/>
      <c r="C91" s="288"/>
      <c r="D91" s="288"/>
      <c r="E91" s="288"/>
      <c r="F91" s="288"/>
      <c r="G91" s="288"/>
      <c r="H91" s="288"/>
      <c r="I91" s="6" t="s">
        <v>1</v>
      </c>
    </row>
    <row r="92" spans="1:9" x14ac:dyDescent="0.2">
      <c r="A92" s="6" t="s">
        <v>26</v>
      </c>
      <c r="B92" s="305" t="s">
        <v>97</v>
      </c>
      <c r="C92" s="305"/>
      <c r="D92" s="305"/>
      <c r="E92" s="305"/>
      <c r="F92" s="305"/>
      <c r="G92" s="305"/>
      <c r="H92" s="305"/>
      <c r="I92" s="191">
        <f>I82</f>
        <v>469.03</v>
      </c>
    </row>
    <row r="93" spans="1:9" x14ac:dyDescent="0.2">
      <c r="A93" s="6" t="s">
        <v>27</v>
      </c>
      <c r="B93" s="305" t="s">
        <v>102</v>
      </c>
      <c r="C93" s="305"/>
      <c r="D93" s="305"/>
      <c r="E93" s="305"/>
      <c r="F93" s="305"/>
      <c r="G93" s="305"/>
      <c r="H93" s="305"/>
      <c r="I93" s="8">
        <f>I77</f>
        <v>11.540452</v>
      </c>
    </row>
    <row r="94" spans="1:9" x14ac:dyDescent="0.2">
      <c r="A94" s="288" t="s">
        <v>103</v>
      </c>
      <c r="B94" s="288"/>
      <c r="C94" s="288"/>
      <c r="D94" s="288"/>
      <c r="E94" s="288"/>
      <c r="F94" s="288"/>
      <c r="G94" s="288"/>
      <c r="H94" s="288"/>
      <c r="I94" s="11">
        <f>TRUNC(SUM(I92:I93),2)</f>
        <v>480.57</v>
      </c>
    </row>
    <row r="95" spans="1:9" x14ac:dyDescent="0.2">
      <c r="A95" s="298"/>
      <c r="B95" s="299"/>
      <c r="C95" s="299"/>
      <c r="D95" s="299"/>
      <c r="E95" s="299"/>
      <c r="F95" s="299"/>
      <c r="G95" s="299"/>
      <c r="H95" s="299"/>
      <c r="I95" s="299"/>
    </row>
    <row r="96" spans="1:9" x14ac:dyDescent="0.2">
      <c r="A96" s="303" t="s">
        <v>104</v>
      </c>
      <c r="B96" s="303"/>
      <c r="C96" s="303"/>
      <c r="D96" s="303"/>
      <c r="E96" s="303"/>
      <c r="F96" s="303"/>
      <c r="G96" s="303"/>
      <c r="H96" s="303"/>
      <c r="I96" s="303"/>
    </row>
    <row r="97" spans="1:9" x14ac:dyDescent="0.2">
      <c r="A97" s="6">
        <v>5</v>
      </c>
      <c r="B97" s="288" t="s">
        <v>19</v>
      </c>
      <c r="C97" s="288"/>
      <c r="D97" s="288"/>
      <c r="E97" s="288"/>
      <c r="F97" s="288"/>
      <c r="G97" s="288"/>
      <c r="H97" s="6"/>
      <c r="I97" s="6" t="s">
        <v>1</v>
      </c>
    </row>
    <row r="98" spans="1:9" x14ac:dyDescent="0.2">
      <c r="A98" s="6" t="s">
        <v>10</v>
      </c>
      <c r="B98" s="304" t="s">
        <v>105</v>
      </c>
      <c r="C98" s="304"/>
      <c r="D98" s="304"/>
      <c r="E98" s="304"/>
      <c r="F98" s="304"/>
      <c r="G98" s="304"/>
      <c r="H98" s="4" t="s">
        <v>0</v>
      </c>
      <c r="I98" s="8"/>
    </row>
    <row r="99" spans="1:9" x14ac:dyDescent="0.2">
      <c r="A99" s="6" t="s">
        <v>11</v>
      </c>
      <c r="B99" s="304" t="s">
        <v>20</v>
      </c>
      <c r="C99" s="304"/>
      <c r="D99" s="304"/>
      <c r="E99" s="304"/>
      <c r="F99" s="304"/>
      <c r="G99" s="304"/>
      <c r="H99" s="4" t="s">
        <v>0</v>
      </c>
      <c r="I99" s="8"/>
    </row>
    <row r="100" spans="1:9" x14ac:dyDescent="0.2">
      <c r="A100" s="19" t="s">
        <v>12</v>
      </c>
      <c r="B100" s="304" t="s">
        <v>21</v>
      </c>
      <c r="C100" s="304"/>
      <c r="D100" s="304"/>
      <c r="E100" s="304"/>
      <c r="F100" s="304"/>
      <c r="G100" s="304"/>
      <c r="H100" s="4" t="s">
        <v>0</v>
      </c>
      <c r="I100" s="8"/>
    </row>
    <row r="101" spans="1:9" x14ac:dyDescent="0.2">
      <c r="A101" s="19" t="s">
        <v>13</v>
      </c>
      <c r="B101" s="304" t="s">
        <v>4</v>
      </c>
      <c r="C101" s="304"/>
      <c r="D101" s="304"/>
      <c r="E101" s="304"/>
      <c r="F101" s="304"/>
      <c r="G101" s="304"/>
      <c r="H101" s="4" t="s">
        <v>0</v>
      </c>
      <c r="I101" s="8"/>
    </row>
    <row r="102" spans="1:9" x14ac:dyDescent="0.2">
      <c r="A102" s="288" t="s">
        <v>106</v>
      </c>
      <c r="B102" s="288"/>
      <c r="C102" s="288"/>
      <c r="D102" s="288"/>
      <c r="E102" s="288"/>
      <c r="F102" s="288"/>
      <c r="G102" s="288"/>
      <c r="H102" s="16" t="s">
        <v>0</v>
      </c>
      <c r="I102" s="11">
        <f>TRUNC(SUM(I98:I101),2)</f>
        <v>0</v>
      </c>
    </row>
    <row r="103" spans="1:9" x14ac:dyDescent="0.2">
      <c r="A103" s="298"/>
      <c r="B103" s="299"/>
      <c r="C103" s="299"/>
      <c r="D103" s="299"/>
      <c r="E103" s="299"/>
      <c r="F103" s="299"/>
      <c r="G103" s="299"/>
      <c r="H103" s="299"/>
      <c r="I103" s="299"/>
    </row>
    <row r="104" spans="1:9" x14ac:dyDescent="0.2">
      <c r="A104" s="303" t="s">
        <v>107</v>
      </c>
      <c r="B104" s="303"/>
      <c r="C104" s="303"/>
      <c r="D104" s="303"/>
      <c r="E104" s="303"/>
      <c r="F104" s="303"/>
      <c r="G104" s="303"/>
      <c r="H104" s="303"/>
      <c r="I104" s="303"/>
    </row>
    <row r="105" spans="1:9" x14ac:dyDescent="0.2">
      <c r="A105" s="6">
        <v>6</v>
      </c>
      <c r="B105" s="288" t="s">
        <v>25</v>
      </c>
      <c r="C105" s="288"/>
      <c r="D105" s="288"/>
      <c r="E105" s="288"/>
      <c r="F105" s="288"/>
      <c r="G105" s="288"/>
      <c r="H105" s="6" t="s">
        <v>3</v>
      </c>
      <c r="I105" s="6" t="s">
        <v>1</v>
      </c>
    </row>
    <row r="106" spans="1:9" x14ac:dyDescent="0.2">
      <c r="A106" s="6" t="s">
        <v>10</v>
      </c>
      <c r="B106" s="289" t="s">
        <v>28</v>
      </c>
      <c r="C106" s="289"/>
      <c r="D106" s="289"/>
      <c r="E106" s="289"/>
      <c r="F106" s="289"/>
      <c r="G106" s="289"/>
      <c r="H106" s="20">
        <v>0.03</v>
      </c>
      <c r="I106" s="8">
        <f>H106*$I$130</f>
        <v>224.44979999999998</v>
      </c>
    </row>
    <row r="107" spans="1:9" x14ac:dyDescent="0.2">
      <c r="A107" s="6" t="s">
        <v>11</v>
      </c>
      <c r="B107" s="289" t="s">
        <v>5</v>
      </c>
      <c r="C107" s="289"/>
      <c r="D107" s="289"/>
      <c r="E107" s="289"/>
      <c r="F107" s="289"/>
      <c r="G107" s="289"/>
      <c r="H107" s="21">
        <v>6.7900000000000002E-2</v>
      </c>
      <c r="I107" s="8">
        <f>$H$107*($I$106+$I$130)</f>
        <v>523.24485542000002</v>
      </c>
    </row>
    <row r="108" spans="1:9" x14ac:dyDescent="0.2">
      <c r="A108" s="6" t="s">
        <v>12</v>
      </c>
      <c r="B108" s="290" t="s">
        <v>43</v>
      </c>
      <c r="C108" s="290"/>
      <c r="D108" s="290"/>
      <c r="E108" s="290"/>
      <c r="F108" s="290"/>
      <c r="G108" s="290"/>
      <c r="H108" s="9"/>
      <c r="I108" s="22"/>
    </row>
    <row r="109" spans="1:9" x14ac:dyDescent="0.2">
      <c r="A109" s="6" t="s">
        <v>44</v>
      </c>
      <c r="B109" s="289" t="s">
        <v>40</v>
      </c>
      <c r="C109" s="289"/>
      <c r="D109" s="289"/>
      <c r="E109" s="289"/>
      <c r="F109" s="289"/>
      <c r="G109" s="289"/>
      <c r="H109" s="23">
        <v>1.6500000000000001E-2</v>
      </c>
      <c r="I109" s="8">
        <f>H109*$I$132</f>
        <v>158.34909832586592</v>
      </c>
    </row>
    <row r="110" spans="1:9" x14ac:dyDescent="0.2">
      <c r="A110" s="6" t="s">
        <v>45</v>
      </c>
      <c r="B110" s="289" t="s">
        <v>41</v>
      </c>
      <c r="C110" s="289"/>
      <c r="D110" s="289"/>
      <c r="E110" s="289"/>
      <c r="F110" s="289"/>
      <c r="G110" s="289"/>
      <c r="H110" s="196">
        <v>7.5999999999999998E-2</v>
      </c>
      <c r="I110" s="8">
        <f t="shared" ref="I110:I111" si="5">H110*$I$132</f>
        <v>729.36554380398843</v>
      </c>
    </row>
    <row r="111" spans="1:9" x14ac:dyDescent="0.2">
      <c r="A111" s="6" t="s">
        <v>46</v>
      </c>
      <c r="B111" s="289" t="s">
        <v>42</v>
      </c>
      <c r="C111" s="289"/>
      <c r="D111" s="289"/>
      <c r="E111" s="289"/>
      <c r="F111" s="289"/>
      <c r="G111" s="289"/>
      <c r="H111" s="197">
        <v>0.05</v>
      </c>
      <c r="I111" s="8">
        <f t="shared" si="5"/>
        <v>479.84575250262401</v>
      </c>
    </row>
    <row r="112" spans="1:9" x14ac:dyDescent="0.2">
      <c r="A112" s="288" t="s">
        <v>108</v>
      </c>
      <c r="B112" s="288"/>
      <c r="C112" s="288"/>
      <c r="D112" s="288"/>
      <c r="E112" s="288"/>
      <c r="F112" s="288"/>
      <c r="G112" s="288"/>
      <c r="H112" s="195">
        <f>SUM(H106:H111)</f>
        <v>0.2404</v>
      </c>
      <c r="I112" s="11">
        <f>SUM(I106:I111)</f>
        <v>2115.2550500524785</v>
      </c>
    </row>
    <row r="113" spans="1:11" x14ac:dyDescent="0.2">
      <c r="A113" s="5"/>
      <c r="B113" s="330"/>
      <c r="C113" s="330"/>
      <c r="D113" s="330"/>
      <c r="E113" s="330"/>
      <c r="F113" s="330"/>
      <c r="G113" s="330"/>
      <c r="H113" s="330"/>
      <c r="I113" s="330"/>
    </row>
    <row r="114" spans="1:11" x14ac:dyDescent="0.2">
      <c r="A114" s="24" t="s">
        <v>47</v>
      </c>
      <c r="B114" s="300" t="s">
        <v>48</v>
      </c>
      <c r="C114" s="300"/>
      <c r="D114" s="300"/>
      <c r="E114" s="300"/>
      <c r="F114" s="300"/>
      <c r="G114" s="300"/>
      <c r="H114" s="25">
        <f>TRUNC(H109+H110+H111,4)</f>
        <v>0.14249999999999999</v>
      </c>
      <c r="I114" s="26"/>
    </row>
    <row r="115" spans="1:11" x14ac:dyDescent="0.2">
      <c r="A115" s="27"/>
      <c r="B115" s="301">
        <v>100</v>
      </c>
      <c r="C115" s="301"/>
      <c r="D115" s="301"/>
      <c r="E115" s="301"/>
      <c r="F115" s="301"/>
      <c r="G115" s="301"/>
      <c r="H115" s="28"/>
      <c r="I115" s="29"/>
    </row>
    <row r="116" spans="1:11" x14ac:dyDescent="0.2">
      <c r="A116" s="30"/>
      <c r="B116" s="31"/>
      <c r="C116" s="31"/>
      <c r="D116" s="31"/>
      <c r="E116" s="31"/>
      <c r="F116" s="31"/>
      <c r="G116" s="31"/>
      <c r="H116" s="28"/>
      <c r="I116" s="29"/>
    </row>
    <row r="117" spans="1:11" x14ac:dyDescent="0.2">
      <c r="A117" s="27" t="s">
        <v>49</v>
      </c>
      <c r="B117" s="301" t="s">
        <v>109</v>
      </c>
      <c r="C117" s="301"/>
      <c r="D117" s="301"/>
      <c r="E117" s="301"/>
      <c r="F117" s="301"/>
      <c r="G117" s="301"/>
      <c r="H117" s="28"/>
      <c r="I117" s="29">
        <f>TRUNC(I130+I106+I107,2)</f>
        <v>8229.35</v>
      </c>
    </row>
    <row r="118" spans="1:11" x14ac:dyDescent="0.2">
      <c r="A118" s="27"/>
      <c r="B118" s="31"/>
      <c r="C118" s="31"/>
      <c r="D118" s="31"/>
      <c r="E118" s="31"/>
      <c r="F118" s="31"/>
      <c r="G118" s="31"/>
      <c r="H118" s="28"/>
      <c r="I118" s="29"/>
    </row>
    <row r="119" spans="1:11" x14ac:dyDescent="0.2">
      <c r="A119" s="27" t="s">
        <v>50</v>
      </c>
      <c r="B119" s="301" t="s">
        <v>51</v>
      </c>
      <c r="C119" s="301"/>
      <c r="D119" s="301"/>
      <c r="E119" s="301"/>
      <c r="F119" s="301"/>
      <c r="G119" s="301"/>
      <c r="H119" s="28"/>
      <c r="I119" s="29">
        <f>TRUNC(I117/(1-H114),2)</f>
        <v>9596.9</v>
      </c>
    </row>
    <row r="120" spans="1:11" x14ac:dyDescent="0.2">
      <c r="A120" s="27"/>
      <c r="B120" s="31"/>
      <c r="C120" s="31"/>
      <c r="D120" s="31"/>
      <c r="E120" s="31"/>
      <c r="F120" s="31"/>
      <c r="G120" s="31"/>
      <c r="H120" s="28"/>
      <c r="I120" s="29"/>
    </row>
    <row r="121" spans="1:11" x14ac:dyDescent="0.2">
      <c r="A121" s="32"/>
      <c r="B121" s="302" t="s">
        <v>52</v>
      </c>
      <c r="C121" s="302"/>
      <c r="D121" s="302"/>
      <c r="E121" s="302"/>
      <c r="F121" s="302"/>
      <c r="G121" s="302"/>
      <c r="H121" s="33"/>
      <c r="I121" s="34">
        <f>TRUNC(I119-I117,2)</f>
        <v>1367.55</v>
      </c>
      <c r="K121" s="35"/>
    </row>
    <row r="122" spans="1:11" x14ac:dyDescent="0.2">
      <c r="A122" s="5"/>
      <c r="B122" s="5"/>
      <c r="C122" s="5"/>
      <c r="D122" s="5"/>
      <c r="E122" s="5"/>
      <c r="F122" s="5"/>
      <c r="G122" s="5"/>
      <c r="H122" s="5"/>
      <c r="I122" s="13"/>
    </row>
    <row r="123" spans="1:11" x14ac:dyDescent="0.2">
      <c r="A123" s="291" t="s">
        <v>110</v>
      </c>
      <c r="B123" s="291"/>
      <c r="C123" s="291"/>
      <c r="D123" s="291"/>
      <c r="E123" s="291"/>
      <c r="F123" s="291"/>
      <c r="G123" s="291"/>
      <c r="H123" s="291"/>
      <c r="I123" s="291"/>
      <c r="K123" s="36"/>
    </row>
    <row r="124" spans="1:11" x14ac:dyDescent="0.2">
      <c r="A124" s="288" t="s">
        <v>29</v>
      </c>
      <c r="B124" s="288"/>
      <c r="C124" s="288"/>
      <c r="D124" s="288"/>
      <c r="E124" s="288"/>
      <c r="F124" s="288"/>
      <c r="G124" s="288"/>
      <c r="H124" s="288"/>
      <c r="I124" s="6" t="s">
        <v>1</v>
      </c>
    </row>
    <row r="125" spans="1:11" x14ac:dyDescent="0.2">
      <c r="A125" s="4" t="s">
        <v>10</v>
      </c>
      <c r="B125" s="289" t="str">
        <f>A21</f>
        <v>MÓDULO 1 - COMPOSIÇÃO DA REMUNERAÇÃO</v>
      </c>
      <c r="C125" s="289"/>
      <c r="D125" s="289"/>
      <c r="E125" s="289"/>
      <c r="F125" s="289"/>
      <c r="G125" s="289"/>
      <c r="H125" s="289"/>
      <c r="I125" s="8">
        <f>I30</f>
        <v>4121.59</v>
      </c>
    </row>
    <row r="126" spans="1:11" x14ac:dyDescent="0.2">
      <c r="A126" s="4" t="s">
        <v>11</v>
      </c>
      <c r="B126" s="289" t="str">
        <f>A32</f>
        <v>MÓDULO 2 – ENCARGOS E BENEFÍCIOS ANUAIS, MENSAIS E DIÁRIOS</v>
      </c>
      <c r="C126" s="289"/>
      <c r="D126" s="289"/>
      <c r="E126" s="289"/>
      <c r="F126" s="289"/>
      <c r="G126" s="289"/>
      <c r="H126" s="289"/>
      <c r="I126" s="8">
        <f>I62</f>
        <v>2658.0440189999999</v>
      </c>
    </row>
    <row r="127" spans="1:11" x14ac:dyDescent="0.2">
      <c r="A127" s="4" t="s">
        <v>12</v>
      </c>
      <c r="B127" s="289" t="str">
        <f>A64</f>
        <v>MÓDULO 3 – PROVISÃO PARA RESCISÃO</v>
      </c>
      <c r="C127" s="289"/>
      <c r="D127" s="289"/>
      <c r="E127" s="289"/>
      <c r="F127" s="289"/>
      <c r="G127" s="289"/>
      <c r="H127" s="289"/>
      <c r="I127" s="8">
        <f>I72</f>
        <v>221.46</v>
      </c>
      <c r="K127" s="36"/>
    </row>
    <row r="128" spans="1:11" x14ac:dyDescent="0.2">
      <c r="A128" s="4" t="s">
        <v>13</v>
      </c>
      <c r="B128" s="289" t="str">
        <f>A74</f>
        <v>MÓDULO 4 – CUSTO DE REPOSIÇÃO DO PROFISSIONAL AUSENTE</v>
      </c>
      <c r="C128" s="289"/>
      <c r="D128" s="289"/>
      <c r="E128" s="289"/>
      <c r="F128" s="289"/>
      <c r="G128" s="289"/>
      <c r="H128" s="289"/>
      <c r="I128" s="8">
        <f>I94</f>
        <v>480.57</v>
      </c>
      <c r="K128" s="36"/>
    </row>
    <row r="129" spans="1:11" x14ac:dyDescent="0.2">
      <c r="A129" s="4" t="s">
        <v>14</v>
      </c>
      <c r="B129" s="289" t="str">
        <f>A96</f>
        <v>MÓDULO 5 – INSUMOS DIVERSOS</v>
      </c>
      <c r="C129" s="289"/>
      <c r="D129" s="289"/>
      <c r="E129" s="289"/>
      <c r="F129" s="289"/>
      <c r="G129" s="289"/>
      <c r="H129" s="289"/>
      <c r="I129" s="8">
        <f>I102</f>
        <v>0</v>
      </c>
    </row>
    <row r="130" spans="1:11" x14ac:dyDescent="0.2">
      <c r="A130" s="6"/>
      <c r="B130" s="288" t="s">
        <v>111</v>
      </c>
      <c r="C130" s="288"/>
      <c r="D130" s="288"/>
      <c r="E130" s="288"/>
      <c r="F130" s="288"/>
      <c r="G130" s="288"/>
      <c r="H130" s="288"/>
      <c r="I130" s="11">
        <f>TRUNC(SUM(I125:I129),2)</f>
        <v>7481.66</v>
      </c>
      <c r="K130" s="35"/>
    </row>
    <row r="131" spans="1:11" x14ac:dyDescent="0.2">
      <c r="A131" s="4" t="s">
        <v>15</v>
      </c>
      <c r="B131" s="289" t="str">
        <f>A104</f>
        <v>MÓDULO 6 – CUSTOS INDIRETOS, TRIBUTOS E LUCRO</v>
      </c>
      <c r="C131" s="289"/>
      <c r="D131" s="289"/>
      <c r="E131" s="289"/>
      <c r="F131" s="289"/>
      <c r="G131" s="289"/>
      <c r="H131" s="289"/>
      <c r="I131" s="8">
        <f>I112</f>
        <v>2115.2550500524785</v>
      </c>
    </row>
    <row r="132" spans="1:11" x14ac:dyDescent="0.2">
      <c r="A132" s="288" t="s">
        <v>112</v>
      </c>
      <c r="B132" s="288"/>
      <c r="C132" s="288"/>
      <c r="D132" s="288"/>
      <c r="E132" s="288"/>
      <c r="F132" s="288"/>
      <c r="G132" s="288"/>
      <c r="H132" s="288"/>
      <c r="I132" s="47">
        <f>(I130+I106+I107)/(1-SUM(H109:H111))</f>
        <v>9596.9150500524793</v>
      </c>
    </row>
    <row r="133" spans="1:11" x14ac:dyDescent="0.2">
      <c r="A133" s="37"/>
    </row>
    <row r="134" spans="1:11" x14ac:dyDescent="0.2">
      <c r="A134" s="329"/>
      <c r="B134" s="329"/>
      <c r="C134" s="329"/>
      <c r="D134" s="329"/>
      <c r="E134" s="329"/>
      <c r="F134" s="329"/>
      <c r="G134" s="329"/>
      <c r="H134" s="329"/>
      <c r="I134" s="51"/>
    </row>
    <row r="138" spans="1:11" x14ac:dyDescent="0.2">
      <c r="G138" s="580" t="s">
        <v>416</v>
      </c>
      <c r="H138" s="580"/>
      <c r="I138" s="50" t="s">
        <v>415</v>
      </c>
    </row>
    <row r="139" spans="1:11" x14ac:dyDescent="0.2">
      <c r="G139" s="328" t="s">
        <v>417</v>
      </c>
      <c r="H139" s="328"/>
      <c r="I139" s="49">
        <v>2590.4</v>
      </c>
    </row>
    <row r="140" spans="1:11" x14ac:dyDescent="0.2">
      <c r="G140" s="328" t="s">
        <v>418</v>
      </c>
      <c r="H140" s="328"/>
      <c r="I140" s="49">
        <v>5652.7830000000004</v>
      </c>
    </row>
    <row r="141" spans="1:11" x14ac:dyDescent="0.2">
      <c r="G141" s="328" t="s">
        <v>421</v>
      </c>
      <c r="H141" s="328"/>
      <c r="I141" s="49">
        <f>AVERAGE(I139:I140)</f>
        <v>4121.5915000000005</v>
      </c>
    </row>
  </sheetData>
  <sheetProtection algorithmName="SHA-512" hashValue="x4pGnnK4+0XqdC4KUZPBNNqxhFK8U+c5RGEdSaTrFhafVMsRKz/6yttxh0UZyXqLJN4JQ1W08vuOR1oJe58+tw==" saltValue="M0rQZkKQ+UznI/Cj7dN1aw==" spinCount="100000" sheet="1" objects="1" scenarios="1"/>
  <mergeCells count="142">
    <mergeCell ref="G138:H138"/>
    <mergeCell ref="G139:H139"/>
    <mergeCell ref="G140:H140"/>
    <mergeCell ref="G141:H141"/>
    <mergeCell ref="A134:H134"/>
    <mergeCell ref="B131:H131"/>
    <mergeCell ref="A132:H132"/>
    <mergeCell ref="B125:H125"/>
    <mergeCell ref="B126:H126"/>
    <mergeCell ref="B127:H127"/>
    <mergeCell ref="B128:H128"/>
    <mergeCell ref="B129:H129"/>
    <mergeCell ref="B130:H130"/>
    <mergeCell ref="B115:G115"/>
    <mergeCell ref="B117:G117"/>
    <mergeCell ref="B119:G119"/>
    <mergeCell ref="B121:G121"/>
    <mergeCell ref="A123:I123"/>
    <mergeCell ref="A124:H124"/>
    <mergeCell ref="B109:G109"/>
    <mergeCell ref="B110:G110"/>
    <mergeCell ref="B111:G111"/>
    <mergeCell ref="A112:G112"/>
    <mergeCell ref="B113:I113"/>
    <mergeCell ref="B114:G114"/>
    <mergeCell ref="A103:I103"/>
    <mergeCell ref="A104:I104"/>
    <mergeCell ref="B105:G105"/>
    <mergeCell ref="B106:G106"/>
    <mergeCell ref="B107:G107"/>
    <mergeCell ref="B108:G108"/>
    <mergeCell ref="B97:G97"/>
    <mergeCell ref="B98:G98"/>
    <mergeCell ref="B99:G99"/>
    <mergeCell ref="B100:G100"/>
    <mergeCell ref="B101:G101"/>
    <mergeCell ref="A102:G102"/>
    <mergeCell ref="A91:H91"/>
    <mergeCell ref="B92:H92"/>
    <mergeCell ref="B93:H93"/>
    <mergeCell ref="A94:H94"/>
    <mergeCell ref="A95:I95"/>
    <mergeCell ref="A96:I96"/>
    <mergeCell ref="B85:G85"/>
    <mergeCell ref="B86:G86"/>
    <mergeCell ref="B87:G87"/>
    <mergeCell ref="A88:G88"/>
    <mergeCell ref="A89:I89"/>
    <mergeCell ref="A90:I90"/>
    <mergeCell ref="B79:G79"/>
    <mergeCell ref="B80:G80"/>
    <mergeCell ref="B81:G81"/>
    <mergeCell ref="A82:G82"/>
    <mergeCell ref="A83:I83"/>
    <mergeCell ref="A84:G84"/>
    <mergeCell ref="A73:I73"/>
    <mergeCell ref="A74:I74"/>
    <mergeCell ref="A75:G75"/>
    <mergeCell ref="B76:G76"/>
    <mergeCell ref="B77:G77"/>
    <mergeCell ref="B78:G78"/>
    <mergeCell ref="B67:G67"/>
    <mergeCell ref="B68:G68"/>
    <mergeCell ref="B69:G69"/>
    <mergeCell ref="B70:G70"/>
    <mergeCell ref="B71:G71"/>
    <mergeCell ref="A72:G72"/>
    <mergeCell ref="B61:H61"/>
    <mergeCell ref="A62:H62"/>
    <mergeCell ref="A63:I63"/>
    <mergeCell ref="A64:I64"/>
    <mergeCell ref="B65:G65"/>
    <mergeCell ref="B66:G66"/>
    <mergeCell ref="A55:H55"/>
    <mergeCell ref="A56:I56"/>
    <mergeCell ref="A57:I57"/>
    <mergeCell ref="A58:H58"/>
    <mergeCell ref="B59:H59"/>
    <mergeCell ref="B60:H60"/>
    <mergeCell ref="A49:G49"/>
    <mergeCell ref="B50:G50"/>
    <mergeCell ref="B51:G51"/>
    <mergeCell ref="B52:G52"/>
    <mergeCell ref="B53:G53"/>
    <mergeCell ref="B54:G54"/>
    <mergeCell ref="B43:G43"/>
    <mergeCell ref="B44:G44"/>
    <mergeCell ref="B45:G45"/>
    <mergeCell ref="B46:G46"/>
    <mergeCell ref="A47:G47"/>
    <mergeCell ref="A48:I48"/>
    <mergeCell ref="A37:I37"/>
    <mergeCell ref="A38:G38"/>
    <mergeCell ref="B39:G39"/>
    <mergeCell ref="B40:G40"/>
    <mergeCell ref="B41:G41"/>
    <mergeCell ref="B42:G42"/>
    <mergeCell ref="A30:H30"/>
    <mergeCell ref="A32:I32"/>
    <mergeCell ref="A33:G33"/>
    <mergeCell ref="B34:G34"/>
    <mergeCell ref="B35:G35"/>
    <mergeCell ref="A36:G36"/>
    <mergeCell ref="B26:G26"/>
    <mergeCell ref="B27:G27"/>
    <mergeCell ref="B28:G28"/>
    <mergeCell ref="B29:G29"/>
    <mergeCell ref="A21:I21"/>
    <mergeCell ref="B22:G22"/>
    <mergeCell ref="B23:G23"/>
    <mergeCell ref="B17:G17"/>
    <mergeCell ref="H17:I17"/>
    <mergeCell ref="B18:G18"/>
    <mergeCell ref="H18:I18"/>
    <mergeCell ref="E11:I11"/>
    <mergeCell ref="A14:I14"/>
    <mergeCell ref="B15:G15"/>
    <mergeCell ref="H15:I15"/>
    <mergeCell ref="B24:G24"/>
    <mergeCell ref="B25:G25"/>
    <mergeCell ref="A1:I1"/>
    <mergeCell ref="A2:I2"/>
    <mergeCell ref="A4:I4"/>
    <mergeCell ref="B5:G5"/>
    <mergeCell ref="H5:I5"/>
    <mergeCell ref="B6:G6"/>
    <mergeCell ref="H6:I6"/>
    <mergeCell ref="B16:G16"/>
    <mergeCell ref="H16:I16"/>
    <mergeCell ref="A12:B12"/>
    <mergeCell ref="C12:D12"/>
    <mergeCell ref="E12:I12"/>
    <mergeCell ref="B7:G7"/>
    <mergeCell ref="H7:I7"/>
    <mergeCell ref="B8:G8"/>
    <mergeCell ref="H8:I8"/>
    <mergeCell ref="A10:I10"/>
    <mergeCell ref="A11:B11"/>
    <mergeCell ref="C11:D11"/>
    <mergeCell ref="B19:G19"/>
    <mergeCell ref="H19:I19"/>
    <mergeCell ref="A20:I20"/>
  </mergeCells>
  <pageMargins left="0.23622047244094488" right="0.23622047244094488" top="0.15748031496062992" bottom="0.19685039370078741" header="0.31496062992125984" footer="0.31496062992125984"/>
  <pageSetup paperSize="9" scale="80" firstPageNumber="0"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82990-2C77-45C9-A46F-8861B1E05BB8}">
  <dimension ref="A1:K141"/>
  <sheetViews>
    <sheetView showGridLines="0" view="pageLayout" zoomScaleNormal="106" workbookViewId="0">
      <selection activeCell="G151" sqref="G151"/>
    </sheetView>
  </sheetViews>
  <sheetFormatPr defaultColWidth="9.140625" defaultRowHeight="12.75" x14ac:dyDescent="0.2"/>
  <cols>
    <col min="1" max="1" width="10" style="2" bestFit="1" customWidth="1"/>
    <col min="2" max="2" width="9.140625" style="2"/>
    <col min="3" max="3" width="15" style="2" bestFit="1" customWidth="1"/>
    <col min="4" max="4" width="9.140625" style="2"/>
    <col min="5" max="5" width="10.85546875" style="2" bestFit="1" customWidth="1"/>
    <col min="6" max="6" width="9.140625" style="2"/>
    <col min="7" max="7" width="19.140625" style="2" customWidth="1"/>
    <col min="8" max="8" width="17" style="2" bestFit="1" customWidth="1"/>
    <col min="9" max="9" width="16.7109375" style="2" bestFit="1" customWidth="1"/>
    <col min="10" max="10" width="14.140625" style="2" bestFit="1" customWidth="1"/>
    <col min="11" max="11" width="19.140625" style="2" bestFit="1" customWidth="1"/>
    <col min="12" max="12" width="12.85546875" style="2" bestFit="1" customWidth="1"/>
    <col min="13" max="13" width="9.5703125" style="2" bestFit="1" customWidth="1"/>
    <col min="14" max="16384" width="9.140625" style="2"/>
  </cols>
  <sheetData>
    <row r="1" spans="1:9" x14ac:dyDescent="0.2">
      <c r="A1" s="323"/>
      <c r="B1" s="323"/>
      <c r="C1" s="323"/>
      <c r="D1" s="323"/>
      <c r="E1" s="323"/>
      <c r="F1" s="323"/>
      <c r="G1" s="323"/>
      <c r="H1" s="323"/>
      <c r="I1" s="323"/>
    </row>
    <row r="2" spans="1:9" x14ac:dyDescent="0.2">
      <c r="A2" s="324" t="s">
        <v>426</v>
      </c>
      <c r="B2" s="325"/>
      <c r="C2" s="325"/>
      <c r="D2" s="325"/>
      <c r="E2" s="325"/>
      <c r="F2" s="325"/>
      <c r="G2" s="325"/>
      <c r="H2" s="325"/>
      <c r="I2" s="325"/>
    </row>
    <row r="3" spans="1:9" x14ac:dyDescent="0.2">
      <c r="A3" s="3"/>
      <c r="B3" s="3"/>
      <c r="C3" s="3"/>
      <c r="D3" s="3"/>
      <c r="E3" s="3"/>
      <c r="F3" s="3"/>
      <c r="G3" s="3"/>
      <c r="H3" s="3"/>
      <c r="I3" s="3"/>
    </row>
    <row r="4" spans="1:9" x14ac:dyDescent="0.2">
      <c r="A4" s="326" t="s">
        <v>32</v>
      </c>
      <c r="B4" s="326"/>
      <c r="C4" s="326"/>
      <c r="D4" s="326"/>
      <c r="E4" s="326"/>
      <c r="F4" s="326"/>
      <c r="G4" s="326"/>
      <c r="H4" s="326"/>
      <c r="I4" s="326"/>
    </row>
    <row r="5" spans="1:9" x14ac:dyDescent="0.2">
      <c r="A5" s="4" t="s">
        <v>10</v>
      </c>
      <c r="B5" s="289" t="s">
        <v>33</v>
      </c>
      <c r="C5" s="289"/>
      <c r="D5" s="289"/>
      <c r="E5" s="289"/>
      <c r="F5" s="289"/>
      <c r="G5" s="289"/>
      <c r="H5" s="318"/>
      <c r="I5" s="319"/>
    </row>
    <row r="6" spans="1:9" x14ac:dyDescent="0.2">
      <c r="A6" s="4" t="s">
        <v>11</v>
      </c>
      <c r="B6" s="289" t="s">
        <v>34</v>
      </c>
      <c r="C6" s="289"/>
      <c r="D6" s="289"/>
      <c r="E6" s="289"/>
      <c r="F6" s="289"/>
      <c r="G6" s="289"/>
      <c r="H6" s="319"/>
      <c r="I6" s="319"/>
    </row>
    <row r="7" spans="1:9" x14ac:dyDescent="0.2">
      <c r="A7" s="4" t="s">
        <v>12</v>
      </c>
      <c r="B7" s="289" t="s">
        <v>53</v>
      </c>
      <c r="C7" s="289"/>
      <c r="D7" s="289"/>
      <c r="E7" s="289"/>
      <c r="F7" s="289"/>
      <c r="G7" s="289"/>
      <c r="H7" s="327" t="s">
        <v>419</v>
      </c>
      <c r="I7" s="319"/>
    </row>
    <row r="8" spans="1:9" x14ac:dyDescent="0.2">
      <c r="A8" s="4" t="s">
        <v>13</v>
      </c>
      <c r="B8" s="289" t="s">
        <v>35</v>
      </c>
      <c r="C8" s="289"/>
      <c r="D8" s="289"/>
      <c r="E8" s="289"/>
      <c r="F8" s="289"/>
      <c r="G8" s="289"/>
      <c r="H8" s="328" t="s">
        <v>120</v>
      </c>
      <c r="I8" s="305"/>
    </row>
    <row r="9" spans="1:9" x14ac:dyDescent="0.2">
      <c r="A9" s="334"/>
      <c r="B9" s="334"/>
      <c r="C9" s="334"/>
      <c r="D9" s="334"/>
      <c r="E9" s="334"/>
      <c r="F9" s="334"/>
      <c r="G9" s="334"/>
      <c r="H9" s="334"/>
      <c r="I9" s="334"/>
    </row>
    <row r="10" spans="1:9" x14ac:dyDescent="0.2">
      <c r="A10" s="326" t="s">
        <v>39</v>
      </c>
      <c r="B10" s="326"/>
      <c r="C10" s="326"/>
      <c r="D10" s="326"/>
      <c r="E10" s="326"/>
      <c r="F10" s="326"/>
      <c r="G10" s="326"/>
      <c r="H10" s="326"/>
      <c r="I10" s="326"/>
    </row>
    <row r="11" spans="1:9" x14ac:dyDescent="0.2">
      <c r="A11" s="305" t="s">
        <v>36</v>
      </c>
      <c r="B11" s="305"/>
      <c r="C11" s="305" t="s">
        <v>37</v>
      </c>
      <c r="D11" s="305"/>
      <c r="E11" s="305" t="s">
        <v>38</v>
      </c>
      <c r="F11" s="305"/>
      <c r="G11" s="305"/>
      <c r="H11" s="305"/>
      <c r="I11" s="305"/>
    </row>
    <row r="12" spans="1:9" x14ac:dyDescent="0.2">
      <c r="A12" s="328" t="s">
        <v>121</v>
      </c>
      <c r="B12" s="305"/>
      <c r="C12" s="328" t="s">
        <v>122</v>
      </c>
      <c r="D12" s="305"/>
      <c r="E12" s="305"/>
      <c r="F12" s="305"/>
      <c r="G12" s="305"/>
      <c r="H12" s="305"/>
      <c r="I12" s="305"/>
    </row>
    <row r="13" spans="1:9" x14ac:dyDescent="0.2">
      <c r="A13" s="334"/>
      <c r="B13" s="334"/>
      <c r="C13" s="334"/>
      <c r="D13" s="334"/>
      <c r="E13" s="334"/>
      <c r="F13" s="334"/>
      <c r="G13" s="334"/>
      <c r="H13" s="334"/>
      <c r="I13" s="334"/>
    </row>
    <row r="14" spans="1:9" x14ac:dyDescent="0.2">
      <c r="A14" s="326" t="s">
        <v>54</v>
      </c>
      <c r="B14" s="326"/>
      <c r="C14" s="326"/>
      <c r="D14" s="326"/>
      <c r="E14" s="326"/>
      <c r="F14" s="326"/>
      <c r="G14" s="326"/>
      <c r="H14" s="326"/>
      <c r="I14" s="326"/>
    </row>
    <row r="15" spans="1:9" x14ac:dyDescent="0.2">
      <c r="A15" s="4">
        <v>1</v>
      </c>
      <c r="B15" s="289" t="s">
        <v>9</v>
      </c>
      <c r="C15" s="289"/>
      <c r="D15" s="289"/>
      <c r="E15" s="289"/>
      <c r="F15" s="289"/>
      <c r="G15" s="289"/>
      <c r="H15" s="319"/>
      <c r="I15" s="319"/>
    </row>
    <row r="16" spans="1:9" x14ac:dyDescent="0.2">
      <c r="A16" s="4">
        <v>2</v>
      </c>
      <c r="B16" s="289" t="s">
        <v>55</v>
      </c>
      <c r="C16" s="289"/>
      <c r="D16" s="289"/>
      <c r="E16" s="289"/>
      <c r="F16" s="289"/>
      <c r="G16" s="289"/>
      <c r="H16" s="328" t="s">
        <v>129</v>
      </c>
      <c r="I16" s="305"/>
    </row>
    <row r="17" spans="1:9" x14ac:dyDescent="0.2">
      <c r="A17" s="4">
        <v>3</v>
      </c>
      <c r="B17" s="289" t="s">
        <v>8</v>
      </c>
      <c r="C17" s="289"/>
      <c r="D17" s="289"/>
      <c r="E17" s="289"/>
      <c r="F17" s="289"/>
      <c r="G17" s="289"/>
      <c r="H17" s="320"/>
      <c r="I17" s="319"/>
    </row>
    <row r="18" spans="1:9" x14ac:dyDescent="0.2">
      <c r="A18" s="4">
        <v>4</v>
      </c>
      <c r="B18" s="289" t="s">
        <v>7</v>
      </c>
      <c r="C18" s="289"/>
      <c r="D18" s="289"/>
      <c r="E18" s="289"/>
      <c r="F18" s="289"/>
      <c r="G18" s="289"/>
      <c r="H18" s="319"/>
      <c r="I18" s="319"/>
    </row>
    <row r="19" spans="1:9" x14ac:dyDescent="0.2">
      <c r="A19" s="4">
        <v>5</v>
      </c>
      <c r="B19" s="289" t="s">
        <v>6</v>
      </c>
      <c r="C19" s="289"/>
      <c r="D19" s="289"/>
      <c r="E19" s="289"/>
      <c r="F19" s="289"/>
      <c r="G19" s="289"/>
      <c r="H19" s="318"/>
      <c r="I19" s="319"/>
    </row>
    <row r="20" spans="1:9" x14ac:dyDescent="0.2">
      <c r="A20" s="323"/>
      <c r="B20" s="323"/>
      <c r="C20" s="323"/>
      <c r="D20" s="323"/>
      <c r="E20" s="323"/>
      <c r="F20" s="323"/>
      <c r="G20" s="323"/>
      <c r="H20" s="323"/>
      <c r="I20" s="323"/>
    </row>
    <row r="21" spans="1:9" x14ac:dyDescent="0.2">
      <c r="A21" s="303" t="s">
        <v>30</v>
      </c>
      <c r="B21" s="303"/>
      <c r="C21" s="303"/>
      <c r="D21" s="303"/>
      <c r="E21" s="303"/>
      <c r="F21" s="303"/>
      <c r="G21" s="303"/>
      <c r="H21" s="303"/>
      <c r="I21" s="303"/>
    </row>
    <row r="22" spans="1:9" x14ac:dyDescent="0.2">
      <c r="A22" s="6">
        <v>1</v>
      </c>
      <c r="B22" s="288" t="s">
        <v>18</v>
      </c>
      <c r="C22" s="288"/>
      <c r="D22" s="288"/>
      <c r="E22" s="288"/>
      <c r="F22" s="288"/>
      <c r="G22" s="288"/>
      <c r="H22" s="6" t="s">
        <v>3</v>
      </c>
      <c r="I22" s="6" t="s">
        <v>1</v>
      </c>
    </row>
    <row r="23" spans="1:9" x14ac:dyDescent="0.2">
      <c r="A23" s="6" t="s">
        <v>10</v>
      </c>
      <c r="B23" s="289" t="s">
        <v>31</v>
      </c>
      <c r="C23" s="289"/>
      <c r="D23" s="289"/>
      <c r="E23" s="289"/>
      <c r="F23" s="289"/>
      <c r="G23" s="289"/>
      <c r="H23" s="7"/>
      <c r="I23" s="191">
        <f>I141</f>
        <v>3263.84</v>
      </c>
    </row>
    <row r="24" spans="1:9" x14ac:dyDescent="0.2">
      <c r="A24" s="6" t="s">
        <v>11</v>
      </c>
      <c r="B24" s="289" t="s">
        <v>56</v>
      </c>
      <c r="C24" s="289"/>
      <c r="D24" s="289"/>
      <c r="E24" s="289"/>
      <c r="F24" s="289"/>
      <c r="G24" s="289"/>
      <c r="H24" s="9"/>
      <c r="I24" s="192">
        <f>H24*I23</f>
        <v>0</v>
      </c>
    </row>
    <row r="25" spans="1:9" x14ac:dyDescent="0.2">
      <c r="A25" s="6" t="s">
        <v>12</v>
      </c>
      <c r="B25" s="289" t="s">
        <v>57</v>
      </c>
      <c r="C25" s="289"/>
      <c r="D25" s="289"/>
      <c r="E25" s="289"/>
      <c r="F25" s="289"/>
      <c r="G25" s="289"/>
      <c r="H25" s="9">
        <v>0.2</v>
      </c>
      <c r="I25" s="192">
        <f>H25*I23</f>
        <v>652.76800000000003</v>
      </c>
    </row>
    <row r="26" spans="1:9" x14ac:dyDescent="0.2">
      <c r="A26" s="6" t="s">
        <v>13</v>
      </c>
      <c r="B26" s="289" t="s">
        <v>2</v>
      </c>
      <c r="C26" s="289"/>
      <c r="D26" s="289"/>
      <c r="E26" s="289"/>
      <c r="F26" s="289"/>
      <c r="G26" s="289"/>
      <c r="H26" s="9"/>
      <c r="I26" s="192">
        <f t="shared" ref="I26:I29" si="0">H26*I24</f>
        <v>0</v>
      </c>
    </row>
    <row r="27" spans="1:9" x14ac:dyDescent="0.2">
      <c r="A27" s="6" t="s">
        <v>14</v>
      </c>
      <c r="B27" s="289" t="s">
        <v>58</v>
      </c>
      <c r="C27" s="289"/>
      <c r="D27" s="289"/>
      <c r="E27" s="289"/>
      <c r="F27" s="289"/>
      <c r="G27" s="289"/>
      <c r="H27" s="10"/>
      <c r="I27" s="192">
        <f t="shared" si="0"/>
        <v>0</v>
      </c>
    </row>
    <row r="28" spans="1:9" x14ac:dyDescent="0.2">
      <c r="A28" s="6" t="s">
        <v>15</v>
      </c>
      <c r="B28" s="289" t="s">
        <v>59</v>
      </c>
      <c r="C28" s="289"/>
      <c r="D28" s="289"/>
      <c r="E28" s="289"/>
      <c r="F28" s="289"/>
      <c r="G28" s="289"/>
      <c r="H28" s="10"/>
      <c r="I28" s="192">
        <f t="shared" si="0"/>
        <v>0</v>
      </c>
    </row>
    <row r="29" spans="1:9" x14ac:dyDescent="0.2">
      <c r="A29" s="6" t="s">
        <v>16</v>
      </c>
      <c r="B29" s="289" t="s">
        <v>4</v>
      </c>
      <c r="C29" s="289"/>
      <c r="D29" s="289"/>
      <c r="E29" s="289"/>
      <c r="F29" s="289"/>
      <c r="G29" s="289"/>
      <c r="H29" s="9"/>
      <c r="I29" s="192">
        <f t="shared" si="0"/>
        <v>0</v>
      </c>
    </row>
    <row r="30" spans="1:9" x14ac:dyDescent="0.2">
      <c r="A30" s="288" t="s">
        <v>83</v>
      </c>
      <c r="B30" s="288"/>
      <c r="C30" s="288"/>
      <c r="D30" s="288"/>
      <c r="E30" s="288"/>
      <c r="F30" s="288"/>
      <c r="G30" s="288"/>
      <c r="H30" s="288"/>
      <c r="I30" s="11">
        <f>TRUNC(SUM(I23:I29),2)</f>
        <v>3916.6</v>
      </c>
    </row>
    <row r="31" spans="1:9" x14ac:dyDescent="0.2">
      <c r="A31" s="12"/>
      <c r="B31" s="12"/>
      <c r="C31" s="12"/>
      <c r="D31" s="12"/>
      <c r="E31" s="12"/>
      <c r="F31" s="12"/>
      <c r="G31" s="12"/>
      <c r="H31" s="12"/>
      <c r="I31" s="13"/>
    </row>
    <row r="32" spans="1:9" x14ac:dyDescent="0.2">
      <c r="A32" s="303" t="s">
        <v>60</v>
      </c>
      <c r="B32" s="303"/>
      <c r="C32" s="303"/>
      <c r="D32" s="303"/>
      <c r="E32" s="303"/>
      <c r="F32" s="303"/>
      <c r="G32" s="303"/>
      <c r="H32" s="303"/>
      <c r="I32" s="303"/>
    </row>
    <row r="33" spans="1:9" x14ac:dyDescent="0.2">
      <c r="A33" s="288" t="s">
        <v>73</v>
      </c>
      <c r="B33" s="288"/>
      <c r="C33" s="288"/>
      <c r="D33" s="288"/>
      <c r="E33" s="288"/>
      <c r="F33" s="288"/>
      <c r="G33" s="288"/>
      <c r="H33" s="6" t="s">
        <v>3</v>
      </c>
      <c r="I33" s="6" t="s">
        <v>1</v>
      </c>
    </row>
    <row r="34" spans="1:9" x14ac:dyDescent="0.2">
      <c r="A34" s="6" t="s">
        <v>10</v>
      </c>
      <c r="B34" s="289" t="s">
        <v>62</v>
      </c>
      <c r="C34" s="289"/>
      <c r="D34" s="289"/>
      <c r="E34" s="289"/>
      <c r="F34" s="289"/>
      <c r="G34" s="289"/>
      <c r="H34" s="14">
        <v>8.3299999999999999E-2</v>
      </c>
      <c r="I34" s="45">
        <f>I30*H34</f>
        <v>326.25277999999997</v>
      </c>
    </row>
    <row r="35" spans="1:9" x14ac:dyDescent="0.2">
      <c r="A35" s="6" t="s">
        <v>11</v>
      </c>
      <c r="B35" s="292" t="s">
        <v>118</v>
      </c>
      <c r="C35" s="289"/>
      <c r="D35" s="289"/>
      <c r="E35" s="289"/>
      <c r="F35" s="289"/>
      <c r="G35" s="289"/>
      <c r="H35" s="15">
        <v>2.7799999999999998E-2</v>
      </c>
      <c r="I35" s="45">
        <f>I30*H35</f>
        <v>108.88148</v>
      </c>
    </row>
    <row r="36" spans="1:9" x14ac:dyDescent="0.2">
      <c r="A36" s="288" t="s">
        <v>63</v>
      </c>
      <c r="B36" s="288"/>
      <c r="C36" s="288"/>
      <c r="D36" s="288"/>
      <c r="E36" s="288"/>
      <c r="F36" s="288"/>
      <c r="G36" s="288"/>
      <c r="H36" s="16">
        <f>TRUNC(SUM(H34:H35),4)</f>
        <v>0.1111</v>
      </c>
      <c r="I36" s="11">
        <f>SUM(I34:I35)</f>
        <v>435.13425999999998</v>
      </c>
    </row>
    <row r="37" spans="1:9" x14ac:dyDescent="0.2">
      <c r="A37" s="321"/>
      <c r="B37" s="322"/>
      <c r="C37" s="322"/>
      <c r="D37" s="322"/>
      <c r="E37" s="322"/>
      <c r="F37" s="322"/>
      <c r="G37" s="322"/>
      <c r="H37" s="322"/>
      <c r="I37" s="322"/>
    </row>
    <row r="38" spans="1:9" x14ac:dyDescent="0.2">
      <c r="A38" s="288" t="s">
        <v>74</v>
      </c>
      <c r="B38" s="288"/>
      <c r="C38" s="288"/>
      <c r="D38" s="288"/>
      <c r="E38" s="288"/>
      <c r="F38" s="288"/>
      <c r="G38" s="288"/>
      <c r="H38" s="6" t="s">
        <v>3</v>
      </c>
      <c r="I38" s="6" t="s">
        <v>1</v>
      </c>
    </row>
    <row r="39" spans="1:9" x14ac:dyDescent="0.2">
      <c r="A39" s="6" t="s">
        <v>10</v>
      </c>
      <c r="B39" s="289" t="s">
        <v>66</v>
      </c>
      <c r="C39" s="289"/>
      <c r="D39" s="289"/>
      <c r="E39" s="289"/>
      <c r="F39" s="289"/>
      <c r="G39" s="289"/>
      <c r="H39" s="193">
        <v>0.2</v>
      </c>
      <c r="I39" s="8">
        <f>H39*$I$30</f>
        <v>783.32</v>
      </c>
    </row>
    <row r="40" spans="1:9" x14ac:dyDescent="0.2">
      <c r="A40" s="6" t="s">
        <v>11</v>
      </c>
      <c r="B40" s="289" t="s">
        <v>67</v>
      </c>
      <c r="C40" s="289"/>
      <c r="D40" s="289"/>
      <c r="E40" s="289"/>
      <c r="F40" s="289"/>
      <c r="G40" s="289"/>
      <c r="H40" s="193">
        <v>0</v>
      </c>
      <c r="I40" s="8">
        <f t="shared" ref="I40:I46" si="1">H40*$I$30</f>
        <v>0</v>
      </c>
    </row>
    <row r="41" spans="1:9" x14ac:dyDescent="0.2">
      <c r="A41" s="6" t="s">
        <v>12</v>
      </c>
      <c r="B41" s="292" t="s">
        <v>117</v>
      </c>
      <c r="C41" s="289"/>
      <c r="D41" s="289"/>
      <c r="E41" s="289"/>
      <c r="F41" s="289"/>
      <c r="G41" s="289"/>
      <c r="H41" s="193">
        <v>0.03</v>
      </c>
      <c r="I41" s="8">
        <f t="shared" si="1"/>
        <v>117.49799999999999</v>
      </c>
    </row>
    <row r="42" spans="1:9" x14ac:dyDescent="0.2">
      <c r="A42" s="6" t="s">
        <v>13</v>
      </c>
      <c r="B42" s="289" t="s">
        <v>65</v>
      </c>
      <c r="C42" s="289"/>
      <c r="D42" s="289"/>
      <c r="E42" s="289"/>
      <c r="F42" s="289"/>
      <c r="G42" s="289"/>
      <c r="H42" s="193">
        <v>1.4999999999999999E-2</v>
      </c>
      <c r="I42" s="8">
        <f t="shared" si="1"/>
        <v>58.748999999999995</v>
      </c>
    </row>
    <row r="43" spans="1:9" x14ac:dyDescent="0.2">
      <c r="A43" s="6" t="s">
        <v>14</v>
      </c>
      <c r="B43" s="289" t="s">
        <v>68</v>
      </c>
      <c r="C43" s="289"/>
      <c r="D43" s="289"/>
      <c r="E43" s="289"/>
      <c r="F43" s="289"/>
      <c r="G43" s="289"/>
      <c r="H43" s="193">
        <v>0.01</v>
      </c>
      <c r="I43" s="8">
        <f t="shared" si="1"/>
        <v>39.165999999999997</v>
      </c>
    </row>
    <row r="44" spans="1:9" x14ac:dyDescent="0.2">
      <c r="A44" s="6" t="s">
        <v>15</v>
      </c>
      <c r="B44" s="289" t="s">
        <v>69</v>
      </c>
      <c r="C44" s="289"/>
      <c r="D44" s="289"/>
      <c r="E44" s="289"/>
      <c r="F44" s="289"/>
      <c r="G44" s="289"/>
      <c r="H44" s="193">
        <v>6.0000000000000001E-3</v>
      </c>
      <c r="I44" s="8">
        <f t="shared" si="1"/>
        <v>23.499600000000001</v>
      </c>
    </row>
    <row r="45" spans="1:9" x14ac:dyDescent="0.2">
      <c r="A45" s="6" t="s">
        <v>16</v>
      </c>
      <c r="B45" s="289" t="s">
        <v>70</v>
      </c>
      <c r="C45" s="289"/>
      <c r="D45" s="289"/>
      <c r="E45" s="289"/>
      <c r="F45" s="289"/>
      <c r="G45" s="289"/>
      <c r="H45" s="193">
        <v>2E-3</v>
      </c>
      <c r="I45" s="8">
        <f t="shared" si="1"/>
        <v>7.8331999999999997</v>
      </c>
    </row>
    <row r="46" spans="1:9" x14ac:dyDescent="0.2">
      <c r="A46" s="6" t="s">
        <v>17</v>
      </c>
      <c r="B46" s="289" t="s">
        <v>71</v>
      </c>
      <c r="C46" s="289"/>
      <c r="D46" s="289"/>
      <c r="E46" s="289"/>
      <c r="F46" s="289"/>
      <c r="G46" s="289"/>
      <c r="H46" s="193">
        <v>0.08</v>
      </c>
      <c r="I46" s="8">
        <f t="shared" si="1"/>
        <v>313.32799999999997</v>
      </c>
    </row>
    <row r="47" spans="1:9" x14ac:dyDescent="0.2">
      <c r="A47" s="288" t="s">
        <v>72</v>
      </c>
      <c r="B47" s="288"/>
      <c r="C47" s="288"/>
      <c r="D47" s="288"/>
      <c r="E47" s="288"/>
      <c r="F47" s="288"/>
      <c r="G47" s="288"/>
      <c r="H47" s="16">
        <f>SUM(H39:H46)</f>
        <v>0.34300000000000003</v>
      </c>
      <c r="I47" s="11">
        <f>SUM(I39:I46)</f>
        <v>1343.3937999999998</v>
      </c>
    </row>
    <row r="48" spans="1:9" x14ac:dyDescent="0.2">
      <c r="A48" s="316"/>
      <c r="B48" s="316"/>
      <c r="C48" s="316"/>
      <c r="D48" s="316"/>
      <c r="E48" s="316"/>
      <c r="F48" s="316"/>
      <c r="G48" s="316"/>
      <c r="H48" s="316"/>
      <c r="I48" s="317"/>
    </row>
    <row r="49" spans="1:9" x14ac:dyDescent="0.2">
      <c r="A49" s="291" t="s">
        <v>75</v>
      </c>
      <c r="B49" s="291"/>
      <c r="C49" s="291"/>
      <c r="D49" s="291"/>
      <c r="E49" s="291"/>
      <c r="F49" s="291"/>
      <c r="G49" s="291"/>
      <c r="H49" s="46"/>
      <c r="I49" s="38" t="s">
        <v>1</v>
      </c>
    </row>
    <row r="50" spans="1:9" x14ac:dyDescent="0.2">
      <c r="A50" s="6" t="s">
        <v>10</v>
      </c>
      <c r="B50" s="332" t="s">
        <v>114</v>
      </c>
      <c r="C50" s="304"/>
      <c r="D50" s="304"/>
      <c r="E50" s="304"/>
      <c r="F50" s="304"/>
      <c r="G50" s="304"/>
      <c r="H50" s="4"/>
      <c r="I50" s="4" t="s">
        <v>0</v>
      </c>
    </row>
    <row r="51" spans="1:9" x14ac:dyDescent="0.2">
      <c r="A51" s="6" t="s">
        <v>11</v>
      </c>
      <c r="B51" s="332" t="s">
        <v>115</v>
      </c>
      <c r="C51" s="304"/>
      <c r="D51" s="304"/>
      <c r="E51" s="304"/>
      <c r="F51" s="304"/>
      <c r="G51" s="304"/>
      <c r="H51" s="39"/>
      <c r="I51" s="194">
        <v>690</v>
      </c>
    </row>
    <row r="52" spans="1:9" x14ac:dyDescent="0.2">
      <c r="A52" s="6" t="s">
        <v>12</v>
      </c>
      <c r="B52" s="332" t="s">
        <v>116</v>
      </c>
      <c r="C52" s="304"/>
      <c r="D52" s="304"/>
      <c r="E52" s="304"/>
      <c r="F52" s="304"/>
      <c r="G52" s="304"/>
      <c r="H52" s="39"/>
      <c r="I52" s="39" t="s">
        <v>0</v>
      </c>
    </row>
    <row r="53" spans="1:9" x14ac:dyDescent="0.2">
      <c r="A53" s="1" t="s">
        <v>14</v>
      </c>
      <c r="B53" s="310" t="s">
        <v>113</v>
      </c>
      <c r="C53" s="311"/>
      <c r="D53" s="311"/>
      <c r="E53" s="311"/>
      <c r="F53" s="311"/>
      <c r="G53" s="312"/>
      <c r="H53" s="40"/>
      <c r="I53" s="40" t="s">
        <v>0</v>
      </c>
    </row>
    <row r="54" spans="1:9" x14ac:dyDescent="0.2">
      <c r="A54" s="1" t="s">
        <v>16</v>
      </c>
      <c r="B54" s="332" t="s">
        <v>119</v>
      </c>
      <c r="C54" s="304"/>
      <c r="D54" s="304"/>
      <c r="E54" s="304"/>
      <c r="F54" s="304"/>
      <c r="G54" s="304"/>
      <c r="H54" s="39"/>
      <c r="I54" s="39">
        <v>151.43</v>
      </c>
    </row>
    <row r="55" spans="1:9" x14ac:dyDescent="0.2">
      <c r="A55" s="288" t="s">
        <v>76</v>
      </c>
      <c r="B55" s="288"/>
      <c r="C55" s="288"/>
      <c r="D55" s="288"/>
      <c r="E55" s="288"/>
      <c r="F55" s="288"/>
      <c r="G55" s="288"/>
      <c r="H55" s="288"/>
      <c r="I55" s="11">
        <f>SUM(I50:I54)</f>
        <v>841.43000000000006</v>
      </c>
    </row>
    <row r="56" spans="1:9" x14ac:dyDescent="0.2">
      <c r="A56" s="316"/>
      <c r="B56" s="316"/>
      <c r="C56" s="316"/>
      <c r="D56" s="316"/>
      <c r="E56" s="316"/>
      <c r="F56" s="316"/>
      <c r="G56" s="316"/>
      <c r="H56" s="316"/>
      <c r="I56" s="317"/>
    </row>
    <row r="57" spans="1:9" x14ac:dyDescent="0.2">
      <c r="A57" s="291" t="s">
        <v>77</v>
      </c>
      <c r="B57" s="291"/>
      <c r="C57" s="291"/>
      <c r="D57" s="291"/>
      <c r="E57" s="291"/>
      <c r="F57" s="291"/>
      <c r="G57" s="291"/>
      <c r="H57" s="291"/>
      <c r="I57" s="291"/>
    </row>
    <row r="58" spans="1:9" x14ac:dyDescent="0.2">
      <c r="A58" s="288" t="s">
        <v>81</v>
      </c>
      <c r="B58" s="288"/>
      <c r="C58" s="288"/>
      <c r="D58" s="288"/>
      <c r="E58" s="288"/>
      <c r="F58" s="288"/>
      <c r="G58" s="288"/>
      <c r="H58" s="288"/>
      <c r="I58" s="6" t="s">
        <v>1</v>
      </c>
    </row>
    <row r="59" spans="1:9" x14ac:dyDescent="0.2">
      <c r="A59" s="6" t="s">
        <v>78</v>
      </c>
      <c r="B59" s="305" t="s">
        <v>61</v>
      </c>
      <c r="C59" s="305"/>
      <c r="D59" s="305"/>
      <c r="E59" s="305"/>
      <c r="F59" s="305"/>
      <c r="G59" s="305"/>
      <c r="H59" s="305"/>
      <c r="I59" s="8">
        <f>$I$36</f>
        <v>435.13425999999998</v>
      </c>
    </row>
    <row r="60" spans="1:9" x14ac:dyDescent="0.2">
      <c r="A60" s="6" t="s">
        <v>79</v>
      </c>
      <c r="B60" s="305" t="s">
        <v>64</v>
      </c>
      <c r="C60" s="305"/>
      <c r="D60" s="305"/>
      <c r="E60" s="305"/>
      <c r="F60" s="305"/>
      <c r="G60" s="305"/>
      <c r="H60" s="305"/>
      <c r="I60" s="8">
        <f>$I$47</f>
        <v>1343.3937999999998</v>
      </c>
    </row>
    <row r="61" spans="1:9" x14ac:dyDescent="0.2">
      <c r="A61" s="6" t="s">
        <v>80</v>
      </c>
      <c r="B61" s="305" t="s">
        <v>82</v>
      </c>
      <c r="C61" s="305"/>
      <c r="D61" s="305"/>
      <c r="E61" s="305"/>
      <c r="F61" s="305"/>
      <c r="G61" s="305"/>
      <c r="H61" s="305"/>
      <c r="I61" s="8">
        <f>$I$55</f>
        <v>841.43000000000006</v>
      </c>
    </row>
    <row r="62" spans="1:9" x14ac:dyDescent="0.2">
      <c r="A62" s="288" t="s">
        <v>84</v>
      </c>
      <c r="B62" s="288"/>
      <c r="C62" s="288"/>
      <c r="D62" s="288"/>
      <c r="E62" s="288"/>
      <c r="F62" s="288"/>
      <c r="G62" s="288"/>
      <c r="H62" s="288"/>
      <c r="I62" s="11">
        <f>SUM(I59:I61)</f>
        <v>2619.9580599999999</v>
      </c>
    </row>
    <row r="63" spans="1:9" x14ac:dyDescent="0.2">
      <c r="A63" s="298"/>
      <c r="B63" s="299"/>
      <c r="C63" s="299"/>
      <c r="D63" s="299"/>
      <c r="E63" s="299"/>
      <c r="F63" s="299"/>
      <c r="G63" s="299"/>
      <c r="H63" s="299"/>
      <c r="I63" s="299"/>
    </row>
    <row r="64" spans="1:9" x14ac:dyDescent="0.2">
      <c r="A64" s="303" t="s">
        <v>85</v>
      </c>
      <c r="B64" s="303"/>
      <c r="C64" s="303"/>
      <c r="D64" s="303"/>
      <c r="E64" s="303"/>
      <c r="F64" s="303"/>
      <c r="G64" s="303"/>
      <c r="H64" s="303"/>
      <c r="I64" s="303"/>
    </row>
    <row r="65" spans="1:9" x14ac:dyDescent="0.2">
      <c r="A65" s="6">
        <v>3</v>
      </c>
      <c r="B65" s="288" t="s">
        <v>86</v>
      </c>
      <c r="C65" s="288"/>
      <c r="D65" s="288"/>
      <c r="E65" s="288"/>
      <c r="F65" s="288"/>
      <c r="G65" s="288"/>
      <c r="H65" s="6" t="s">
        <v>3</v>
      </c>
      <c r="I65" s="6" t="s">
        <v>1</v>
      </c>
    </row>
    <row r="66" spans="1:9" x14ac:dyDescent="0.2">
      <c r="A66" s="6" t="s">
        <v>10</v>
      </c>
      <c r="B66" s="289" t="s">
        <v>89</v>
      </c>
      <c r="C66" s="289"/>
      <c r="D66" s="289"/>
      <c r="E66" s="289"/>
      <c r="F66" s="289"/>
      <c r="G66" s="289"/>
      <c r="H66" s="14">
        <v>4.1999999999999997E-3</v>
      </c>
      <c r="I66" s="8">
        <f>H66*$I$30</f>
        <v>16.449719999999999</v>
      </c>
    </row>
    <row r="67" spans="1:9" x14ac:dyDescent="0.2">
      <c r="A67" s="6" t="s">
        <v>11</v>
      </c>
      <c r="B67" s="289" t="s">
        <v>88</v>
      </c>
      <c r="C67" s="289"/>
      <c r="D67" s="289"/>
      <c r="E67" s="289"/>
      <c r="F67" s="289"/>
      <c r="G67" s="289"/>
      <c r="H67" s="18">
        <f>0.08*H66</f>
        <v>3.3599999999999998E-4</v>
      </c>
      <c r="I67" s="8">
        <f t="shared" ref="I67:I71" si="2">H67*$I$30</f>
        <v>1.3159775999999999</v>
      </c>
    </row>
    <row r="68" spans="1:9" x14ac:dyDescent="0.2">
      <c r="A68" s="6" t="s">
        <v>12</v>
      </c>
      <c r="B68" s="289" t="s">
        <v>90</v>
      </c>
      <c r="C68" s="289"/>
      <c r="D68" s="289"/>
      <c r="E68" s="289"/>
      <c r="F68" s="289"/>
      <c r="G68" s="289"/>
      <c r="H68" s="17">
        <v>3.44E-2</v>
      </c>
      <c r="I68" s="8">
        <f t="shared" si="2"/>
        <v>134.73104000000001</v>
      </c>
    </row>
    <row r="69" spans="1:9" x14ac:dyDescent="0.2">
      <c r="A69" s="6" t="s">
        <v>13</v>
      </c>
      <c r="B69" s="289" t="s">
        <v>87</v>
      </c>
      <c r="C69" s="289"/>
      <c r="D69" s="289"/>
      <c r="E69" s="289"/>
      <c r="F69" s="289"/>
      <c r="G69" s="289"/>
      <c r="H69" s="14">
        <v>1.0699999999999999E-2</v>
      </c>
      <c r="I69" s="8">
        <f t="shared" si="2"/>
        <v>41.907619999999994</v>
      </c>
    </row>
    <row r="70" spans="1:9" x14ac:dyDescent="0.2">
      <c r="A70" s="6" t="s">
        <v>14</v>
      </c>
      <c r="B70" s="289" t="s">
        <v>91</v>
      </c>
      <c r="C70" s="289"/>
      <c r="D70" s="289"/>
      <c r="E70" s="289"/>
      <c r="F70" s="289"/>
      <c r="G70" s="289"/>
      <c r="H70" s="15">
        <f>H47*H69</f>
        <v>3.6700999999999999E-3</v>
      </c>
      <c r="I70" s="8">
        <f t="shared" si="2"/>
        <v>14.374313659999999</v>
      </c>
    </row>
    <row r="71" spans="1:9" x14ac:dyDescent="0.2">
      <c r="A71" s="6" t="s">
        <v>15</v>
      </c>
      <c r="B71" s="289" t="s">
        <v>92</v>
      </c>
      <c r="C71" s="289"/>
      <c r="D71" s="289"/>
      <c r="E71" s="289"/>
      <c r="F71" s="289"/>
      <c r="G71" s="289"/>
      <c r="H71" s="17">
        <f>0.5*0.08*H69</f>
        <v>4.28E-4</v>
      </c>
      <c r="I71" s="8">
        <f t="shared" si="2"/>
        <v>1.6763048</v>
      </c>
    </row>
    <row r="72" spans="1:9" x14ac:dyDescent="0.2">
      <c r="A72" s="288" t="s">
        <v>93</v>
      </c>
      <c r="B72" s="288"/>
      <c r="C72" s="288"/>
      <c r="D72" s="288"/>
      <c r="E72" s="288"/>
      <c r="F72" s="288"/>
      <c r="G72" s="288"/>
      <c r="H72" s="16">
        <f>TRUNC(SUM(H66:H71),4)</f>
        <v>5.3699999999999998E-2</v>
      </c>
      <c r="I72" s="11">
        <f>TRUNC(SUM(I66:I71),2)</f>
        <v>210.45</v>
      </c>
    </row>
    <row r="73" spans="1:9" x14ac:dyDescent="0.2">
      <c r="A73" s="306"/>
      <c r="B73" s="307"/>
      <c r="C73" s="307"/>
      <c r="D73" s="307"/>
      <c r="E73" s="307"/>
      <c r="F73" s="307"/>
      <c r="G73" s="307"/>
      <c r="H73" s="307"/>
      <c r="I73" s="307"/>
    </row>
    <row r="74" spans="1:9" x14ac:dyDescent="0.2">
      <c r="A74" s="303" t="s">
        <v>94</v>
      </c>
      <c r="B74" s="303"/>
      <c r="C74" s="303"/>
      <c r="D74" s="303"/>
      <c r="E74" s="303"/>
      <c r="F74" s="303"/>
      <c r="G74" s="303"/>
      <c r="H74" s="303"/>
      <c r="I74" s="303"/>
    </row>
    <row r="75" spans="1:9" x14ac:dyDescent="0.2">
      <c r="A75" s="288" t="s">
        <v>95</v>
      </c>
      <c r="B75" s="288"/>
      <c r="C75" s="288"/>
      <c r="D75" s="288"/>
      <c r="E75" s="288"/>
      <c r="F75" s="288"/>
      <c r="G75" s="288"/>
      <c r="H75" s="6" t="s">
        <v>3</v>
      </c>
      <c r="I75" s="6" t="s">
        <v>1</v>
      </c>
    </row>
    <row r="76" spans="1:9" x14ac:dyDescent="0.2">
      <c r="A76" s="6" t="s">
        <v>10</v>
      </c>
      <c r="B76" s="289" t="s">
        <v>96</v>
      </c>
      <c r="C76" s="289"/>
      <c r="D76" s="289"/>
      <c r="E76" s="289"/>
      <c r="F76" s="289"/>
      <c r="G76" s="289"/>
      <c r="H76" s="14">
        <v>8.3299999999999999E-2</v>
      </c>
      <c r="I76" s="8">
        <f>H76*$I$30</f>
        <v>326.25277999999997</v>
      </c>
    </row>
    <row r="77" spans="1:9" x14ac:dyDescent="0.2">
      <c r="A77" s="6" t="s">
        <v>11</v>
      </c>
      <c r="B77" s="289" t="s">
        <v>97</v>
      </c>
      <c r="C77" s="289"/>
      <c r="D77" s="289"/>
      <c r="E77" s="289"/>
      <c r="F77" s="289"/>
      <c r="G77" s="289"/>
      <c r="H77" s="14">
        <v>2.8E-3</v>
      </c>
      <c r="I77" s="8">
        <f t="shared" ref="I77:I81" si="3">H77*$I$30</f>
        <v>10.966479999999999</v>
      </c>
    </row>
    <row r="78" spans="1:9" x14ac:dyDescent="0.2">
      <c r="A78" s="6" t="s">
        <v>12</v>
      </c>
      <c r="B78" s="289" t="s">
        <v>98</v>
      </c>
      <c r="C78" s="289"/>
      <c r="D78" s="289"/>
      <c r="E78" s="289"/>
      <c r="F78" s="289"/>
      <c r="G78" s="289"/>
      <c r="H78" s="14">
        <v>2.0000000000000001E-4</v>
      </c>
      <c r="I78" s="8">
        <f t="shared" si="3"/>
        <v>0.78332000000000002</v>
      </c>
    </row>
    <row r="79" spans="1:9" x14ac:dyDescent="0.2">
      <c r="A79" s="6" t="s">
        <v>13</v>
      </c>
      <c r="B79" s="289" t="s">
        <v>99</v>
      </c>
      <c r="C79" s="289"/>
      <c r="D79" s="289"/>
      <c r="E79" s="289"/>
      <c r="F79" s="289"/>
      <c r="G79" s="289"/>
      <c r="H79" s="14">
        <v>6.9999999999999999E-4</v>
      </c>
      <c r="I79" s="8">
        <f t="shared" si="3"/>
        <v>2.7416199999999997</v>
      </c>
    </row>
    <row r="80" spans="1:9" x14ac:dyDescent="0.2">
      <c r="A80" s="6" t="s">
        <v>14</v>
      </c>
      <c r="B80" s="289" t="s">
        <v>24</v>
      </c>
      <c r="C80" s="289"/>
      <c r="D80" s="289"/>
      <c r="E80" s="289"/>
      <c r="F80" s="289"/>
      <c r="G80" s="289"/>
      <c r="H80" s="14">
        <v>1.29E-2</v>
      </c>
      <c r="I80" s="8">
        <f t="shared" si="3"/>
        <v>50.524139999999996</v>
      </c>
    </row>
    <row r="81" spans="1:9" x14ac:dyDescent="0.2">
      <c r="A81" s="6" t="s">
        <v>15</v>
      </c>
      <c r="B81" s="292" t="s">
        <v>123</v>
      </c>
      <c r="C81" s="289"/>
      <c r="D81" s="289"/>
      <c r="E81" s="289"/>
      <c r="F81" s="289"/>
      <c r="G81" s="289"/>
      <c r="H81" s="14">
        <v>1.3899999999999999E-2</v>
      </c>
      <c r="I81" s="8">
        <f t="shared" si="3"/>
        <v>54.440739999999998</v>
      </c>
    </row>
    <row r="82" spans="1:9" x14ac:dyDescent="0.2">
      <c r="A82" s="288" t="s">
        <v>22</v>
      </c>
      <c r="B82" s="288"/>
      <c r="C82" s="288"/>
      <c r="D82" s="288"/>
      <c r="E82" s="288"/>
      <c r="F82" s="288"/>
      <c r="G82" s="288"/>
      <c r="H82" s="16">
        <f>TRUNC(SUM(H76:H81),4)</f>
        <v>0.1138</v>
      </c>
      <c r="I82" s="11">
        <f>TRUNC(SUM(I76:I81),2)</f>
        <v>445.7</v>
      </c>
    </row>
    <row r="83" spans="1:9" x14ac:dyDescent="0.2">
      <c r="A83" s="296"/>
      <c r="B83" s="297"/>
      <c r="C83" s="297"/>
      <c r="D83" s="297"/>
      <c r="E83" s="297"/>
      <c r="F83" s="297"/>
      <c r="G83" s="297"/>
      <c r="H83" s="297"/>
      <c r="I83" s="297"/>
    </row>
    <row r="84" spans="1:9" x14ac:dyDescent="0.2">
      <c r="A84" s="333" t="s">
        <v>127</v>
      </c>
      <c r="B84" s="288"/>
      <c r="C84" s="288"/>
      <c r="D84" s="288"/>
      <c r="E84" s="288"/>
      <c r="F84" s="288"/>
      <c r="G84" s="288"/>
      <c r="H84" s="6" t="s">
        <v>3</v>
      </c>
      <c r="I84" s="6" t="s">
        <v>1</v>
      </c>
    </row>
    <row r="85" spans="1:9" x14ac:dyDescent="0.2">
      <c r="A85" s="1" t="s">
        <v>11</v>
      </c>
      <c r="B85" s="310" t="s">
        <v>124</v>
      </c>
      <c r="C85" s="311"/>
      <c r="D85" s="311"/>
      <c r="E85" s="311"/>
      <c r="F85" s="311"/>
      <c r="G85" s="312"/>
      <c r="H85" s="14">
        <v>1.9599999999999999E-2</v>
      </c>
      <c r="I85" s="8">
        <f>$I$30*H85</f>
        <v>76.765360000000001</v>
      </c>
    </row>
    <row r="86" spans="1:9" x14ac:dyDescent="0.2">
      <c r="A86" s="1" t="s">
        <v>12</v>
      </c>
      <c r="B86" s="313" t="s">
        <v>125</v>
      </c>
      <c r="C86" s="314"/>
      <c r="D86" s="314"/>
      <c r="E86" s="314"/>
      <c r="F86" s="314"/>
      <c r="G86" s="315"/>
      <c r="H86" s="14">
        <f>H82+H85</f>
        <v>0.13339999999999999</v>
      </c>
      <c r="I86" s="8">
        <f t="shared" ref="I86:I87" si="4">$I$30*H86</f>
        <v>522.47443999999996</v>
      </c>
    </row>
    <row r="87" spans="1:9" x14ac:dyDescent="0.2">
      <c r="A87" s="1" t="s">
        <v>13</v>
      </c>
      <c r="B87" s="310" t="s">
        <v>126</v>
      </c>
      <c r="C87" s="311"/>
      <c r="D87" s="311"/>
      <c r="E87" s="311"/>
      <c r="F87" s="311"/>
      <c r="G87" s="312"/>
      <c r="H87" s="14">
        <f>H86*H47</f>
        <v>4.5756200000000004E-2</v>
      </c>
      <c r="I87" s="8">
        <f t="shared" si="4"/>
        <v>179.20873292000002</v>
      </c>
    </row>
    <row r="88" spans="1:9" x14ac:dyDescent="0.2">
      <c r="A88" s="288" t="s">
        <v>23</v>
      </c>
      <c r="B88" s="288"/>
      <c r="C88" s="288"/>
      <c r="D88" s="288"/>
      <c r="E88" s="288"/>
      <c r="F88" s="288"/>
      <c r="G88" s="288"/>
      <c r="H88" s="16">
        <f>H86+H87</f>
        <v>0.17915619999999999</v>
      </c>
      <c r="I88" s="47">
        <f>SUM(I86:I87)</f>
        <v>701.68317291999995</v>
      </c>
    </row>
    <row r="89" spans="1:9" x14ac:dyDescent="0.2">
      <c r="A89" s="308"/>
      <c r="B89" s="309"/>
      <c r="C89" s="309"/>
      <c r="D89" s="309"/>
      <c r="E89" s="309"/>
      <c r="F89" s="309"/>
      <c r="G89" s="309"/>
      <c r="H89" s="309"/>
      <c r="I89" s="309"/>
    </row>
    <row r="90" spans="1:9" x14ac:dyDescent="0.2">
      <c r="A90" s="291" t="s">
        <v>100</v>
      </c>
      <c r="B90" s="291"/>
      <c r="C90" s="291"/>
      <c r="D90" s="291"/>
      <c r="E90" s="291"/>
      <c r="F90" s="291"/>
      <c r="G90" s="291"/>
      <c r="H90" s="291"/>
      <c r="I90" s="291"/>
    </row>
    <row r="91" spans="1:9" x14ac:dyDescent="0.2">
      <c r="A91" s="288" t="s">
        <v>101</v>
      </c>
      <c r="B91" s="288"/>
      <c r="C91" s="288"/>
      <c r="D91" s="288"/>
      <c r="E91" s="288"/>
      <c r="F91" s="288"/>
      <c r="G91" s="288"/>
      <c r="H91" s="288"/>
      <c r="I91" s="6" t="s">
        <v>1</v>
      </c>
    </row>
    <row r="92" spans="1:9" x14ac:dyDescent="0.2">
      <c r="A92" s="6" t="s">
        <v>26</v>
      </c>
      <c r="B92" s="305" t="s">
        <v>97</v>
      </c>
      <c r="C92" s="305"/>
      <c r="D92" s="305"/>
      <c r="E92" s="305"/>
      <c r="F92" s="305"/>
      <c r="G92" s="305"/>
      <c r="H92" s="305"/>
      <c r="I92" s="191">
        <f>I82</f>
        <v>445.7</v>
      </c>
    </row>
    <row r="93" spans="1:9" x14ac:dyDescent="0.2">
      <c r="A93" s="6" t="s">
        <v>27</v>
      </c>
      <c r="B93" s="305" t="s">
        <v>102</v>
      </c>
      <c r="C93" s="305"/>
      <c r="D93" s="305"/>
      <c r="E93" s="305"/>
      <c r="F93" s="305"/>
      <c r="G93" s="305"/>
      <c r="H93" s="305"/>
      <c r="I93" s="8">
        <f>I77</f>
        <v>10.966479999999999</v>
      </c>
    </row>
    <row r="94" spans="1:9" x14ac:dyDescent="0.2">
      <c r="A94" s="288" t="s">
        <v>103</v>
      </c>
      <c r="B94" s="288"/>
      <c r="C94" s="288"/>
      <c r="D94" s="288"/>
      <c r="E94" s="288"/>
      <c r="F94" s="288"/>
      <c r="G94" s="288"/>
      <c r="H94" s="288"/>
      <c r="I94" s="11">
        <f>TRUNC(SUM(I92:I93),2)</f>
        <v>456.66</v>
      </c>
    </row>
    <row r="95" spans="1:9" x14ac:dyDescent="0.2">
      <c r="A95" s="298"/>
      <c r="B95" s="299"/>
      <c r="C95" s="299"/>
      <c r="D95" s="299"/>
      <c r="E95" s="299"/>
      <c r="F95" s="299"/>
      <c r="G95" s="299"/>
      <c r="H95" s="299"/>
      <c r="I95" s="299"/>
    </row>
    <row r="96" spans="1:9" x14ac:dyDescent="0.2">
      <c r="A96" s="303" t="s">
        <v>104</v>
      </c>
      <c r="B96" s="303"/>
      <c r="C96" s="303"/>
      <c r="D96" s="303"/>
      <c r="E96" s="303"/>
      <c r="F96" s="303"/>
      <c r="G96" s="303"/>
      <c r="H96" s="303"/>
      <c r="I96" s="303"/>
    </row>
    <row r="97" spans="1:9" x14ac:dyDescent="0.2">
      <c r="A97" s="6">
        <v>5</v>
      </c>
      <c r="B97" s="288" t="s">
        <v>19</v>
      </c>
      <c r="C97" s="288"/>
      <c r="D97" s="288"/>
      <c r="E97" s="288"/>
      <c r="F97" s="288"/>
      <c r="G97" s="288"/>
      <c r="H97" s="6"/>
      <c r="I97" s="6" t="s">
        <v>1</v>
      </c>
    </row>
    <row r="98" spans="1:9" x14ac:dyDescent="0.2">
      <c r="A98" s="6" t="s">
        <v>10</v>
      </c>
      <c r="B98" s="304" t="s">
        <v>105</v>
      </c>
      <c r="C98" s="304"/>
      <c r="D98" s="304"/>
      <c r="E98" s="304"/>
      <c r="F98" s="304"/>
      <c r="G98" s="304"/>
      <c r="H98" s="4" t="s">
        <v>0</v>
      </c>
      <c r="I98" s="8"/>
    </row>
    <row r="99" spans="1:9" x14ac:dyDescent="0.2">
      <c r="A99" s="6" t="s">
        <v>11</v>
      </c>
      <c r="B99" s="304" t="s">
        <v>20</v>
      </c>
      <c r="C99" s="304"/>
      <c r="D99" s="304"/>
      <c r="E99" s="304"/>
      <c r="F99" s="304"/>
      <c r="G99" s="304"/>
      <c r="H99" s="4" t="s">
        <v>0</v>
      </c>
      <c r="I99" s="8"/>
    </row>
    <row r="100" spans="1:9" x14ac:dyDescent="0.2">
      <c r="A100" s="19" t="s">
        <v>12</v>
      </c>
      <c r="B100" s="304" t="s">
        <v>21</v>
      </c>
      <c r="C100" s="304"/>
      <c r="D100" s="304"/>
      <c r="E100" s="304"/>
      <c r="F100" s="304"/>
      <c r="G100" s="304"/>
      <c r="H100" s="4" t="s">
        <v>0</v>
      </c>
      <c r="I100" s="8"/>
    </row>
    <row r="101" spans="1:9" x14ac:dyDescent="0.2">
      <c r="A101" s="19" t="s">
        <v>13</v>
      </c>
      <c r="B101" s="304" t="s">
        <v>4</v>
      </c>
      <c r="C101" s="304"/>
      <c r="D101" s="304"/>
      <c r="E101" s="304"/>
      <c r="F101" s="304"/>
      <c r="G101" s="304"/>
      <c r="H101" s="4" t="s">
        <v>0</v>
      </c>
      <c r="I101" s="8"/>
    </row>
    <row r="102" spans="1:9" x14ac:dyDescent="0.2">
      <c r="A102" s="288" t="s">
        <v>106</v>
      </c>
      <c r="B102" s="288"/>
      <c r="C102" s="288"/>
      <c r="D102" s="288"/>
      <c r="E102" s="288"/>
      <c r="F102" s="288"/>
      <c r="G102" s="288"/>
      <c r="H102" s="16" t="s">
        <v>0</v>
      </c>
      <c r="I102" s="11">
        <f>TRUNC(SUM(I98:I101),2)</f>
        <v>0</v>
      </c>
    </row>
    <row r="103" spans="1:9" x14ac:dyDescent="0.2">
      <c r="A103" s="298"/>
      <c r="B103" s="299"/>
      <c r="C103" s="299"/>
      <c r="D103" s="299"/>
      <c r="E103" s="299"/>
      <c r="F103" s="299"/>
      <c r="G103" s="299"/>
      <c r="H103" s="299"/>
      <c r="I103" s="299"/>
    </row>
    <row r="104" spans="1:9" x14ac:dyDescent="0.2">
      <c r="A104" s="303" t="s">
        <v>107</v>
      </c>
      <c r="B104" s="303"/>
      <c r="C104" s="303"/>
      <c r="D104" s="303"/>
      <c r="E104" s="303"/>
      <c r="F104" s="303"/>
      <c r="G104" s="303"/>
      <c r="H104" s="303"/>
      <c r="I104" s="303"/>
    </row>
    <row r="105" spans="1:9" x14ac:dyDescent="0.2">
      <c r="A105" s="6">
        <v>6</v>
      </c>
      <c r="B105" s="288" t="s">
        <v>25</v>
      </c>
      <c r="C105" s="288"/>
      <c r="D105" s="288"/>
      <c r="E105" s="288"/>
      <c r="F105" s="288"/>
      <c r="G105" s="288"/>
      <c r="H105" s="6" t="s">
        <v>3</v>
      </c>
      <c r="I105" s="6" t="s">
        <v>1</v>
      </c>
    </row>
    <row r="106" spans="1:9" x14ac:dyDescent="0.2">
      <c r="A106" s="6" t="s">
        <v>10</v>
      </c>
      <c r="B106" s="289" t="s">
        <v>28</v>
      </c>
      <c r="C106" s="289"/>
      <c r="D106" s="289"/>
      <c r="E106" s="289"/>
      <c r="F106" s="289"/>
      <c r="G106" s="289"/>
      <c r="H106" s="20">
        <v>0.03</v>
      </c>
      <c r="I106" s="8">
        <f>H106*$I$130</f>
        <v>216.10979999999998</v>
      </c>
    </row>
    <row r="107" spans="1:9" x14ac:dyDescent="0.2">
      <c r="A107" s="6" t="s">
        <v>11</v>
      </c>
      <c r="B107" s="289" t="s">
        <v>5</v>
      </c>
      <c r="C107" s="289"/>
      <c r="D107" s="289"/>
      <c r="E107" s="289"/>
      <c r="F107" s="289"/>
      <c r="G107" s="289"/>
      <c r="H107" s="21">
        <v>6.7900000000000002E-2</v>
      </c>
      <c r="I107" s="8">
        <f>$H$107*($I$106+$I$130)</f>
        <v>503.80236941999999</v>
      </c>
    </row>
    <row r="108" spans="1:9" x14ac:dyDescent="0.2">
      <c r="A108" s="6" t="s">
        <v>12</v>
      </c>
      <c r="B108" s="290" t="s">
        <v>43</v>
      </c>
      <c r="C108" s="290"/>
      <c r="D108" s="290"/>
      <c r="E108" s="290"/>
      <c r="F108" s="290"/>
      <c r="G108" s="290"/>
      <c r="H108" s="9"/>
      <c r="I108" s="22"/>
    </row>
    <row r="109" spans="1:9" x14ac:dyDescent="0.2">
      <c r="A109" s="6" t="s">
        <v>44</v>
      </c>
      <c r="B109" s="289" t="s">
        <v>40</v>
      </c>
      <c r="C109" s="289"/>
      <c r="D109" s="289"/>
      <c r="E109" s="289"/>
      <c r="F109" s="289"/>
      <c r="G109" s="289"/>
      <c r="H109" s="23">
        <v>1.6500000000000001E-2</v>
      </c>
      <c r="I109" s="8">
        <f>H109*$I$132</f>
        <v>152.4652370792187</v>
      </c>
    </row>
    <row r="110" spans="1:9" x14ac:dyDescent="0.2">
      <c r="A110" s="6" t="s">
        <v>45</v>
      </c>
      <c r="B110" s="289" t="s">
        <v>41</v>
      </c>
      <c r="C110" s="289"/>
      <c r="D110" s="289"/>
      <c r="E110" s="289"/>
      <c r="F110" s="289"/>
      <c r="G110" s="289"/>
      <c r="H110" s="196">
        <v>7.5999999999999998E-2</v>
      </c>
      <c r="I110" s="8">
        <f t="shared" ref="I110:I111" si="5">H110*$I$132</f>
        <v>702.26412230428002</v>
      </c>
    </row>
    <row r="111" spans="1:9" x14ac:dyDescent="0.2">
      <c r="A111" s="6" t="s">
        <v>46</v>
      </c>
      <c r="B111" s="289" t="s">
        <v>42</v>
      </c>
      <c r="C111" s="289"/>
      <c r="D111" s="289"/>
      <c r="E111" s="289"/>
      <c r="F111" s="289"/>
      <c r="G111" s="289"/>
      <c r="H111" s="197">
        <v>0.05</v>
      </c>
      <c r="I111" s="8">
        <f t="shared" si="5"/>
        <v>462.01586993702631</v>
      </c>
    </row>
    <row r="112" spans="1:9" x14ac:dyDescent="0.2">
      <c r="A112" s="288" t="s">
        <v>108</v>
      </c>
      <c r="B112" s="288"/>
      <c r="C112" s="288"/>
      <c r="D112" s="288"/>
      <c r="E112" s="288"/>
      <c r="F112" s="288"/>
      <c r="G112" s="288"/>
      <c r="H112" s="195">
        <f>SUM(H106:H111)</f>
        <v>0.2404</v>
      </c>
      <c r="I112" s="11">
        <f>SUM(I106:I111)</f>
        <v>2036.657398740525</v>
      </c>
    </row>
    <row r="113" spans="1:11" x14ac:dyDescent="0.2">
      <c r="A113" s="5"/>
      <c r="B113" s="330"/>
      <c r="C113" s="330"/>
      <c r="D113" s="330"/>
      <c r="E113" s="330"/>
      <c r="F113" s="330"/>
      <c r="G113" s="330"/>
      <c r="H113" s="330"/>
      <c r="I113" s="330"/>
    </row>
    <row r="114" spans="1:11" x14ac:dyDescent="0.2">
      <c r="A114" s="24" t="s">
        <v>47</v>
      </c>
      <c r="B114" s="300" t="s">
        <v>48</v>
      </c>
      <c r="C114" s="300"/>
      <c r="D114" s="300"/>
      <c r="E114" s="300"/>
      <c r="F114" s="300"/>
      <c r="G114" s="300"/>
      <c r="H114" s="25">
        <f>TRUNC(H109+H110+H111,4)</f>
        <v>0.14249999999999999</v>
      </c>
      <c r="I114" s="26"/>
    </row>
    <row r="115" spans="1:11" x14ac:dyDescent="0.2">
      <c r="A115" s="27"/>
      <c r="B115" s="301">
        <v>100</v>
      </c>
      <c r="C115" s="301"/>
      <c r="D115" s="301"/>
      <c r="E115" s="301"/>
      <c r="F115" s="301"/>
      <c r="G115" s="301"/>
      <c r="H115" s="28"/>
      <c r="I115" s="29"/>
    </row>
    <row r="116" spans="1:11" x14ac:dyDescent="0.2">
      <c r="A116" s="30"/>
      <c r="B116" s="31"/>
      <c r="C116" s="31"/>
      <c r="D116" s="31"/>
      <c r="E116" s="31"/>
      <c r="F116" s="31"/>
      <c r="G116" s="31"/>
      <c r="H116" s="28"/>
      <c r="I116" s="29"/>
    </row>
    <row r="117" spans="1:11" x14ac:dyDescent="0.2">
      <c r="A117" s="27" t="s">
        <v>49</v>
      </c>
      <c r="B117" s="301" t="s">
        <v>109</v>
      </c>
      <c r="C117" s="301"/>
      <c r="D117" s="301"/>
      <c r="E117" s="301"/>
      <c r="F117" s="301"/>
      <c r="G117" s="301"/>
      <c r="H117" s="28"/>
      <c r="I117" s="29">
        <f>TRUNC(I130+I106+I107,2)</f>
        <v>7923.57</v>
      </c>
    </row>
    <row r="118" spans="1:11" x14ac:dyDescent="0.2">
      <c r="A118" s="27"/>
      <c r="B118" s="31"/>
      <c r="C118" s="31"/>
      <c r="D118" s="31"/>
      <c r="E118" s="31"/>
      <c r="F118" s="31"/>
      <c r="G118" s="31"/>
      <c r="H118" s="28"/>
      <c r="I118" s="29"/>
    </row>
    <row r="119" spans="1:11" x14ac:dyDescent="0.2">
      <c r="A119" s="27" t="s">
        <v>50</v>
      </c>
      <c r="B119" s="301" t="s">
        <v>51</v>
      </c>
      <c r="C119" s="301"/>
      <c r="D119" s="301"/>
      <c r="E119" s="301"/>
      <c r="F119" s="301"/>
      <c r="G119" s="301"/>
      <c r="H119" s="28"/>
      <c r="I119" s="29">
        <f>TRUNC(I117/(1-H114),2)</f>
        <v>9240.31</v>
      </c>
    </row>
    <row r="120" spans="1:11" x14ac:dyDescent="0.2">
      <c r="A120" s="27"/>
      <c r="B120" s="31"/>
      <c r="C120" s="31"/>
      <c r="D120" s="31"/>
      <c r="E120" s="31"/>
      <c r="F120" s="31"/>
      <c r="G120" s="31"/>
      <c r="H120" s="28"/>
      <c r="I120" s="29"/>
    </row>
    <row r="121" spans="1:11" x14ac:dyDescent="0.2">
      <c r="A121" s="32"/>
      <c r="B121" s="302" t="s">
        <v>52</v>
      </c>
      <c r="C121" s="302"/>
      <c r="D121" s="302"/>
      <c r="E121" s="302"/>
      <c r="F121" s="302"/>
      <c r="G121" s="302"/>
      <c r="H121" s="33"/>
      <c r="I121" s="34">
        <f>TRUNC(I119-I117,2)</f>
        <v>1316.74</v>
      </c>
      <c r="K121" s="35"/>
    </row>
    <row r="122" spans="1:11" x14ac:dyDescent="0.2">
      <c r="A122" s="5"/>
      <c r="B122" s="5"/>
      <c r="C122" s="5"/>
      <c r="D122" s="5"/>
      <c r="E122" s="5"/>
      <c r="F122" s="5"/>
      <c r="G122" s="5"/>
      <c r="H122" s="5"/>
      <c r="I122" s="13"/>
    </row>
    <row r="123" spans="1:11" x14ac:dyDescent="0.2">
      <c r="A123" s="291" t="s">
        <v>110</v>
      </c>
      <c r="B123" s="291"/>
      <c r="C123" s="291"/>
      <c r="D123" s="291"/>
      <c r="E123" s="291"/>
      <c r="F123" s="291"/>
      <c r="G123" s="291"/>
      <c r="H123" s="291"/>
      <c r="I123" s="291"/>
      <c r="K123" s="36"/>
    </row>
    <row r="124" spans="1:11" x14ac:dyDescent="0.2">
      <c r="A124" s="288" t="s">
        <v>29</v>
      </c>
      <c r="B124" s="288"/>
      <c r="C124" s="288"/>
      <c r="D124" s="288"/>
      <c r="E124" s="288"/>
      <c r="F124" s="288"/>
      <c r="G124" s="288"/>
      <c r="H124" s="288"/>
      <c r="I124" s="6" t="s">
        <v>1</v>
      </c>
    </row>
    <row r="125" spans="1:11" x14ac:dyDescent="0.2">
      <c r="A125" s="4" t="s">
        <v>10</v>
      </c>
      <c r="B125" s="289" t="str">
        <f>A21</f>
        <v>MÓDULO 1 - COMPOSIÇÃO DA REMUNERAÇÃO</v>
      </c>
      <c r="C125" s="289"/>
      <c r="D125" s="289"/>
      <c r="E125" s="289"/>
      <c r="F125" s="289"/>
      <c r="G125" s="289"/>
      <c r="H125" s="289"/>
      <c r="I125" s="8">
        <f>I30</f>
        <v>3916.6</v>
      </c>
    </row>
    <row r="126" spans="1:11" x14ac:dyDescent="0.2">
      <c r="A126" s="4" t="s">
        <v>11</v>
      </c>
      <c r="B126" s="289" t="str">
        <f>A32</f>
        <v>MÓDULO 2 – ENCARGOS E BENEFÍCIOS ANUAIS, MENSAIS E DIÁRIOS</v>
      </c>
      <c r="C126" s="289"/>
      <c r="D126" s="289"/>
      <c r="E126" s="289"/>
      <c r="F126" s="289"/>
      <c r="G126" s="289"/>
      <c r="H126" s="289"/>
      <c r="I126" s="8">
        <f>I62</f>
        <v>2619.9580599999999</v>
      </c>
    </row>
    <row r="127" spans="1:11" x14ac:dyDescent="0.2">
      <c r="A127" s="4" t="s">
        <v>12</v>
      </c>
      <c r="B127" s="289" t="str">
        <f>A64</f>
        <v>MÓDULO 3 – PROVISÃO PARA RESCISÃO</v>
      </c>
      <c r="C127" s="289"/>
      <c r="D127" s="289"/>
      <c r="E127" s="289"/>
      <c r="F127" s="289"/>
      <c r="G127" s="289"/>
      <c r="H127" s="289"/>
      <c r="I127" s="8">
        <f>I72</f>
        <v>210.45</v>
      </c>
      <c r="K127" s="36"/>
    </row>
    <row r="128" spans="1:11" x14ac:dyDescent="0.2">
      <c r="A128" s="4" t="s">
        <v>13</v>
      </c>
      <c r="B128" s="289" t="str">
        <f>A74</f>
        <v>MÓDULO 4 – CUSTO DE REPOSIÇÃO DO PROFISSIONAL AUSENTE</v>
      </c>
      <c r="C128" s="289"/>
      <c r="D128" s="289"/>
      <c r="E128" s="289"/>
      <c r="F128" s="289"/>
      <c r="G128" s="289"/>
      <c r="H128" s="289"/>
      <c r="I128" s="8">
        <f>I94</f>
        <v>456.66</v>
      </c>
      <c r="K128" s="36"/>
    </row>
    <row r="129" spans="1:11" x14ac:dyDescent="0.2">
      <c r="A129" s="4" t="s">
        <v>14</v>
      </c>
      <c r="B129" s="289" t="str">
        <f>A96</f>
        <v>MÓDULO 5 – INSUMOS DIVERSOS</v>
      </c>
      <c r="C129" s="289"/>
      <c r="D129" s="289"/>
      <c r="E129" s="289"/>
      <c r="F129" s="289"/>
      <c r="G129" s="289"/>
      <c r="H129" s="289"/>
      <c r="I129" s="8">
        <f>I102</f>
        <v>0</v>
      </c>
    </row>
    <row r="130" spans="1:11" x14ac:dyDescent="0.2">
      <c r="A130" s="6"/>
      <c r="B130" s="288" t="s">
        <v>111</v>
      </c>
      <c r="C130" s="288"/>
      <c r="D130" s="288"/>
      <c r="E130" s="288"/>
      <c r="F130" s="288"/>
      <c r="G130" s="288"/>
      <c r="H130" s="288"/>
      <c r="I130" s="11">
        <f>TRUNC(SUM(I125:I129),2)</f>
        <v>7203.66</v>
      </c>
      <c r="K130" s="35"/>
    </row>
    <row r="131" spans="1:11" x14ac:dyDescent="0.2">
      <c r="A131" s="4" t="s">
        <v>15</v>
      </c>
      <c r="B131" s="289" t="str">
        <f>A104</f>
        <v>MÓDULO 6 – CUSTOS INDIRETOS, TRIBUTOS E LUCRO</v>
      </c>
      <c r="C131" s="289"/>
      <c r="D131" s="289"/>
      <c r="E131" s="289"/>
      <c r="F131" s="289"/>
      <c r="G131" s="289"/>
      <c r="H131" s="289"/>
      <c r="I131" s="8">
        <f>I112</f>
        <v>2036.657398740525</v>
      </c>
    </row>
    <row r="132" spans="1:11" x14ac:dyDescent="0.2">
      <c r="A132" s="288" t="s">
        <v>112</v>
      </c>
      <c r="B132" s="288"/>
      <c r="C132" s="288"/>
      <c r="D132" s="288"/>
      <c r="E132" s="288"/>
      <c r="F132" s="288"/>
      <c r="G132" s="288"/>
      <c r="H132" s="288"/>
      <c r="I132" s="47">
        <f>(I130+I106+I107)/(1-SUM(H109:H111))</f>
        <v>9240.3173987405262</v>
      </c>
    </row>
    <row r="133" spans="1:11" x14ac:dyDescent="0.2">
      <c r="A133" s="37"/>
    </row>
    <row r="134" spans="1:11" x14ac:dyDescent="0.2">
      <c r="A134" s="329"/>
      <c r="B134" s="329"/>
      <c r="C134" s="329"/>
      <c r="D134" s="329"/>
      <c r="E134" s="329"/>
      <c r="F134" s="329"/>
      <c r="G134" s="329"/>
      <c r="H134" s="329"/>
      <c r="I134" s="51"/>
    </row>
    <row r="138" spans="1:11" x14ac:dyDescent="0.2">
      <c r="G138" s="580" t="s">
        <v>416</v>
      </c>
      <c r="H138" s="580"/>
      <c r="I138" s="50" t="s">
        <v>415</v>
      </c>
    </row>
    <row r="139" spans="1:11" x14ac:dyDescent="0.2">
      <c r="G139" s="328" t="s">
        <v>417</v>
      </c>
      <c r="H139" s="328"/>
      <c r="I139" s="49">
        <v>2220.84</v>
      </c>
    </row>
    <row r="140" spans="1:11" x14ac:dyDescent="0.2">
      <c r="G140" s="328" t="s">
        <v>418</v>
      </c>
      <c r="H140" s="328"/>
      <c r="I140" s="49">
        <v>4306.84</v>
      </c>
    </row>
    <row r="141" spans="1:11" x14ac:dyDescent="0.2">
      <c r="G141" s="328" t="s">
        <v>421</v>
      </c>
      <c r="H141" s="328"/>
      <c r="I141" s="49">
        <f>AVERAGE(I139:I140)</f>
        <v>3263.84</v>
      </c>
    </row>
  </sheetData>
  <sheetProtection algorithmName="SHA-512" hashValue="e6tkHwnl0sUv3fHWidUkBSzcG7ddbe1l33IpIC7VyM/SavX42Zh6QVinZXU6WTmLuaybmwnjG+Lmzd4J2liRNg==" saltValue="OSzKrwg5+iJbXHeHui56mg==" spinCount="100000" sheet="1" objects="1" scenarios="1"/>
  <mergeCells count="144">
    <mergeCell ref="G138:H138"/>
    <mergeCell ref="G139:H139"/>
    <mergeCell ref="G140:H140"/>
    <mergeCell ref="G141:H141"/>
    <mergeCell ref="A134:H134"/>
    <mergeCell ref="B131:H131"/>
    <mergeCell ref="A132:H132"/>
    <mergeCell ref="B125:H125"/>
    <mergeCell ref="B126:H126"/>
    <mergeCell ref="B127:H127"/>
    <mergeCell ref="B128:H128"/>
    <mergeCell ref="B129:H129"/>
    <mergeCell ref="B130:H130"/>
    <mergeCell ref="B115:G115"/>
    <mergeCell ref="B117:G117"/>
    <mergeCell ref="B119:G119"/>
    <mergeCell ref="B121:G121"/>
    <mergeCell ref="A123:I123"/>
    <mergeCell ref="A124:H124"/>
    <mergeCell ref="B109:G109"/>
    <mergeCell ref="B110:G110"/>
    <mergeCell ref="B111:G111"/>
    <mergeCell ref="A112:G112"/>
    <mergeCell ref="B113:I113"/>
    <mergeCell ref="B114:G114"/>
    <mergeCell ref="A103:I103"/>
    <mergeCell ref="A104:I104"/>
    <mergeCell ref="B105:G105"/>
    <mergeCell ref="B106:G106"/>
    <mergeCell ref="B107:G107"/>
    <mergeCell ref="B108:G108"/>
    <mergeCell ref="B97:G97"/>
    <mergeCell ref="B98:G98"/>
    <mergeCell ref="B99:G99"/>
    <mergeCell ref="B100:G100"/>
    <mergeCell ref="B101:G101"/>
    <mergeCell ref="A102:G102"/>
    <mergeCell ref="A91:H91"/>
    <mergeCell ref="B92:H92"/>
    <mergeCell ref="B93:H93"/>
    <mergeCell ref="A94:H94"/>
    <mergeCell ref="A95:I95"/>
    <mergeCell ref="A96:I96"/>
    <mergeCell ref="B85:G85"/>
    <mergeCell ref="B86:G86"/>
    <mergeCell ref="B87:G87"/>
    <mergeCell ref="A88:G88"/>
    <mergeCell ref="A89:I89"/>
    <mergeCell ref="A90:I90"/>
    <mergeCell ref="B79:G79"/>
    <mergeCell ref="B80:G80"/>
    <mergeCell ref="B81:G81"/>
    <mergeCell ref="A82:G82"/>
    <mergeCell ref="A83:I83"/>
    <mergeCell ref="A84:G84"/>
    <mergeCell ref="A73:I73"/>
    <mergeCell ref="A74:I74"/>
    <mergeCell ref="A75:G75"/>
    <mergeCell ref="B76:G76"/>
    <mergeCell ref="B77:G77"/>
    <mergeCell ref="B78:G78"/>
    <mergeCell ref="B67:G67"/>
    <mergeCell ref="B68:G68"/>
    <mergeCell ref="B69:G69"/>
    <mergeCell ref="B70:G70"/>
    <mergeCell ref="B71:G71"/>
    <mergeCell ref="A72:G72"/>
    <mergeCell ref="B61:H61"/>
    <mergeCell ref="A62:H62"/>
    <mergeCell ref="A63:I63"/>
    <mergeCell ref="A64:I64"/>
    <mergeCell ref="B65:G65"/>
    <mergeCell ref="B66:G66"/>
    <mergeCell ref="A55:H55"/>
    <mergeCell ref="A56:I56"/>
    <mergeCell ref="A57:I57"/>
    <mergeCell ref="A58:H58"/>
    <mergeCell ref="B59:H59"/>
    <mergeCell ref="B60:H60"/>
    <mergeCell ref="A49:G49"/>
    <mergeCell ref="B50:G50"/>
    <mergeCell ref="B51:G51"/>
    <mergeCell ref="B52:G52"/>
    <mergeCell ref="B53:G53"/>
    <mergeCell ref="B54:G54"/>
    <mergeCell ref="B43:G43"/>
    <mergeCell ref="B44:G44"/>
    <mergeCell ref="B45:G45"/>
    <mergeCell ref="B46:G46"/>
    <mergeCell ref="A47:G47"/>
    <mergeCell ref="A48:I48"/>
    <mergeCell ref="A37:I37"/>
    <mergeCell ref="A38:G38"/>
    <mergeCell ref="B39:G39"/>
    <mergeCell ref="B40:G40"/>
    <mergeCell ref="B41:G41"/>
    <mergeCell ref="B42:G42"/>
    <mergeCell ref="A30:H30"/>
    <mergeCell ref="A32:I32"/>
    <mergeCell ref="A33:G33"/>
    <mergeCell ref="B34:G34"/>
    <mergeCell ref="B35:G35"/>
    <mergeCell ref="A36:G36"/>
    <mergeCell ref="B26:G26"/>
    <mergeCell ref="B27:G27"/>
    <mergeCell ref="B28:G28"/>
    <mergeCell ref="B29:G29"/>
    <mergeCell ref="C11:D11"/>
    <mergeCell ref="B19:G19"/>
    <mergeCell ref="H19:I19"/>
    <mergeCell ref="A20:I20"/>
    <mergeCell ref="A21:I21"/>
    <mergeCell ref="B22:G22"/>
    <mergeCell ref="B23:G23"/>
    <mergeCell ref="B17:G17"/>
    <mergeCell ref="H17:I17"/>
    <mergeCell ref="B18:G18"/>
    <mergeCell ref="H18:I18"/>
    <mergeCell ref="E11:I11"/>
    <mergeCell ref="A13:I13"/>
    <mergeCell ref="A9:I9"/>
    <mergeCell ref="A14:I14"/>
    <mergeCell ref="B15:G15"/>
    <mergeCell ref="H15:I15"/>
    <mergeCell ref="B24:G24"/>
    <mergeCell ref="B25:G25"/>
    <mergeCell ref="A1:I1"/>
    <mergeCell ref="A2:I2"/>
    <mergeCell ref="A4:I4"/>
    <mergeCell ref="B5:G5"/>
    <mergeCell ref="H5:I5"/>
    <mergeCell ref="B6:G6"/>
    <mergeCell ref="H6:I6"/>
    <mergeCell ref="B16:G16"/>
    <mergeCell ref="H16:I16"/>
    <mergeCell ref="A12:B12"/>
    <mergeCell ref="C12:D12"/>
    <mergeCell ref="E12:I12"/>
    <mergeCell ref="B7:G7"/>
    <mergeCell ref="H7:I7"/>
    <mergeCell ref="B8:G8"/>
    <mergeCell ref="H8:I8"/>
    <mergeCell ref="A10:I10"/>
    <mergeCell ref="A11:B11"/>
  </mergeCells>
  <pageMargins left="0.23622047244094488" right="0.23622047244094488" top="0.15748031496062992" bottom="0.19685039370078741" header="0.31496062992125984" footer="0.31496062992125984"/>
  <pageSetup paperSize="9" scale="80" firstPageNumber="0"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A8475-E1DE-4D43-B16E-32642C32C9EE}">
  <sheetPr>
    <tabColor theme="6" tint="0.59999389629810485"/>
    <pageSetUpPr fitToPage="1"/>
  </sheetPr>
  <dimension ref="A1:I81"/>
  <sheetViews>
    <sheetView view="pageLayout" zoomScaleNormal="85" workbookViewId="0">
      <selection activeCell="A47" sqref="A47:I47"/>
    </sheetView>
  </sheetViews>
  <sheetFormatPr defaultRowHeight="12.75" x14ac:dyDescent="0.2"/>
  <cols>
    <col min="1" max="1" width="5.85546875" style="55" customWidth="1"/>
    <col min="2" max="2" width="56.7109375" style="55" customWidth="1"/>
    <col min="3" max="3" width="12.42578125" style="55" customWidth="1"/>
    <col min="4" max="4" width="18.140625" style="55" customWidth="1"/>
    <col min="5" max="5" width="11.42578125" style="55" customWidth="1"/>
    <col min="6" max="6" width="18.140625" style="55" customWidth="1"/>
    <col min="7" max="7" width="11.42578125" style="55" customWidth="1"/>
    <col min="8" max="9" width="41" style="55" customWidth="1"/>
    <col min="10" max="16384" width="9.140625" style="55"/>
  </cols>
  <sheetData>
    <row r="1" spans="1:9" x14ac:dyDescent="0.2">
      <c r="A1"/>
      <c r="B1"/>
      <c r="C1"/>
      <c r="D1"/>
      <c r="E1"/>
      <c r="F1"/>
      <c r="G1"/>
      <c r="H1"/>
      <c r="I1"/>
    </row>
    <row r="2" spans="1:9" ht="18" x14ac:dyDescent="0.2">
      <c r="A2" s="339"/>
      <c r="B2" s="339"/>
      <c r="C2" s="339"/>
      <c r="D2" s="172"/>
      <c r="E2" s="173"/>
      <c r="F2" s="173"/>
      <c r="G2" s="173"/>
      <c r="H2" s="173"/>
      <c r="I2" s="173"/>
    </row>
    <row r="3" spans="1:9" x14ac:dyDescent="0.2">
      <c r="A3" s="174" t="s">
        <v>130</v>
      </c>
      <c r="B3" s="174"/>
      <c r="C3" s="174"/>
      <c r="D3" s="174"/>
      <c r="E3" s="174"/>
      <c r="F3" s="175"/>
      <c r="G3" s="173"/>
      <c r="H3" s="173"/>
      <c r="I3" s="173"/>
    </row>
    <row r="4" spans="1:9" ht="23.25" x14ac:dyDescent="0.35">
      <c r="A4" s="176" t="s">
        <v>131</v>
      </c>
      <c r="B4" s="176"/>
      <c r="C4" s="176"/>
      <c r="D4" s="176"/>
      <c r="E4" s="176"/>
      <c r="F4" s="175"/>
      <c r="G4" s="173"/>
      <c r="H4" s="173"/>
      <c r="I4" s="173"/>
    </row>
    <row r="5" spans="1:9" x14ac:dyDescent="0.2">
      <c r="A5" s="340" t="s">
        <v>222</v>
      </c>
      <c r="B5" s="340"/>
      <c r="C5" s="340"/>
      <c r="D5" s="340"/>
      <c r="E5" s="340"/>
      <c r="F5" s="340"/>
      <c r="G5" s="340"/>
      <c r="H5" s="340"/>
      <c r="I5" s="340"/>
    </row>
    <row r="6" spans="1:9" x14ac:dyDescent="0.2">
      <c r="A6" s="177"/>
      <c r="B6" s="177"/>
      <c r="C6" s="88"/>
      <c r="D6" s="178"/>
      <c r="E6" s="179"/>
      <c r="F6" s="175"/>
      <c r="G6" s="173"/>
      <c r="H6" s="173"/>
      <c r="I6" s="173"/>
    </row>
    <row r="7" spans="1:9" x14ac:dyDescent="0.2">
      <c r="A7" s="341" t="s">
        <v>132</v>
      </c>
      <c r="B7" s="342"/>
      <c r="C7" s="342"/>
      <c r="D7" s="342"/>
      <c r="E7" s="342"/>
      <c r="F7" s="342"/>
      <c r="G7" s="342"/>
      <c r="H7" s="342"/>
      <c r="I7" s="343"/>
    </row>
    <row r="8" spans="1:9" x14ac:dyDescent="0.2">
      <c r="A8" s="57"/>
      <c r="B8" s="57"/>
      <c r="C8" s="53"/>
      <c r="D8" s="58"/>
      <c r="E8" s="59"/>
      <c r="F8" s="57"/>
      <c r="G8" s="56"/>
      <c r="H8" s="56"/>
      <c r="I8" s="56"/>
    </row>
    <row r="9" spans="1:9" x14ac:dyDescent="0.2">
      <c r="A9" s="335" t="s">
        <v>133</v>
      </c>
      <c r="B9" s="335"/>
      <c r="C9" s="335"/>
      <c r="D9" s="336" t="s">
        <v>134</v>
      </c>
      <c r="E9" s="344"/>
      <c r="F9" s="344"/>
      <c r="G9" s="345"/>
      <c r="H9" s="180" t="s">
        <v>135</v>
      </c>
      <c r="I9" s="41" t="s">
        <v>134</v>
      </c>
    </row>
    <row r="10" spans="1:9" x14ac:dyDescent="0.2">
      <c r="A10" s="335" t="s">
        <v>136</v>
      </c>
      <c r="B10" s="335"/>
      <c r="C10" s="335"/>
      <c r="D10" s="336" t="s">
        <v>137</v>
      </c>
      <c r="E10" s="337"/>
      <c r="F10" s="337"/>
      <c r="G10" s="338"/>
      <c r="H10" s="180" t="s">
        <v>138</v>
      </c>
      <c r="I10" s="41" t="s">
        <v>139</v>
      </c>
    </row>
    <row r="11" spans="1:9" x14ac:dyDescent="0.2">
      <c r="A11" s="335" t="s">
        <v>140</v>
      </c>
      <c r="B11" s="335"/>
      <c r="C11" s="335"/>
      <c r="D11" s="346" t="s">
        <v>141</v>
      </c>
      <c r="E11" s="347"/>
      <c r="F11" s="347"/>
      <c r="G11" s="348"/>
      <c r="H11" s="180" t="s">
        <v>142</v>
      </c>
      <c r="I11" s="41" t="s">
        <v>143</v>
      </c>
    </row>
    <row r="12" spans="1:9" x14ac:dyDescent="0.2">
      <c r="A12" s="335" t="s">
        <v>144</v>
      </c>
      <c r="B12" s="335"/>
      <c r="C12" s="335"/>
      <c r="D12" s="346" t="s">
        <v>145</v>
      </c>
      <c r="E12" s="347"/>
      <c r="F12" s="347"/>
      <c r="G12" s="348"/>
      <c r="H12" s="180" t="s">
        <v>146</v>
      </c>
      <c r="I12" s="42" t="s">
        <v>147</v>
      </c>
    </row>
    <row r="13" spans="1:9" x14ac:dyDescent="0.2">
      <c r="A13" s="335" t="s">
        <v>148</v>
      </c>
      <c r="B13" s="335"/>
      <c r="C13" s="335"/>
      <c r="D13" s="346" t="s">
        <v>149</v>
      </c>
      <c r="E13" s="347"/>
      <c r="F13" s="347"/>
      <c r="G13" s="348"/>
      <c r="H13" s="180" t="s">
        <v>150</v>
      </c>
      <c r="I13" s="42" t="s">
        <v>151</v>
      </c>
    </row>
    <row r="14" spans="1:9" ht="18" x14ac:dyDescent="0.2">
      <c r="A14" s="339"/>
      <c r="B14" s="339"/>
      <c r="C14" s="339"/>
      <c r="D14" s="172"/>
      <c r="E14" s="173"/>
      <c r="F14" s="173"/>
      <c r="G14" s="173"/>
      <c r="H14" s="173"/>
      <c r="I14" s="173"/>
    </row>
    <row r="15" spans="1:9" x14ac:dyDescent="0.2">
      <c r="A15" s="174" t="s">
        <v>152</v>
      </c>
      <c r="B15" s="174"/>
      <c r="C15" s="174"/>
      <c r="D15" s="174"/>
      <c r="E15" s="174"/>
      <c r="F15" s="175"/>
      <c r="G15" s="173"/>
      <c r="H15" s="173"/>
      <c r="I15" s="173"/>
    </row>
    <row r="16" spans="1:9" ht="23.25" x14ac:dyDescent="0.35">
      <c r="A16" s="176" t="s">
        <v>153</v>
      </c>
      <c r="B16" s="176"/>
      <c r="C16" s="176"/>
      <c r="D16" s="176"/>
      <c r="E16" s="176"/>
      <c r="F16" s="175"/>
      <c r="G16" s="173"/>
      <c r="H16" s="173"/>
      <c r="I16" s="173"/>
    </row>
    <row r="17" spans="1:9" ht="19.5" customHeight="1" x14ac:dyDescent="0.2">
      <c r="A17" s="353" t="s">
        <v>223</v>
      </c>
      <c r="B17" s="353"/>
      <c r="C17" s="353"/>
      <c r="D17" s="353"/>
      <c r="E17" s="353"/>
      <c r="F17" s="353"/>
      <c r="G17" s="353"/>
      <c r="H17" s="353"/>
      <c r="I17" s="353"/>
    </row>
    <row r="18" spans="1:9" ht="12.75" customHeight="1" x14ac:dyDescent="0.2">
      <c r="A18" s="364" t="s">
        <v>224</v>
      </c>
      <c r="B18" s="364"/>
      <c r="C18" s="364"/>
      <c r="D18" s="364"/>
      <c r="E18" s="364"/>
      <c r="F18" s="364"/>
      <c r="G18" s="364"/>
      <c r="H18" s="364"/>
      <c r="I18" s="364"/>
    </row>
    <row r="19" spans="1:9" x14ac:dyDescent="0.2">
      <c r="A19" s="341" t="s">
        <v>132</v>
      </c>
      <c r="B19" s="342"/>
      <c r="C19" s="342"/>
      <c r="D19" s="342"/>
      <c r="E19" s="342"/>
      <c r="F19" s="342"/>
      <c r="G19" s="342"/>
      <c r="H19" s="342"/>
      <c r="I19" s="343"/>
    </row>
    <row r="20" spans="1:9" x14ac:dyDescent="0.2">
      <c r="A20" s="57"/>
      <c r="B20" s="57"/>
      <c r="C20" s="53"/>
      <c r="D20" s="58"/>
      <c r="E20" s="59"/>
      <c r="F20" s="57"/>
      <c r="G20" s="56"/>
      <c r="H20" s="56"/>
      <c r="I20" s="56"/>
    </row>
    <row r="21" spans="1:9" x14ac:dyDescent="0.2">
      <c r="A21" s="354" t="s">
        <v>154</v>
      </c>
      <c r="B21" s="355"/>
      <c r="C21" s="355"/>
      <c r="D21" s="355"/>
      <c r="E21" s="355"/>
      <c r="F21" s="355"/>
      <c r="G21" s="355"/>
      <c r="H21" s="355"/>
      <c r="I21" s="356"/>
    </row>
    <row r="22" spans="1:9" x14ac:dyDescent="0.2">
      <c r="A22" s="166">
        <v>6</v>
      </c>
      <c r="B22" s="158" t="s">
        <v>155</v>
      </c>
      <c r="C22" s="171" t="s">
        <v>3</v>
      </c>
      <c r="D22" s="357" t="s">
        <v>156</v>
      </c>
      <c r="E22" s="357"/>
      <c r="F22" s="357"/>
      <c r="G22" s="357"/>
      <c r="H22" s="357"/>
      <c r="I22" s="357"/>
    </row>
    <row r="23" spans="1:9" x14ac:dyDescent="0.2">
      <c r="A23" s="167" t="s">
        <v>10</v>
      </c>
      <c r="B23" s="168" t="s">
        <v>157</v>
      </c>
      <c r="C23" s="280">
        <v>0.03</v>
      </c>
      <c r="D23" s="358" t="s">
        <v>225</v>
      </c>
      <c r="E23" s="359"/>
      <c r="F23" s="359"/>
      <c r="G23" s="359"/>
      <c r="H23" s="359"/>
      <c r="I23" s="360"/>
    </row>
    <row r="24" spans="1:9" ht="15.75" customHeight="1" x14ac:dyDescent="0.2">
      <c r="A24" s="167" t="s">
        <v>11</v>
      </c>
      <c r="B24" s="168" t="s">
        <v>5</v>
      </c>
      <c r="C24" s="280">
        <v>6.7900000000000002E-2</v>
      </c>
      <c r="D24" s="361"/>
      <c r="E24" s="362"/>
      <c r="F24" s="362"/>
      <c r="G24" s="362"/>
      <c r="H24" s="362"/>
      <c r="I24" s="363"/>
    </row>
    <row r="25" spans="1:9" ht="43.5" customHeight="1" x14ac:dyDescent="0.2">
      <c r="A25" s="169" t="s">
        <v>12</v>
      </c>
      <c r="B25" s="170" t="s">
        <v>158</v>
      </c>
      <c r="C25" s="61">
        <v>0.14249999999999999</v>
      </c>
      <c r="D25" s="349" t="s">
        <v>229</v>
      </c>
      <c r="E25" s="350"/>
      <c r="F25" s="350"/>
      <c r="G25" s="350"/>
      <c r="H25" s="350"/>
      <c r="I25" s="350"/>
    </row>
    <row r="26" spans="1:9" ht="43.5" customHeight="1" x14ac:dyDescent="0.2">
      <c r="A26" s="83" t="s">
        <v>44</v>
      </c>
      <c r="B26" s="122" t="s">
        <v>159</v>
      </c>
      <c r="C26" s="60">
        <f>C27+C28</f>
        <v>9.2499999999999999E-2</v>
      </c>
      <c r="D26" s="351"/>
      <c r="E26" s="352"/>
      <c r="F26" s="352"/>
      <c r="G26" s="352"/>
      <c r="H26" s="352"/>
      <c r="I26" s="352"/>
    </row>
    <row r="27" spans="1:9" ht="43.5" customHeight="1" x14ac:dyDescent="0.2">
      <c r="A27" s="126" t="s">
        <v>160</v>
      </c>
      <c r="B27" s="164" t="s">
        <v>226</v>
      </c>
      <c r="C27" s="60">
        <v>1.6500000000000001E-2</v>
      </c>
      <c r="D27" s="351"/>
      <c r="E27" s="352"/>
      <c r="F27" s="352"/>
      <c r="G27" s="352"/>
      <c r="H27" s="352"/>
      <c r="I27" s="352"/>
    </row>
    <row r="28" spans="1:9" ht="84" customHeight="1" x14ac:dyDescent="0.2">
      <c r="A28" s="126" t="s">
        <v>161</v>
      </c>
      <c r="B28" s="165" t="s">
        <v>227</v>
      </c>
      <c r="C28" s="281">
        <v>7.5999999999999998E-2</v>
      </c>
      <c r="D28" s="351"/>
      <c r="E28" s="352"/>
      <c r="F28" s="352"/>
      <c r="G28" s="352"/>
      <c r="H28" s="352"/>
      <c r="I28" s="352"/>
    </row>
    <row r="29" spans="1:9" x14ac:dyDescent="0.2">
      <c r="A29" s="126" t="s">
        <v>161</v>
      </c>
      <c r="B29" s="126" t="s">
        <v>228</v>
      </c>
      <c r="C29" s="60">
        <v>0</v>
      </c>
      <c r="D29" s="367" t="s">
        <v>162</v>
      </c>
      <c r="E29" s="368"/>
      <c r="F29" s="368"/>
      <c r="G29" s="368"/>
      <c r="H29" s="368"/>
      <c r="I29" s="369"/>
    </row>
    <row r="30" spans="1:9" ht="24" customHeight="1" x14ac:dyDescent="0.2">
      <c r="A30" s="80" t="s">
        <v>45</v>
      </c>
      <c r="B30" s="86" t="s">
        <v>163</v>
      </c>
      <c r="C30" s="61">
        <v>0.05</v>
      </c>
      <c r="D30" s="121" t="s">
        <v>164</v>
      </c>
      <c r="E30" s="62" t="s">
        <v>165</v>
      </c>
      <c r="F30" s="370" t="s">
        <v>166</v>
      </c>
      <c r="G30" s="371"/>
      <c r="H30" s="371"/>
      <c r="I30" s="372"/>
    </row>
    <row r="31" spans="1:9" x14ac:dyDescent="0.2">
      <c r="A31" s="80" t="s">
        <v>46</v>
      </c>
      <c r="B31" s="63" t="s">
        <v>167</v>
      </c>
      <c r="C31" s="61">
        <v>0</v>
      </c>
      <c r="D31" s="367" t="s">
        <v>420</v>
      </c>
      <c r="E31" s="368"/>
      <c r="F31" s="368"/>
      <c r="G31" s="368"/>
      <c r="H31" s="368"/>
      <c r="I31" s="369"/>
    </row>
    <row r="32" spans="1:9" x14ac:dyDescent="0.2">
      <c r="A32" s="373" t="s">
        <v>168</v>
      </c>
      <c r="B32" s="374"/>
      <c r="C32" s="162">
        <f>SUM(C23:C31)</f>
        <v>0.47539999999999999</v>
      </c>
      <c r="D32" s="163" t="s">
        <v>169</v>
      </c>
      <c r="E32" s="135"/>
      <c r="F32" s="136"/>
      <c r="G32" s="137"/>
      <c r="H32" s="137"/>
      <c r="I32" s="138"/>
    </row>
    <row r="33" spans="1:9" x14ac:dyDescent="0.2">
      <c r="A33" s="68"/>
      <c r="B33" s="44"/>
      <c r="C33" s="69"/>
      <c r="D33" s="70"/>
      <c r="E33" s="64"/>
      <c r="F33" s="65"/>
      <c r="G33" s="66"/>
      <c r="H33" s="66"/>
      <c r="I33" s="67"/>
    </row>
    <row r="34" spans="1:9" x14ac:dyDescent="0.2">
      <c r="A34" s="375" t="s">
        <v>170</v>
      </c>
      <c r="B34" s="376"/>
      <c r="C34" s="376"/>
      <c r="D34" s="376"/>
      <c r="E34" s="376"/>
      <c r="F34" s="136"/>
      <c r="G34" s="137"/>
      <c r="H34" s="137"/>
      <c r="I34" s="138"/>
    </row>
    <row r="35" spans="1:9" x14ac:dyDescent="0.2">
      <c r="A35" s="124" t="s">
        <v>79</v>
      </c>
      <c r="B35" s="146" t="s">
        <v>155</v>
      </c>
      <c r="C35" s="161" t="s">
        <v>3</v>
      </c>
      <c r="D35" s="357" t="s">
        <v>156</v>
      </c>
      <c r="E35" s="357"/>
      <c r="F35" s="357"/>
      <c r="G35" s="357"/>
      <c r="H35" s="357"/>
      <c r="I35" s="357"/>
    </row>
    <row r="36" spans="1:9" x14ac:dyDescent="0.2">
      <c r="A36" s="83" t="s">
        <v>10</v>
      </c>
      <c r="B36" s="282" t="s">
        <v>171</v>
      </c>
      <c r="C36" s="71">
        <v>0.2</v>
      </c>
      <c r="D36" s="121" t="s">
        <v>172</v>
      </c>
      <c r="E36" s="286" t="s">
        <v>173</v>
      </c>
      <c r="F36" s="365" t="s">
        <v>174</v>
      </c>
      <c r="G36" s="377"/>
      <c r="H36" s="377"/>
      <c r="I36" s="366"/>
    </row>
    <row r="37" spans="1:9" x14ac:dyDescent="0.2">
      <c r="A37" s="83" t="s">
        <v>11</v>
      </c>
      <c r="B37" s="283" t="s">
        <v>230</v>
      </c>
      <c r="C37" s="71">
        <v>0</v>
      </c>
      <c r="D37" s="378" t="s">
        <v>175</v>
      </c>
      <c r="E37" s="381">
        <v>515</v>
      </c>
      <c r="F37" s="384" t="s">
        <v>431</v>
      </c>
      <c r="G37" s="385"/>
      <c r="H37" s="385"/>
      <c r="I37" s="386"/>
    </row>
    <row r="38" spans="1:9" x14ac:dyDescent="0.2">
      <c r="A38" s="83" t="s">
        <v>12</v>
      </c>
      <c r="B38" s="282" t="s">
        <v>177</v>
      </c>
      <c r="C38" s="71">
        <v>0.03</v>
      </c>
      <c r="D38" s="379"/>
      <c r="E38" s="382"/>
      <c r="F38" s="387"/>
      <c r="G38" s="388"/>
      <c r="H38" s="388"/>
      <c r="I38" s="389"/>
    </row>
    <row r="39" spans="1:9" x14ac:dyDescent="0.2">
      <c r="A39" s="83" t="s">
        <v>13</v>
      </c>
      <c r="B39" s="284" t="s">
        <v>65</v>
      </c>
      <c r="C39" s="71">
        <v>1.4999999999999999E-2</v>
      </c>
      <c r="D39" s="379"/>
      <c r="E39" s="382"/>
      <c r="F39" s="387"/>
      <c r="G39" s="388"/>
      <c r="H39" s="388"/>
      <c r="I39" s="389"/>
    </row>
    <row r="40" spans="1:9" x14ac:dyDescent="0.2">
      <c r="A40" s="83" t="s">
        <v>14</v>
      </c>
      <c r="B40" s="284" t="s">
        <v>231</v>
      </c>
      <c r="C40" s="71">
        <v>0.01</v>
      </c>
      <c r="D40" s="379"/>
      <c r="E40" s="382"/>
      <c r="F40" s="387"/>
      <c r="G40" s="388"/>
      <c r="H40" s="388"/>
      <c r="I40" s="389"/>
    </row>
    <row r="41" spans="1:9" x14ac:dyDescent="0.2">
      <c r="A41" s="83" t="s">
        <v>15</v>
      </c>
      <c r="B41" s="189" t="s">
        <v>232</v>
      </c>
      <c r="C41" s="71">
        <v>6.0000000000000001E-3</v>
      </c>
      <c r="D41" s="379"/>
      <c r="E41" s="382"/>
      <c r="F41" s="387"/>
      <c r="G41" s="388"/>
      <c r="H41" s="388"/>
      <c r="I41" s="389"/>
    </row>
    <row r="42" spans="1:9" ht="37.5" customHeight="1" x14ac:dyDescent="0.2">
      <c r="A42" s="83" t="s">
        <v>17</v>
      </c>
      <c r="B42" s="284" t="s">
        <v>233</v>
      </c>
      <c r="C42" s="71">
        <v>2E-3</v>
      </c>
      <c r="D42" s="380"/>
      <c r="E42" s="383"/>
      <c r="F42" s="390"/>
      <c r="G42" s="391"/>
      <c r="H42" s="391"/>
      <c r="I42" s="392"/>
    </row>
    <row r="43" spans="1:9" x14ac:dyDescent="0.2">
      <c r="A43" s="83" t="s">
        <v>16</v>
      </c>
      <c r="B43" s="285" t="s">
        <v>176</v>
      </c>
      <c r="C43" s="71">
        <v>0.08</v>
      </c>
      <c r="D43" s="124" t="s">
        <v>178</v>
      </c>
      <c r="E43" s="72">
        <v>0.03</v>
      </c>
      <c r="F43" s="121" t="s">
        <v>179</v>
      </c>
      <c r="G43" s="73">
        <v>1</v>
      </c>
      <c r="H43" s="365" t="s">
        <v>180</v>
      </c>
      <c r="I43" s="366"/>
    </row>
    <row r="44" spans="1:9" x14ac:dyDescent="0.2">
      <c r="A44" s="54" t="s">
        <v>181</v>
      </c>
      <c r="B44" s="189" t="s">
        <v>182</v>
      </c>
      <c r="C44" s="71">
        <v>0</v>
      </c>
      <c r="D44" s="393" t="s">
        <v>183</v>
      </c>
      <c r="E44" s="394"/>
      <c r="F44" s="394"/>
      <c r="G44" s="394"/>
      <c r="H44" s="394"/>
      <c r="I44" s="395"/>
    </row>
    <row r="45" spans="1:9" x14ac:dyDescent="0.2">
      <c r="A45" s="396" t="s">
        <v>184</v>
      </c>
      <c r="B45" s="397"/>
      <c r="C45" s="149">
        <f>C36+C37+C38+C39+C40+C41+C42+C43+C44</f>
        <v>0.34300000000000003</v>
      </c>
      <c r="D45" s="152"/>
      <c r="E45" s="153"/>
      <c r="F45" s="154"/>
      <c r="G45" s="155"/>
      <c r="H45" s="155"/>
      <c r="I45" s="156"/>
    </row>
    <row r="46" spans="1:9" x14ac:dyDescent="0.2">
      <c r="A46" s="132"/>
      <c r="B46" s="120"/>
      <c r="C46" s="157"/>
      <c r="D46" s="134"/>
      <c r="E46" s="135"/>
      <c r="F46" s="136"/>
      <c r="G46" s="137"/>
      <c r="H46" s="137"/>
      <c r="I46" s="138"/>
    </row>
    <row r="47" spans="1:9" x14ac:dyDescent="0.2">
      <c r="A47" s="398" t="s">
        <v>170</v>
      </c>
      <c r="B47" s="398"/>
      <c r="C47" s="398"/>
      <c r="D47" s="398"/>
      <c r="E47" s="398"/>
      <c r="F47" s="398"/>
      <c r="G47" s="398"/>
      <c r="H47" s="398"/>
      <c r="I47" s="398"/>
    </row>
    <row r="48" spans="1:9" x14ac:dyDescent="0.2">
      <c r="A48" s="124" t="s">
        <v>80</v>
      </c>
      <c r="B48" s="375" t="s">
        <v>155</v>
      </c>
      <c r="C48" s="399"/>
      <c r="D48" s="357" t="s">
        <v>156</v>
      </c>
      <c r="E48" s="357"/>
      <c r="F48" s="357"/>
      <c r="G48" s="357"/>
      <c r="H48" s="357"/>
      <c r="I48" s="357"/>
    </row>
    <row r="49" spans="1:9" ht="32.25" customHeight="1" x14ac:dyDescent="0.2">
      <c r="A49" s="83" t="s">
        <v>10</v>
      </c>
      <c r="B49" s="114" t="s">
        <v>185</v>
      </c>
      <c r="C49" s="159"/>
      <c r="D49" s="370" t="s">
        <v>427</v>
      </c>
      <c r="E49" s="371"/>
      <c r="F49" s="371"/>
      <c r="G49" s="371"/>
      <c r="H49" s="371"/>
      <c r="I49" s="372"/>
    </row>
    <row r="50" spans="1:9" ht="28.5" customHeight="1" x14ac:dyDescent="0.2">
      <c r="A50" s="83" t="s">
        <v>11</v>
      </c>
      <c r="B50" s="114" t="s">
        <v>234</v>
      </c>
      <c r="C50" s="160"/>
      <c r="D50" s="370" t="s">
        <v>428</v>
      </c>
      <c r="E50" s="371"/>
      <c r="F50" s="371"/>
      <c r="G50" s="371"/>
      <c r="H50" s="371"/>
      <c r="I50" s="372"/>
    </row>
    <row r="51" spans="1:9" x14ac:dyDescent="0.2">
      <c r="A51" s="132"/>
      <c r="B51" s="120"/>
      <c r="C51" s="133"/>
      <c r="D51" s="134"/>
      <c r="E51" s="135"/>
      <c r="F51" s="136"/>
      <c r="G51" s="137"/>
      <c r="H51" s="137"/>
      <c r="I51" s="138"/>
    </row>
    <row r="52" spans="1:9" x14ac:dyDescent="0.2">
      <c r="A52" s="354" t="s">
        <v>186</v>
      </c>
      <c r="B52" s="355"/>
      <c r="C52" s="355"/>
      <c r="D52" s="355"/>
      <c r="E52" s="355"/>
      <c r="F52" s="355"/>
      <c r="G52" s="355"/>
      <c r="H52" s="355"/>
      <c r="I52" s="356"/>
    </row>
    <row r="53" spans="1:9" x14ac:dyDescent="0.2">
      <c r="A53" s="124">
        <v>3</v>
      </c>
      <c r="B53" s="146" t="s">
        <v>155</v>
      </c>
      <c r="C53" s="149" t="s">
        <v>3</v>
      </c>
      <c r="D53" s="357" t="s">
        <v>187</v>
      </c>
      <c r="E53" s="357"/>
      <c r="F53" s="357"/>
      <c r="G53" s="357"/>
      <c r="H53" s="357"/>
      <c r="I53" s="357"/>
    </row>
    <row r="54" spans="1:9" x14ac:dyDescent="0.2">
      <c r="A54" s="80" t="s">
        <v>10</v>
      </c>
      <c r="B54" s="81" t="s">
        <v>89</v>
      </c>
      <c r="C54" s="188">
        <v>4.1666666666666666E-3</v>
      </c>
      <c r="D54" s="400" t="s">
        <v>188</v>
      </c>
      <c r="E54" s="401"/>
      <c r="F54" s="401"/>
      <c r="G54" s="401"/>
      <c r="H54" s="401"/>
      <c r="I54" s="402"/>
    </row>
    <row r="55" spans="1:9" x14ac:dyDescent="0.2">
      <c r="A55" s="80" t="s">
        <v>11</v>
      </c>
      <c r="B55" s="81" t="s">
        <v>189</v>
      </c>
      <c r="C55" s="87">
        <v>3.3333333333333332E-4</v>
      </c>
      <c r="D55" s="370" t="s">
        <v>190</v>
      </c>
      <c r="E55" s="371"/>
      <c r="F55" s="371"/>
      <c r="G55" s="371"/>
      <c r="H55" s="371"/>
      <c r="I55" s="372"/>
    </row>
    <row r="56" spans="1:9" x14ac:dyDescent="0.2">
      <c r="A56" s="83" t="s">
        <v>12</v>
      </c>
      <c r="B56" s="114" t="s">
        <v>191</v>
      </c>
      <c r="C56" s="87">
        <v>3.4399999999999993E-2</v>
      </c>
      <c r="D56" s="370" t="s">
        <v>192</v>
      </c>
      <c r="E56" s="371"/>
      <c r="F56" s="371"/>
      <c r="G56" s="371"/>
      <c r="H56" s="371"/>
      <c r="I56" s="372"/>
    </row>
    <row r="57" spans="1:9" x14ac:dyDescent="0.2">
      <c r="A57" s="80" t="s">
        <v>13</v>
      </c>
      <c r="B57" s="81" t="s">
        <v>193</v>
      </c>
      <c r="C57" s="188">
        <v>1.0694444444444444E-2</v>
      </c>
      <c r="D57" s="400" t="s">
        <v>194</v>
      </c>
      <c r="E57" s="401"/>
      <c r="F57" s="401"/>
      <c r="G57" s="401"/>
      <c r="H57" s="401"/>
      <c r="I57" s="402"/>
    </row>
    <row r="58" spans="1:9" x14ac:dyDescent="0.2">
      <c r="A58" s="80" t="s">
        <v>14</v>
      </c>
      <c r="B58" s="81" t="s">
        <v>195</v>
      </c>
      <c r="C58" s="87">
        <v>3.8999999999999998E-3</v>
      </c>
      <c r="D58" s="370" t="s">
        <v>190</v>
      </c>
      <c r="E58" s="371"/>
      <c r="F58" s="371"/>
      <c r="G58" s="371"/>
      <c r="H58" s="371"/>
      <c r="I58" s="372"/>
    </row>
    <row r="59" spans="1:9" x14ac:dyDescent="0.2">
      <c r="A59" s="80" t="s">
        <v>15</v>
      </c>
      <c r="B59" s="81" t="s">
        <v>196</v>
      </c>
      <c r="C59" s="150">
        <v>3.4222222222222228E-4</v>
      </c>
      <c r="D59" s="370" t="s">
        <v>190</v>
      </c>
      <c r="E59" s="371"/>
      <c r="F59" s="371"/>
      <c r="G59" s="371"/>
      <c r="H59" s="371"/>
      <c r="I59" s="372"/>
    </row>
    <row r="60" spans="1:9" x14ac:dyDescent="0.2">
      <c r="A60" s="403" t="s">
        <v>197</v>
      </c>
      <c r="B60" s="404"/>
      <c r="C60" s="151">
        <f>SUM(C54:C59)</f>
        <v>5.3836666666666658E-2</v>
      </c>
      <c r="D60" s="144"/>
      <c r="E60" s="144"/>
      <c r="F60" s="136"/>
      <c r="G60" s="137"/>
      <c r="H60" s="137"/>
      <c r="I60" s="138"/>
    </row>
    <row r="61" spans="1:9" x14ac:dyDescent="0.2">
      <c r="A61" s="132"/>
      <c r="B61" s="120"/>
      <c r="C61" s="133"/>
      <c r="D61" s="134"/>
      <c r="E61" s="135"/>
      <c r="F61" s="136"/>
      <c r="G61" s="137"/>
      <c r="H61" s="137"/>
      <c r="I61" s="138"/>
    </row>
    <row r="62" spans="1:9" x14ac:dyDescent="0.2">
      <c r="A62" s="354" t="s">
        <v>198</v>
      </c>
      <c r="B62" s="355"/>
      <c r="C62" s="355"/>
      <c r="D62" s="355"/>
      <c r="E62" s="355"/>
      <c r="F62" s="355"/>
      <c r="G62" s="355"/>
      <c r="H62" s="355"/>
      <c r="I62" s="356"/>
    </row>
    <row r="63" spans="1:9" ht="17.25" customHeight="1" x14ac:dyDescent="0.2">
      <c r="A63" s="124">
        <v>4</v>
      </c>
      <c r="B63" s="146" t="s">
        <v>155</v>
      </c>
      <c r="C63" s="149" t="s">
        <v>3</v>
      </c>
      <c r="D63" s="143" t="s">
        <v>199</v>
      </c>
      <c r="E63" s="405" t="s">
        <v>200</v>
      </c>
      <c r="F63" s="406"/>
      <c r="G63" s="407" t="s">
        <v>187</v>
      </c>
      <c r="H63" s="408"/>
      <c r="I63" s="409"/>
    </row>
    <row r="64" spans="1:9" ht="42" customHeight="1" x14ac:dyDescent="0.2">
      <c r="A64" s="80" t="s">
        <v>10</v>
      </c>
      <c r="B64" s="147" t="s">
        <v>201</v>
      </c>
      <c r="C64" s="87">
        <v>8.3333333333333329E-2</v>
      </c>
      <c r="D64" s="145">
        <v>30</v>
      </c>
      <c r="E64" s="410" t="s">
        <v>202</v>
      </c>
      <c r="F64" s="410"/>
      <c r="G64" s="411" t="s">
        <v>429</v>
      </c>
      <c r="H64" s="411"/>
      <c r="I64" s="411"/>
    </row>
    <row r="65" spans="1:9" ht="21" customHeight="1" x14ac:dyDescent="0.2">
      <c r="A65" s="80" t="s">
        <v>11</v>
      </c>
      <c r="B65" s="132" t="s">
        <v>123</v>
      </c>
      <c r="C65" s="188">
        <v>1.3888888888888888E-2</v>
      </c>
      <c r="D65" s="145">
        <v>5</v>
      </c>
      <c r="E65" s="410" t="s">
        <v>202</v>
      </c>
      <c r="F65" s="410"/>
      <c r="G65" s="411" t="s">
        <v>203</v>
      </c>
      <c r="H65" s="411"/>
      <c r="I65" s="411"/>
    </row>
    <row r="66" spans="1:9" ht="22.5" customHeight="1" x14ac:dyDescent="0.2">
      <c r="A66" s="80" t="s">
        <v>12</v>
      </c>
      <c r="B66" s="115" t="s">
        <v>204</v>
      </c>
      <c r="C66" s="188">
        <v>1.2926485E-2</v>
      </c>
      <c r="D66" s="145">
        <v>4.6535346000000004</v>
      </c>
      <c r="E66" s="410" t="s">
        <v>202</v>
      </c>
      <c r="F66" s="410"/>
      <c r="G66" s="411" t="s">
        <v>205</v>
      </c>
      <c r="H66" s="411"/>
      <c r="I66" s="411"/>
    </row>
    <row r="67" spans="1:9" ht="22.5" customHeight="1" x14ac:dyDescent="0.2">
      <c r="A67" s="80" t="s">
        <v>13</v>
      </c>
      <c r="B67" s="132" t="s">
        <v>206</v>
      </c>
      <c r="C67" s="188">
        <v>2.0833333333333332E-4</v>
      </c>
      <c r="D67" s="145">
        <v>7.4999999999999997E-2</v>
      </c>
      <c r="E67" s="410" t="s">
        <v>202</v>
      </c>
      <c r="F67" s="410"/>
      <c r="G67" s="411" t="s">
        <v>207</v>
      </c>
      <c r="H67" s="411"/>
      <c r="I67" s="411"/>
    </row>
    <row r="68" spans="1:9" ht="20.25" customHeight="1" x14ac:dyDescent="0.2">
      <c r="A68" s="80" t="s">
        <v>14</v>
      </c>
      <c r="B68" s="132" t="s">
        <v>208</v>
      </c>
      <c r="C68" s="188">
        <v>2.7777777777777779E-3</v>
      </c>
      <c r="D68" s="145">
        <v>1.0000000000000002</v>
      </c>
      <c r="E68" s="410" t="s">
        <v>202</v>
      </c>
      <c r="F68" s="410"/>
      <c r="G68" s="411" t="s">
        <v>209</v>
      </c>
      <c r="H68" s="411"/>
      <c r="I68" s="411"/>
    </row>
    <row r="69" spans="1:9" ht="22.5" customHeight="1" x14ac:dyDescent="0.2">
      <c r="A69" s="80" t="s">
        <v>15</v>
      </c>
      <c r="B69" s="132" t="s">
        <v>210</v>
      </c>
      <c r="C69" s="188">
        <v>6.4999999999999997E-4</v>
      </c>
      <c r="D69" s="145">
        <v>0.23400000000000001</v>
      </c>
      <c r="E69" s="410" t="s">
        <v>202</v>
      </c>
      <c r="F69" s="410"/>
      <c r="G69" s="411" t="s">
        <v>211</v>
      </c>
      <c r="H69" s="411"/>
      <c r="I69" s="411"/>
    </row>
    <row r="70" spans="1:9" ht="20.25" customHeight="1" x14ac:dyDescent="0.2">
      <c r="A70" s="80" t="s">
        <v>16</v>
      </c>
      <c r="B70" s="148" t="s">
        <v>212</v>
      </c>
      <c r="C70" s="87">
        <v>0</v>
      </c>
      <c r="D70" s="145">
        <v>0</v>
      </c>
      <c r="E70" s="410" t="s">
        <v>213</v>
      </c>
      <c r="F70" s="410"/>
      <c r="G70" s="423" t="s">
        <v>214</v>
      </c>
      <c r="H70" s="423"/>
      <c r="I70" s="423"/>
    </row>
    <row r="71" spans="1:9" ht="18.75" customHeight="1" x14ac:dyDescent="0.2">
      <c r="A71" s="52" t="s">
        <v>17</v>
      </c>
      <c r="B71" s="76" t="s">
        <v>4</v>
      </c>
      <c r="C71" s="75">
        <v>0</v>
      </c>
      <c r="D71" s="287">
        <v>0</v>
      </c>
      <c r="E71" s="424" t="s">
        <v>213</v>
      </c>
      <c r="F71" s="424"/>
      <c r="G71" s="423"/>
      <c r="H71" s="423"/>
      <c r="I71" s="423"/>
    </row>
    <row r="72" spans="1:9" ht="25.5" customHeight="1" x14ac:dyDescent="0.2">
      <c r="A72" s="412" t="s">
        <v>215</v>
      </c>
      <c r="B72" s="413"/>
      <c r="C72" s="131">
        <v>0.113784818333333</v>
      </c>
      <c r="D72" s="414" t="s">
        <v>216</v>
      </c>
      <c r="E72" s="415"/>
      <c r="F72" s="415"/>
      <c r="G72" s="415"/>
      <c r="H72" s="415"/>
      <c r="I72" s="416"/>
    </row>
    <row r="73" spans="1:9" x14ac:dyDescent="0.2">
      <c r="A73" s="132"/>
      <c r="B73" s="120"/>
      <c r="C73" s="133"/>
      <c r="D73" s="134"/>
      <c r="E73" s="135"/>
      <c r="F73" s="136"/>
      <c r="G73" s="137"/>
      <c r="H73" s="137"/>
      <c r="I73" s="138"/>
    </row>
    <row r="74" spans="1:9" x14ac:dyDescent="0.2">
      <c r="A74" s="354" t="s">
        <v>217</v>
      </c>
      <c r="B74" s="355"/>
      <c r="C74" s="355"/>
      <c r="D74" s="355"/>
      <c r="E74" s="355"/>
      <c r="F74" s="355"/>
      <c r="G74" s="355"/>
      <c r="H74" s="355"/>
      <c r="I74" s="356"/>
    </row>
    <row r="75" spans="1:9" x14ac:dyDescent="0.2">
      <c r="A75" s="139">
        <v>5</v>
      </c>
      <c r="B75" s="140" t="s">
        <v>155</v>
      </c>
      <c r="C75" s="141"/>
      <c r="D75" s="417" t="s">
        <v>430</v>
      </c>
      <c r="E75" s="418"/>
      <c r="F75" s="418"/>
      <c r="G75" s="418"/>
      <c r="H75" s="418"/>
      <c r="I75" s="419"/>
    </row>
    <row r="76" spans="1:9" x14ac:dyDescent="0.2">
      <c r="A76" s="80" t="s">
        <v>10</v>
      </c>
      <c r="B76" s="120" t="s">
        <v>218</v>
      </c>
      <c r="C76" s="142"/>
      <c r="D76" s="420"/>
      <c r="E76" s="421"/>
      <c r="F76" s="421"/>
      <c r="G76" s="421"/>
      <c r="H76" s="421"/>
      <c r="I76" s="422"/>
    </row>
    <row r="77" spans="1:9" x14ac:dyDescent="0.2">
      <c r="A77" s="80" t="s">
        <v>11</v>
      </c>
      <c r="B77" s="120" t="s">
        <v>219</v>
      </c>
      <c r="C77" s="142"/>
      <c r="D77" s="420"/>
      <c r="E77" s="421"/>
      <c r="F77" s="421"/>
      <c r="G77" s="421"/>
      <c r="H77" s="421"/>
      <c r="I77" s="422"/>
    </row>
    <row r="78" spans="1:9" x14ac:dyDescent="0.2">
      <c r="A78" s="80" t="s">
        <v>12</v>
      </c>
      <c r="B78" s="120" t="s">
        <v>220</v>
      </c>
      <c r="C78" s="142"/>
      <c r="D78" s="420"/>
      <c r="E78" s="421"/>
      <c r="F78" s="421"/>
      <c r="G78" s="421"/>
      <c r="H78" s="421"/>
      <c r="I78" s="422"/>
    </row>
    <row r="79" spans="1:9" x14ac:dyDescent="0.2">
      <c r="A79" s="80" t="s">
        <v>13</v>
      </c>
      <c r="B79" s="120" t="s">
        <v>221</v>
      </c>
      <c r="C79" s="142"/>
      <c r="D79" s="420"/>
      <c r="E79" s="421"/>
      <c r="F79" s="421"/>
      <c r="G79" s="421"/>
      <c r="H79" s="421"/>
      <c r="I79" s="422"/>
    </row>
    <row r="80" spans="1:9" x14ac:dyDescent="0.2">
      <c r="A80" s="68"/>
      <c r="B80" s="44"/>
      <c r="C80" s="74"/>
      <c r="D80" s="70"/>
      <c r="E80" s="64"/>
      <c r="F80" s="65"/>
      <c r="G80" s="66"/>
      <c r="H80" s="66"/>
      <c r="I80" s="67"/>
    </row>
    <row r="81" spans="1:9" x14ac:dyDescent="0.2">
      <c r="A81" s="77"/>
      <c r="B81" s="77"/>
      <c r="C81" s="78"/>
      <c r="D81" s="58"/>
      <c r="E81" s="79"/>
      <c r="F81" s="57"/>
      <c r="G81" s="56"/>
      <c r="H81" s="56"/>
      <c r="I81" s="56"/>
    </row>
  </sheetData>
  <sheetProtection algorithmName="SHA-512" hashValue="Ej3SBCTwMUCdOgBwLJG4D/qV8aoYZ0/QHh9CbuzouqLc49SP7KMVWFM7lHPzelCxYNtM5/4dTLucIMdCd8Kq2w==" saltValue="UKdNpIUSbOZm1FCSnFJB7g==" spinCount="100000" sheet="1" objects="1" scenarios="1"/>
  <mergeCells count="71">
    <mergeCell ref="A72:B72"/>
    <mergeCell ref="D72:I72"/>
    <mergeCell ref="A74:I74"/>
    <mergeCell ref="D75:I79"/>
    <mergeCell ref="E68:F68"/>
    <mergeCell ref="G68:I68"/>
    <mergeCell ref="E69:F69"/>
    <mergeCell ref="G69:I69"/>
    <mergeCell ref="E70:F70"/>
    <mergeCell ref="G70:I70"/>
    <mergeCell ref="E71:F71"/>
    <mergeCell ref="G71:I71"/>
    <mergeCell ref="E65:F65"/>
    <mergeCell ref="G65:I65"/>
    <mergeCell ref="E66:F66"/>
    <mergeCell ref="G66:I66"/>
    <mergeCell ref="E67:F67"/>
    <mergeCell ref="G67:I67"/>
    <mergeCell ref="A60:B60"/>
    <mergeCell ref="A62:I62"/>
    <mergeCell ref="E63:F63"/>
    <mergeCell ref="G63:I63"/>
    <mergeCell ref="E64:F64"/>
    <mergeCell ref="G64:I64"/>
    <mergeCell ref="D59:I59"/>
    <mergeCell ref="D50:I50"/>
    <mergeCell ref="A52:I52"/>
    <mergeCell ref="D53:I53"/>
    <mergeCell ref="D44:I44"/>
    <mergeCell ref="A45:B45"/>
    <mergeCell ref="A47:I47"/>
    <mergeCell ref="B48:C48"/>
    <mergeCell ref="D48:I48"/>
    <mergeCell ref="D49:I49"/>
    <mergeCell ref="D54:I54"/>
    <mergeCell ref="D55:I55"/>
    <mergeCell ref="D56:I56"/>
    <mergeCell ref="D57:I57"/>
    <mergeCell ref="D58:I58"/>
    <mergeCell ref="H43:I43"/>
    <mergeCell ref="D29:I29"/>
    <mergeCell ref="F30:I30"/>
    <mergeCell ref="D31:I31"/>
    <mergeCell ref="A32:B32"/>
    <mergeCell ref="A34:E34"/>
    <mergeCell ref="D35:I35"/>
    <mergeCell ref="F36:I36"/>
    <mergeCell ref="D37:D42"/>
    <mergeCell ref="E37:E42"/>
    <mergeCell ref="F37:I42"/>
    <mergeCell ref="D25:I28"/>
    <mergeCell ref="A14:C14"/>
    <mergeCell ref="A17:I17"/>
    <mergeCell ref="A19:I19"/>
    <mergeCell ref="A21:I21"/>
    <mergeCell ref="D22:I22"/>
    <mergeCell ref="D23:I24"/>
    <mergeCell ref="A18:I18"/>
    <mergeCell ref="A11:C11"/>
    <mergeCell ref="D11:G11"/>
    <mergeCell ref="A12:C12"/>
    <mergeCell ref="D12:G12"/>
    <mergeCell ref="A13:C13"/>
    <mergeCell ref="D13:G13"/>
    <mergeCell ref="A10:C10"/>
    <mergeCell ref="D10:G10"/>
    <mergeCell ref="A2:C2"/>
    <mergeCell ref="A5:I5"/>
    <mergeCell ref="A7:I7"/>
    <mergeCell ref="A9:C9"/>
    <mergeCell ref="D9:G9"/>
  </mergeCells>
  <conditionalFormatting sqref="B29">
    <cfRule type="expression" dxfId="0" priority="1">
      <formula>$D$22=0</formula>
    </cfRule>
  </conditionalFormatting>
  <dataValidations disablePrompts="1" count="4">
    <dataValidation type="list" allowBlank="1" showInputMessage="1" showErrorMessage="1" errorTitle="Orientação de preenchimento" error="Alíquota RAT inválida. A alíquota de contribuição para o RAT será de 1% se a atividade é de risco mínimo; 2% se de risco médio e de 3% se de risco grave." promptTitle="Orientação de Preenchimento" prompt="A alíquota de contribuição para o RAT será de 1% se a atividade é de risco mínimo; 2% se de risco médio e de 3% se de risco grav" sqref="E43" xr:uid="{179C79B7-27B7-4295-854E-7F68FD90B5C8}">
      <formula1>RAT</formula1>
    </dataValidation>
    <dataValidation type="list" allowBlank="1" showInputMessage="1" showErrorMessage="1" sqref="E36" xr:uid="{904FF886-3376-436D-8039-29811BD4AB39}">
      <formula1>SIMNAO</formula1>
    </dataValidation>
    <dataValidation type="decimal" allowBlank="1" showInputMessage="1" showErrorMessage="1" errorTitle="Alíquota ISSQN" error="A alíquota máxima de incidência do ISS foi fixada em 5% pelo artigo 8º, II, da Lei Complementar 116/2003.  A licitante deve indicar o código do serviço constante da lista anexa à Lei Complementar 116/2003." sqref="C30" xr:uid="{4012D802-8595-4907-A0FD-9C5933AC5CA5}">
      <formula1>0%</formula1>
      <formula2>5%</formula2>
    </dataValidation>
    <dataValidation showInputMessage="1" showErrorMessage="1" sqref="E30" xr:uid="{305DE346-512F-493C-99B2-BCC312E80888}"/>
  </dataValidations>
  <hyperlinks>
    <hyperlink ref="D44:I44" r:id="rId1" location="art13" display="Artigos 13 e 14  da Medida Provisória nº 2.158-35, de 2001." xr:uid="{85CBB083-16E1-4901-9FDC-E9B4D0352B5A}"/>
  </hyperlinks>
  <pageMargins left="0.25" right="0.25" top="0.75" bottom="0.75" header="0.3" footer="0.3"/>
  <pageSetup paperSize="9" scale="67" fitToHeight="0" orientation="landscape"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0B832-AA0D-4511-BBBE-8F487341BCAD}">
  <sheetPr>
    <tabColor theme="6" tint="0.59999389629810485"/>
    <pageSetUpPr fitToPage="1"/>
  </sheetPr>
  <dimension ref="A1:H137"/>
  <sheetViews>
    <sheetView tabSelected="1" view="pageLayout" zoomScaleNormal="100" workbookViewId="0">
      <selection activeCell="B3" sqref="B3:G3"/>
    </sheetView>
  </sheetViews>
  <sheetFormatPr defaultColWidth="8.85546875" defaultRowHeight="14.25" x14ac:dyDescent="0.2"/>
  <cols>
    <col min="1" max="1" width="2.7109375" style="198" customWidth="1"/>
    <col min="2" max="2" width="5" style="263" customWidth="1"/>
    <col min="3" max="3" width="59.28515625" style="206" customWidth="1"/>
    <col min="4" max="4" width="9.5703125" style="206" customWidth="1"/>
    <col min="5" max="5" width="26.28515625" style="206" customWidth="1"/>
    <col min="6" max="6" width="23.140625" style="206" customWidth="1"/>
    <col min="7" max="7" width="46.28515625" style="206" customWidth="1"/>
    <col min="8" max="8" width="2.7109375" style="198" customWidth="1"/>
    <col min="9" max="256" width="8.85546875" style="206"/>
    <col min="257" max="257" width="7.140625" style="206" customWidth="1"/>
    <col min="258" max="258" width="9.140625" style="206" customWidth="1"/>
    <col min="259" max="259" width="55.42578125" style="206" customWidth="1"/>
    <col min="260" max="260" width="17.140625" style="206" customWidth="1"/>
    <col min="261" max="261" width="20.28515625" style="206" customWidth="1"/>
    <col min="262" max="262" width="27.7109375" style="206" customWidth="1"/>
    <col min="263" max="263" width="57.85546875" style="206" customWidth="1"/>
    <col min="264" max="264" width="8.7109375" style="206" customWidth="1"/>
    <col min="265" max="512" width="8.85546875" style="206"/>
    <col min="513" max="513" width="7.140625" style="206" customWidth="1"/>
    <col min="514" max="514" width="9.140625" style="206" customWidth="1"/>
    <col min="515" max="515" width="55.42578125" style="206" customWidth="1"/>
    <col min="516" max="516" width="17.140625" style="206" customWidth="1"/>
    <col min="517" max="517" width="20.28515625" style="206" customWidth="1"/>
    <col min="518" max="518" width="27.7109375" style="206" customWidth="1"/>
    <col min="519" max="519" width="57.85546875" style="206" customWidth="1"/>
    <col min="520" max="520" width="8.7109375" style="206" customWidth="1"/>
    <col min="521" max="768" width="8.85546875" style="206"/>
    <col min="769" max="769" width="7.140625" style="206" customWidth="1"/>
    <col min="770" max="770" width="9.140625" style="206" customWidth="1"/>
    <col min="771" max="771" width="55.42578125" style="206" customWidth="1"/>
    <col min="772" max="772" width="17.140625" style="206" customWidth="1"/>
    <col min="773" max="773" width="20.28515625" style="206" customWidth="1"/>
    <col min="774" max="774" width="27.7109375" style="206" customWidth="1"/>
    <col min="775" max="775" width="57.85546875" style="206" customWidth="1"/>
    <col min="776" max="776" width="8.7109375" style="206" customWidth="1"/>
    <col min="777" max="1024" width="8.85546875" style="206"/>
    <col min="1025" max="1025" width="7.140625" style="206" customWidth="1"/>
    <col min="1026" max="1026" width="9.140625" style="206" customWidth="1"/>
    <col min="1027" max="1027" width="55.42578125" style="206" customWidth="1"/>
    <col min="1028" max="1028" width="17.140625" style="206" customWidth="1"/>
    <col min="1029" max="1029" width="20.28515625" style="206" customWidth="1"/>
    <col min="1030" max="1030" width="27.7109375" style="206" customWidth="1"/>
    <col min="1031" max="1031" width="57.85546875" style="206" customWidth="1"/>
    <col min="1032" max="1032" width="8.7109375" style="206" customWidth="1"/>
    <col min="1033" max="1280" width="8.85546875" style="206"/>
    <col min="1281" max="1281" width="7.140625" style="206" customWidth="1"/>
    <col min="1282" max="1282" width="9.140625" style="206" customWidth="1"/>
    <col min="1283" max="1283" width="55.42578125" style="206" customWidth="1"/>
    <col min="1284" max="1284" width="17.140625" style="206" customWidth="1"/>
    <col min="1285" max="1285" width="20.28515625" style="206" customWidth="1"/>
    <col min="1286" max="1286" width="27.7109375" style="206" customWidth="1"/>
    <col min="1287" max="1287" width="57.85546875" style="206" customWidth="1"/>
    <col min="1288" max="1288" width="8.7109375" style="206" customWidth="1"/>
    <col min="1289" max="1536" width="8.85546875" style="206"/>
    <col min="1537" max="1537" width="7.140625" style="206" customWidth="1"/>
    <col min="1538" max="1538" width="9.140625" style="206" customWidth="1"/>
    <col min="1539" max="1539" width="55.42578125" style="206" customWidth="1"/>
    <col min="1540" max="1540" width="17.140625" style="206" customWidth="1"/>
    <col min="1541" max="1541" width="20.28515625" style="206" customWidth="1"/>
    <col min="1542" max="1542" width="27.7109375" style="206" customWidth="1"/>
    <col min="1543" max="1543" width="57.85546875" style="206" customWidth="1"/>
    <col min="1544" max="1544" width="8.7109375" style="206" customWidth="1"/>
    <col min="1545" max="1792" width="8.85546875" style="206"/>
    <col min="1793" max="1793" width="7.140625" style="206" customWidth="1"/>
    <col min="1794" max="1794" width="9.140625" style="206" customWidth="1"/>
    <col min="1795" max="1795" width="55.42578125" style="206" customWidth="1"/>
    <col min="1796" max="1796" width="17.140625" style="206" customWidth="1"/>
    <col min="1797" max="1797" width="20.28515625" style="206" customWidth="1"/>
    <col min="1798" max="1798" width="27.7109375" style="206" customWidth="1"/>
    <col min="1799" max="1799" width="57.85546875" style="206" customWidth="1"/>
    <col min="1800" max="1800" width="8.7109375" style="206" customWidth="1"/>
    <col min="1801" max="2048" width="8.85546875" style="206"/>
    <col min="2049" max="2049" width="7.140625" style="206" customWidth="1"/>
    <col min="2050" max="2050" width="9.140625" style="206" customWidth="1"/>
    <col min="2051" max="2051" width="55.42578125" style="206" customWidth="1"/>
    <col min="2052" max="2052" width="17.140625" style="206" customWidth="1"/>
    <col min="2053" max="2053" width="20.28515625" style="206" customWidth="1"/>
    <col min="2054" max="2054" width="27.7109375" style="206" customWidth="1"/>
    <col min="2055" max="2055" width="57.85546875" style="206" customWidth="1"/>
    <col min="2056" max="2056" width="8.7109375" style="206" customWidth="1"/>
    <col min="2057" max="2304" width="8.85546875" style="206"/>
    <col min="2305" max="2305" width="7.140625" style="206" customWidth="1"/>
    <col min="2306" max="2306" width="9.140625" style="206" customWidth="1"/>
    <col min="2307" max="2307" width="55.42578125" style="206" customWidth="1"/>
    <col min="2308" max="2308" width="17.140625" style="206" customWidth="1"/>
    <col min="2309" max="2309" width="20.28515625" style="206" customWidth="1"/>
    <col min="2310" max="2310" width="27.7109375" style="206" customWidth="1"/>
    <col min="2311" max="2311" width="57.85546875" style="206" customWidth="1"/>
    <col min="2312" max="2312" width="8.7109375" style="206" customWidth="1"/>
    <col min="2313" max="2560" width="8.85546875" style="206"/>
    <col min="2561" max="2561" width="7.140625" style="206" customWidth="1"/>
    <col min="2562" max="2562" width="9.140625" style="206" customWidth="1"/>
    <col min="2563" max="2563" width="55.42578125" style="206" customWidth="1"/>
    <col min="2564" max="2564" width="17.140625" style="206" customWidth="1"/>
    <col min="2565" max="2565" width="20.28515625" style="206" customWidth="1"/>
    <col min="2566" max="2566" width="27.7109375" style="206" customWidth="1"/>
    <col min="2567" max="2567" width="57.85546875" style="206" customWidth="1"/>
    <col min="2568" max="2568" width="8.7109375" style="206" customWidth="1"/>
    <col min="2569" max="2816" width="8.85546875" style="206"/>
    <col min="2817" max="2817" width="7.140625" style="206" customWidth="1"/>
    <col min="2818" max="2818" width="9.140625" style="206" customWidth="1"/>
    <col min="2819" max="2819" width="55.42578125" style="206" customWidth="1"/>
    <col min="2820" max="2820" width="17.140625" style="206" customWidth="1"/>
    <col min="2821" max="2821" width="20.28515625" style="206" customWidth="1"/>
    <col min="2822" max="2822" width="27.7109375" style="206" customWidth="1"/>
    <col min="2823" max="2823" width="57.85546875" style="206" customWidth="1"/>
    <col min="2824" max="2824" width="8.7109375" style="206" customWidth="1"/>
    <col min="2825" max="3072" width="8.85546875" style="206"/>
    <col min="3073" max="3073" width="7.140625" style="206" customWidth="1"/>
    <col min="3074" max="3074" width="9.140625" style="206" customWidth="1"/>
    <col min="3075" max="3075" width="55.42578125" style="206" customWidth="1"/>
    <col min="3076" max="3076" width="17.140625" style="206" customWidth="1"/>
    <col min="3077" max="3077" width="20.28515625" style="206" customWidth="1"/>
    <col min="3078" max="3078" width="27.7109375" style="206" customWidth="1"/>
    <col min="3079" max="3079" width="57.85546875" style="206" customWidth="1"/>
    <col min="3080" max="3080" width="8.7109375" style="206" customWidth="1"/>
    <col min="3081" max="3328" width="8.85546875" style="206"/>
    <col min="3329" max="3329" width="7.140625" style="206" customWidth="1"/>
    <col min="3330" max="3330" width="9.140625" style="206" customWidth="1"/>
    <col min="3331" max="3331" width="55.42578125" style="206" customWidth="1"/>
    <col min="3332" max="3332" width="17.140625" style="206" customWidth="1"/>
    <col min="3333" max="3333" width="20.28515625" style="206" customWidth="1"/>
    <col min="3334" max="3334" width="27.7109375" style="206" customWidth="1"/>
    <col min="3335" max="3335" width="57.85546875" style="206" customWidth="1"/>
    <col min="3336" max="3336" width="8.7109375" style="206" customWidth="1"/>
    <col min="3337" max="3584" width="8.85546875" style="206"/>
    <col min="3585" max="3585" width="7.140625" style="206" customWidth="1"/>
    <col min="3586" max="3586" width="9.140625" style="206" customWidth="1"/>
    <col min="3587" max="3587" width="55.42578125" style="206" customWidth="1"/>
    <col min="3588" max="3588" width="17.140625" style="206" customWidth="1"/>
    <col min="3589" max="3589" width="20.28515625" style="206" customWidth="1"/>
    <col min="3590" max="3590" width="27.7109375" style="206" customWidth="1"/>
    <col min="3591" max="3591" width="57.85546875" style="206" customWidth="1"/>
    <col min="3592" max="3592" width="8.7109375" style="206" customWidth="1"/>
    <col min="3593" max="3840" width="8.85546875" style="206"/>
    <col min="3841" max="3841" width="7.140625" style="206" customWidth="1"/>
    <col min="3842" max="3842" width="9.140625" style="206" customWidth="1"/>
    <col min="3843" max="3843" width="55.42578125" style="206" customWidth="1"/>
    <col min="3844" max="3844" width="17.140625" style="206" customWidth="1"/>
    <col min="3845" max="3845" width="20.28515625" style="206" customWidth="1"/>
    <col min="3846" max="3846" width="27.7109375" style="206" customWidth="1"/>
    <col min="3847" max="3847" width="57.85546875" style="206" customWidth="1"/>
    <col min="3848" max="3848" width="8.7109375" style="206" customWidth="1"/>
    <col min="3849" max="4096" width="8.85546875" style="206"/>
    <col min="4097" max="4097" width="7.140625" style="206" customWidth="1"/>
    <col min="4098" max="4098" width="9.140625" style="206" customWidth="1"/>
    <col min="4099" max="4099" width="55.42578125" style="206" customWidth="1"/>
    <col min="4100" max="4100" width="17.140625" style="206" customWidth="1"/>
    <col min="4101" max="4101" width="20.28515625" style="206" customWidth="1"/>
    <col min="4102" max="4102" width="27.7109375" style="206" customWidth="1"/>
    <col min="4103" max="4103" width="57.85546875" style="206" customWidth="1"/>
    <col min="4104" max="4104" width="8.7109375" style="206" customWidth="1"/>
    <col min="4105" max="4352" width="8.85546875" style="206"/>
    <col min="4353" max="4353" width="7.140625" style="206" customWidth="1"/>
    <col min="4354" max="4354" width="9.140625" style="206" customWidth="1"/>
    <col min="4355" max="4355" width="55.42578125" style="206" customWidth="1"/>
    <col min="4356" max="4356" width="17.140625" style="206" customWidth="1"/>
    <col min="4357" max="4357" width="20.28515625" style="206" customWidth="1"/>
    <col min="4358" max="4358" width="27.7109375" style="206" customWidth="1"/>
    <col min="4359" max="4359" width="57.85546875" style="206" customWidth="1"/>
    <col min="4360" max="4360" width="8.7109375" style="206" customWidth="1"/>
    <col min="4361" max="4608" width="8.85546875" style="206"/>
    <col min="4609" max="4609" width="7.140625" style="206" customWidth="1"/>
    <col min="4610" max="4610" width="9.140625" style="206" customWidth="1"/>
    <col min="4611" max="4611" width="55.42578125" style="206" customWidth="1"/>
    <col min="4612" max="4612" width="17.140625" style="206" customWidth="1"/>
    <col min="4613" max="4613" width="20.28515625" style="206" customWidth="1"/>
    <col min="4614" max="4614" width="27.7109375" style="206" customWidth="1"/>
    <col min="4615" max="4615" width="57.85546875" style="206" customWidth="1"/>
    <col min="4616" max="4616" width="8.7109375" style="206" customWidth="1"/>
    <col min="4617" max="4864" width="8.85546875" style="206"/>
    <col min="4865" max="4865" width="7.140625" style="206" customWidth="1"/>
    <col min="4866" max="4866" width="9.140625" style="206" customWidth="1"/>
    <col min="4867" max="4867" width="55.42578125" style="206" customWidth="1"/>
    <col min="4868" max="4868" width="17.140625" style="206" customWidth="1"/>
    <col min="4869" max="4869" width="20.28515625" style="206" customWidth="1"/>
    <col min="4870" max="4870" width="27.7109375" style="206" customWidth="1"/>
    <col min="4871" max="4871" width="57.85546875" style="206" customWidth="1"/>
    <col min="4872" max="4872" width="8.7109375" style="206" customWidth="1"/>
    <col min="4873" max="5120" width="8.85546875" style="206"/>
    <col min="5121" max="5121" width="7.140625" style="206" customWidth="1"/>
    <col min="5122" max="5122" width="9.140625" style="206" customWidth="1"/>
    <col min="5123" max="5123" width="55.42578125" style="206" customWidth="1"/>
    <col min="5124" max="5124" width="17.140625" style="206" customWidth="1"/>
    <col min="5125" max="5125" width="20.28515625" style="206" customWidth="1"/>
    <col min="5126" max="5126" width="27.7109375" style="206" customWidth="1"/>
    <col min="5127" max="5127" width="57.85546875" style="206" customWidth="1"/>
    <col min="5128" max="5128" width="8.7109375" style="206" customWidth="1"/>
    <col min="5129" max="5376" width="8.85546875" style="206"/>
    <col min="5377" max="5377" width="7.140625" style="206" customWidth="1"/>
    <col min="5378" max="5378" width="9.140625" style="206" customWidth="1"/>
    <col min="5379" max="5379" width="55.42578125" style="206" customWidth="1"/>
    <col min="5380" max="5380" width="17.140625" style="206" customWidth="1"/>
    <col min="5381" max="5381" width="20.28515625" style="206" customWidth="1"/>
    <col min="5382" max="5382" width="27.7109375" style="206" customWidth="1"/>
    <col min="5383" max="5383" width="57.85546875" style="206" customWidth="1"/>
    <col min="5384" max="5384" width="8.7109375" style="206" customWidth="1"/>
    <col min="5385" max="5632" width="8.85546875" style="206"/>
    <col min="5633" max="5633" width="7.140625" style="206" customWidth="1"/>
    <col min="5634" max="5634" width="9.140625" style="206" customWidth="1"/>
    <col min="5635" max="5635" width="55.42578125" style="206" customWidth="1"/>
    <col min="5636" max="5636" width="17.140625" style="206" customWidth="1"/>
    <col min="5637" max="5637" width="20.28515625" style="206" customWidth="1"/>
    <col min="5638" max="5638" width="27.7109375" style="206" customWidth="1"/>
    <col min="5639" max="5639" width="57.85546875" style="206" customWidth="1"/>
    <col min="5640" max="5640" width="8.7109375" style="206" customWidth="1"/>
    <col min="5641" max="5888" width="8.85546875" style="206"/>
    <col min="5889" max="5889" width="7.140625" style="206" customWidth="1"/>
    <col min="5890" max="5890" width="9.140625" style="206" customWidth="1"/>
    <col min="5891" max="5891" width="55.42578125" style="206" customWidth="1"/>
    <col min="5892" max="5892" width="17.140625" style="206" customWidth="1"/>
    <col min="5893" max="5893" width="20.28515625" style="206" customWidth="1"/>
    <col min="5894" max="5894" width="27.7109375" style="206" customWidth="1"/>
    <col min="5895" max="5895" width="57.85546875" style="206" customWidth="1"/>
    <col min="5896" max="5896" width="8.7109375" style="206" customWidth="1"/>
    <col min="5897" max="6144" width="8.85546875" style="206"/>
    <col min="6145" max="6145" width="7.140625" style="206" customWidth="1"/>
    <col min="6146" max="6146" width="9.140625" style="206" customWidth="1"/>
    <col min="6147" max="6147" width="55.42578125" style="206" customWidth="1"/>
    <col min="6148" max="6148" width="17.140625" style="206" customWidth="1"/>
    <col min="6149" max="6149" width="20.28515625" style="206" customWidth="1"/>
    <col min="6150" max="6150" width="27.7109375" style="206" customWidth="1"/>
    <col min="6151" max="6151" width="57.85546875" style="206" customWidth="1"/>
    <col min="6152" max="6152" width="8.7109375" style="206" customWidth="1"/>
    <col min="6153" max="6400" width="8.85546875" style="206"/>
    <col min="6401" max="6401" width="7.140625" style="206" customWidth="1"/>
    <col min="6402" max="6402" width="9.140625" style="206" customWidth="1"/>
    <col min="6403" max="6403" width="55.42578125" style="206" customWidth="1"/>
    <col min="6404" max="6404" width="17.140625" style="206" customWidth="1"/>
    <col min="6405" max="6405" width="20.28515625" style="206" customWidth="1"/>
    <col min="6406" max="6406" width="27.7109375" style="206" customWidth="1"/>
    <col min="6407" max="6407" width="57.85546875" style="206" customWidth="1"/>
    <col min="6408" max="6408" width="8.7109375" style="206" customWidth="1"/>
    <col min="6409" max="6656" width="8.85546875" style="206"/>
    <col min="6657" max="6657" width="7.140625" style="206" customWidth="1"/>
    <col min="6658" max="6658" width="9.140625" style="206" customWidth="1"/>
    <col min="6659" max="6659" width="55.42578125" style="206" customWidth="1"/>
    <col min="6660" max="6660" width="17.140625" style="206" customWidth="1"/>
    <col min="6661" max="6661" width="20.28515625" style="206" customWidth="1"/>
    <col min="6662" max="6662" width="27.7109375" style="206" customWidth="1"/>
    <col min="6663" max="6663" width="57.85546875" style="206" customWidth="1"/>
    <col min="6664" max="6664" width="8.7109375" style="206" customWidth="1"/>
    <col min="6665" max="6912" width="8.85546875" style="206"/>
    <col min="6913" max="6913" width="7.140625" style="206" customWidth="1"/>
    <col min="6914" max="6914" width="9.140625" style="206" customWidth="1"/>
    <col min="6915" max="6915" width="55.42578125" style="206" customWidth="1"/>
    <col min="6916" max="6916" width="17.140625" style="206" customWidth="1"/>
    <col min="6917" max="6917" width="20.28515625" style="206" customWidth="1"/>
    <col min="6918" max="6918" width="27.7109375" style="206" customWidth="1"/>
    <col min="6919" max="6919" width="57.85546875" style="206" customWidth="1"/>
    <col min="6920" max="6920" width="8.7109375" style="206" customWidth="1"/>
    <col min="6921" max="7168" width="8.85546875" style="206"/>
    <col min="7169" max="7169" width="7.140625" style="206" customWidth="1"/>
    <col min="7170" max="7170" width="9.140625" style="206" customWidth="1"/>
    <col min="7171" max="7171" width="55.42578125" style="206" customWidth="1"/>
    <col min="7172" max="7172" width="17.140625" style="206" customWidth="1"/>
    <col min="7173" max="7173" width="20.28515625" style="206" customWidth="1"/>
    <col min="7174" max="7174" width="27.7109375" style="206" customWidth="1"/>
    <col min="7175" max="7175" width="57.85546875" style="206" customWidth="1"/>
    <col min="7176" max="7176" width="8.7109375" style="206" customWidth="1"/>
    <col min="7177" max="7424" width="8.85546875" style="206"/>
    <col min="7425" max="7425" width="7.140625" style="206" customWidth="1"/>
    <col min="7426" max="7426" width="9.140625" style="206" customWidth="1"/>
    <col min="7427" max="7427" width="55.42578125" style="206" customWidth="1"/>
    <col min="7428" max="7428" width="17.140625" style="206" customWidth="1"/>
    <col min="7429" max="7429" width="20.28515625" style="206" customWidth="1"/>
    <col min="7430" max="7430" width="27.7109375" style="206" customWidth="1"/>
    <col min="7431" max="7431" width="57.85546875" style="206" customWidth="1"/>
    <col min="7432" max="7432" width="8.7109375" style="206" customWidth="1"/>
    <col min="7433" max="7680" width="8.85546875" style="206"/>
    <col min="7681" max="7681" width="7.140625" style="206" customWidth="1"/>
    <col min="7682" max="7682" width="9.140625" style="206" customWidth="1"/>
    <col min="7683" max="7683" width="55.42578125" style="206" customWidth="1"/>
    <col min="7684" max="7684" width="17.140625" style="206" customWidth="1"/>
    <col min="7685" max="7685" width="20.28515625" style="206" customWidth="1"/>
    <col min="7686" max="7686" width="27.7109375" style="206" customWidth="1"/>
    <col min="7687" max="7687" width="57.85546875" style="206" customWidth="1"/>
    <col min="7688" max="7688" width="8.7109375" style="206" customWidth="1"/>
    <col min="7689" max="7936" width="8.85546875" style="206"/>
    <col min="7937" max="7937" width="7.140625" style="206" customWidth="1"/>
    <col min="7938" max="7938" width="9.140625" style="206" customWidth="1"/>
    <col min="7939" max="7939" width="55.42578125" style="206" customWidth="1"/>
    <col min="7940" max="7940" width="17.140625" style="206" customWidth="1"/>
    <col min="7941" max="7941" width="20.28515625" style="206" customWidth="1"/>
    <col min="7942" max="7942" width="27.7109375" style="206" customWidth="1"/>
    <col min="7943" max="7943" width="57.85546875" style="206" customWidth="1"/>
    <col min="7944" max="7944" width="8.7109375" style="206" customWidth="1"/>
    <col min="7945" max="8192" width="8.85546875" style="206"/>
    <col min="8193" max="8193" width="7.140625" style="206" customWidth="1"/>
    <col min="8194" max="8194" width="9.140625" style="206" customWidth="1"/>
    <col min="8195" max="8195" width="55.42578125" style="206" customWidth="1"/>
    <col min="8196" max="8196" width="17.140625" style="206" customWidth="1"/>
    <col min="8197" max="8197" width="20.28515625" style="206" customWidth="1"/>
    <col min="8198" max="8198" width="27.7109375" style="206" customWidth="1"/>
    <col min="8199" max="8199" width="57.85546875" style="206" customWidth="1"/>
    <col min="8200" max="8200" width="8.7109375" style="206" customWidth="1"/>
    <col min="8201" max="8448" width="8.85546875" style="206"/>
    <col min="8449" max="8449" width="7.140625" style="206" customWidth="1"/>
    <col min="8450" max="8450" width="9.140625" style="206" customWidth="1"/>
    <col min="8451" max="8451" width="55.42578125" style="206" customWidth="1"/>
    <col min="8452" max="8452" width="17.140625" style="206" customWidth="1"/>
    <col min="8453" max="8453" width="20.28515625" style="206" customWidth="1"/>
    <col min="8454" max="8454" width="27.7109375" style="206" customWidth="1"/>
    <col min="8455" max="8455" width="57.85546875" style="206" customWidth="1"/>
    <col min="8456" max="8456" width="8.7109375" style="206" customWidth="1"/>
    <col min="8457" max="8704" width="8.85546875" style="206"/>
    <col min="8705" max="8705" width="7.140625" style="206" customWidth="1"/>
    <col min="8706" max="8706" width="9.140625" style="206" customWidth="1"/>
    <col min="8707" max="8707" width="55.42578125" style="206" customWidth="1"/>
    <col min="8708" max="8708" width="17.140625" style="206" customWidth="1"/>
    <col min="8709" max="8709" width="20.28515625" style="206" customWidth="1"/>
    <col min="8710" max="8710" width="27.7109375" style="206" customWidth="1"/>
    <col min="8711" max="8711" width="57.85546875" style="206" customWidth="1"/>
    <col min="8712" max="8712" width="8.7109375" style="206" customWidth="1"/>
    <col min="8713" max="8960" width="8.85546875" style="206"/>
    <col min="8961" max="8961" width="7.140625" style="206" customWidth="1"/>
    <col min="8962" max="8962" width="9.140625" style="206" customWidth="1"/>
    <col min="8963" max="8963" width="55.42578125" style="206" customWidth="1"/>
    <col min="8964" max="8964" width="17.140625" style="206" customWidth="1"/>
    <col min="8965" max="8965" width="20.28515625" style="206" customWidth="1"/>
    <col min="8966" max="8966" width="27.7109375" style="206" customWidth="1"/>
    <col min="8967" max="8967" width="57.85546875" style="206" customWidth="1"/>
    <col min="8968" max="8968" width="8.7109375" style="206" customWidth="1"/>
    <col min="8969" max="9216" width="8.85546875" style="206"/>
    <col min="9217" max="9217" width="7.140625" style="206" customWidth="1"/>
    <col min="9218" max="9218" width="9.140625" style="206" customWidth="1"/>
    <col min="9219" max="9219" width="55.42578125" style="206" customWidth="1"/>
    <col min="9220" max="9220" width="17.140625" style="206" customWidth="1"/>
    <col min="9221" max="9221" width="20.28515625" style="206" customWidth="1"/>
    <col min="9222" max="9222" width="27.7109375" style="206" customWidth="1"/>
    <col min="9223" max="9223" width="57.85546875" style="206" customWidth="1"/>
    <col min="9224" max="9224" width="8.7109375" style="206" customWidth="1"/>
    <col min="9225" max="9472" width="8.85546875" style="206"/>
    <col min="9473" max="9473" width="7.140625" style="206" customWidth="1"/>
    <col min="9474" max="9474" width="9.140625" style="206" customWidth="1"/>
    <col min="9475" max="9475" width="55.42578125" style="206" customWidth="1"/>
    <col min="9476" max="9476" width="17.140625" style="206" customWidth="1"/>
    <col min="9477" max="9477" width="20.28515625" style="206" customWidth="1"/>
    <col min="9478" max="9478" width="27.7109375" style="206" customWidth="1"/>
    <col min="9479" max="9479" width="57.85546875" style="206" customWidth="1"/>
    <col min="9480" max="9480" width="8.7109375" style="206" customWidth="1"/>
    <col min="9481" max="9728" width="8.85546875" style="206"/>
    <col min="9729" max="9729" width="7.140625" style="206" customWidth="1"/>
    <col min="9730" max="9730" width="9.140625" style="206" customWidth="1"/>
    <col min="9731" max="9731" width="55.42578125" style="206" customWidth="1"/>
    <col min="9732" max="9732" width="17.140625" style="206" customWidth="1"/>
    <col min="9733" max="9733" width="20.28515625" style="206" customWidth="1"/>
    <col min="9734" max="9734" width="27.7109375" style="206" customWidth="1"/>
    <col min="9735" max="9735" width="57.85546875" style="206" customWidth="1"/>
    <col min="9736" max="9736" width="8.7109375" style="206" customWidth="1"/>
    <col min="9737" max="9984" width="8.85546875" style="206"/>
    <col min="9985" max="9985" width="7.140625" style="206" customWidth="1"/>
    <col min="9986" max="9986" width="9.140625" style="206" customWidth="1"/>
    <col min="9987" max="9987" width="55.42578125" style="206" customWidth="1"/>
    <col min="9988" max="9988" width="17.140625" style="206" customWidth="1"/>
    <col min="9989" max="9989" width="20.28515625" style="206" customWidth="1"/>
    <col min="9990" max="9990" width="27.7109375" style="206" customWidth="1"/>
    <col min="9991" max="9991" width="57.85546875" style="206" customWidth="1"/>
    <col min="9992" max="9992" width="8.7109375" style="206" customWidth="1"/>
    <col min="9993" max="10240" width="8.85546875" style="206"/>
    <col min="10241" max="10241" width="7.140625" style="206" customWidth="1"/>
    <col min="10242" max="10242" width="9.140625" style="206" customWidth="1"/>
    <col min="10243" max="10243" width="55.42578125" style="206" customWidth="1"/>
    <col min="10244" max="10244" width="17.140625" style="206" customWidth="1"/>
    <col min="10245" max="10245" width="20.28515625" style="206" customWidth="1"/>
    <col min="10246" max="10246" width="27.7109375" style="206" customWidth="1"/>
    <col min="10247" max="10247" width="57.85546875" style="206" customWidth="1"/>
    <col min="10248" max="10248" width="8.7109375" style="206" customWidth="1"/>
    <col min="10249" max="10496" width="8.85546875" style="206"/>
    <col min="10497" max="10497" width="7.140625" style="206" customWidth="1"/>
    <col min="10498" max="10498" width="9.140625" style="206" customWidth="1"/>
    <col min="10499" max="10499" width="55.42578125" style="206" customWidth="1"/>
    <col min="10500" max="10500" width="17.140625" style="206" customWidth="1"/>
    <col min="10501" max="10501" width="20.28515625" style="206" customWidth="1"/>
    <col min="10502" max="10502" width="27.7109375" style="206" customWidth="1"/>
    <col min="10503" max="10503" width="57.85546875" style="206" customWidth="1"/>
    <col min="10504" max="10504" width="8.7109375" style="206" customWidth="1"/>
    <col min="10505" max="10752" width="8.85546875" style="206"/>
    <col min="10753" max="10753" width="7.140625" style="206" customWidth="1"/>
    <col min="10754" max="10754" width="9.140625" style="206" customWidth="1"/>
    <col min="10755" max="10755" width="55.42578125" style="206" customWidth="1"/>
    <col min="10756" max="10756" width="17.140625" style="206" customWidth="1"/>
    <col min="10757" max="10757" width="20.28515625" style="206" customWidth="1"/>
    <col min="10758" max="10758" width="27.7109375" style="206" customWidth="1"/>
    <col min="10759" max="10759" width="57.85546875" style="206" customWidth="1"/>
    <col min="10760" max="10760" width="8.7109375" style="206" customWidth="1"/>
    <col min="10761" max="11008" width="8.85546875" style="206"/>
    <col min="11009" max="11009" width="7.140625" style="206" customWidth="1"/>
    <col min="11010" max="11010" width="9.140625" style="206" customWidth="1"/>
    <col min="11011" max="11011" width="55.42578125" style="206" customWidth="1"/>
    <col min="11012" max="11012" width="17.140625" style="206" customWidth="1"/>
    <col min="11013" max="11013" width="20.28515625" style="206" customWidth="1"/>
    <col min="11014" max="11014" width="27.7109375" style="206" customWidth="1"/>
    <col min="11015" max="11015" width="57.85546875" style="206" customWidth="1"/>
    <col min="11016" max="11016" width="8.7109375" style="206" customWidth="1"/>
    <col min="11017" max="11264" width="8.85546875" style="206"/>
    <col min="11265" max="11265" width="7.140625" style="206" customWidth="1"/>
    <col min="11266" max="11266" width="9.140625" style="206" customWidth="1"/>
    <col min="11267" max="11267" width="55.42578125" style="206" customWidth="1"/>
    <col min="11268" max="11268" width="17.140625" style="206" customWidth="1"/>
    <col min="11269" max="11269" width="20.28515625" style="206" customWidth="1"/>
    <col min="11270" max="11270" width="27.7109375" style="206" customWidth="1"/>
    <col min="11271" max="11271" width="57.85546875" style="206" customWidth="1"/>
    <col min="11272" max="11272" width="8.7109375" style="206" customWidth="1"/>
    <col min="11273" max="11520" width="8.85546875" style="206"/>
    <col min="11521" max="11521" width="7.140625" style="206" customWidth="1"/>
    <col min="11522" max="11522" width="9.140625" style="206" customWidth="1"/>
    <col min="11523" max="11523" width="55.42578125" style="206" customWidth="1"/>
    <col min="11524" max="11524" width="17.140625" style="206" customWidth="1"/>
    <col min="11525" max="11525" width="20.28515625" style="206" customWidth="1"/>
    <col min="11526" max="11526" width="27.7109375" style="206" customWidth="1"/>
    <col min="11527" max="11527" width="57.85546875" style="206" customWidth="1"/>
    <col min="11528" max="11528" width="8.7109375" style="206" customWidth="1"/>
    <col min="11529" max="11776" width="8.85546875" style="206"/>
    <col min="11777" max="11777" width="7.140625" style="206" customWidth="1"/>
    <col min="11778" max="11778" width="9.140625" style="206" customWidth="1"/>
    <col min="11779" max="11779" width="55.42578125" style="206" customWidth="1"/>
    <col min="11780" max="11780" width="17.140625" style="206" customWidth="1"/>
    <col min="11781" max="11781" width="20.28515625" style="206" customWidth="1"/>
    <col min="11782" max="11782" width="27.7109375" style="206" customWidth="1"/>
    <col min="11783" max="11783" width="57.85546875" style="206" customWidth="1"/>
    <col min="11784" max="11784" width="8.7109375" style="206" customWidth="1"/>
    <col min="11785" max="12032" width="8.85546875" style="206"/>
    <col min="12033" max="12033" width="7.140625" style="206" customWidth="1"/>
    <col min="12034" max="12034" width="9.140625" style="206" customWidth="1"/>
    <col min="12035" max="12035" width="55.42578125" style="206" customWidth="1"/>
    <col min="12036" max="12036" width="17.140625" style="206" customWidth="1"/>
    <col min="12037" max="12037" width="20.28515625" style="206" customWidth="1"/>
    <col min="12038" max="12038" width="27.7109375" style="206" customWidth="1"/>
    <col min="12039" max="12039" width="57.85546875" style="206" customWidth="1"/>
    <col min="12040" max="12040" width="8.7109375" style="206" customWidth="1"/>
    <col min="12041" max="12288" width="8.85546875" style="206"/>
    <col min="12289" max="12289" width="7.140625" style="206" customWidth="1"/>
    <col min="12290" max="12290" width="9.140625" style="206" customWidth="1"/>
    <col min="12291" max="12291" width="55.42578125" style="206" customWidth="1"/>
    <col min="12292" max="12292" width="17.140625" style="206" customWidth="1"/>
    <col min="12293" max="12293" width="20.28515625" style="206" customWidth="1"/>
    <col min="12294" max="12294" width="27.7109375" style="206" customWidth="1"/>
    <col min="12295" max="12295" width="57.85546875" style="206" customWidth="1"/>
    <col min="12296" max="12296" width="8.7109375" style="206" customWidth="1"/>
    <col min="12297" max="12544" width="8.85546875" style="206"/>
    <col min="12545" max="12545" width="7.140625" style="206" customWidth="1"/>
    <col min="12546" max="12546" width="9.140625" style="206" customWidth="1"/>
    <col min="12547" max="12547" width="55.42578125" style="206" customWidth="1"/>
    <col min="12548" max="12548" width="17.140625" style="206" customWidth="1"/>
    <col min="12549" max="12549" width="20.28515625" style="206" customWidth="1"/>
    <col min="12550" max="12550" width="27.7109375" style="206" customWidth="1"/>
    <col min="12551" max="12551" width="57.85546875" style="206" customWidth="1"/>
    <col min="12552" max="12552" width="8.7109375" style="206" customWidth="1"/>
    <col min="12553" max="12800" width="8.85546875" style="206"/>
    <col min="12801" max="12801" width="7.140625" style="206" customWidth="1"/>
    <col min="12802" max="12802" width="9.140625" style="206" customWidth="1"/>
    <col min="12803" max="12803" width="55.42578125" style="206" customWidth="1"/>
    <col min="12804" max="12804" width="17.140625" style="206" customWidth="1"/>
    <col min="12805" max="12805" width="20.28515625" style="206" customWidth="1"/>
    <col min="12806" max="12806" width="27.7109375" style="206" customWidth="1"/>
    <col min="12807" max="12807" width="57.85546875" style="206" customWidth="1"/>
    <col min="12808" max="12808" width="8.7109375" style="206" customWidth="1"/>
    <col min="12809" max="13056" width="8.85546875" style="206"/>
    <col min="13057" max="13057" width="7.140625" style="206" customWidth="1"/>
    <col min="13058" max="13058" width="9.140625" style="206" customWidth="1"/>
    <col min="13059" max="13059" width="55.42578125" style="206" customWidth="1"/>
    <col min="13060" max="13060" width="17.140625" style="206" customWidth="1"/>
    <col min="13061" max="13061" width="20.28515625" style="206" customWidth="1"/>
    <col min="13062" max="13062" width="27.7109375" style="206" customWidth="1"/>
    <col min="13063" max="13063" width="57.85546875" style="206" customWidth="1"/>
    <col min="13064" max="13064" width="8.7109375" style="206" customWidth="1"/>
    <col min="13065" max="13312" width="8.85546875" style="206"/>
    <col min="13313" max="13313" width="7.140625" style="206" customWidth="1"/>
    <col min="13314" max="13314" width="9.140625" style="206" customWidth="1"/>
    <col min="13315" max="13315" width="55.42578125" style="206" customWidth="1"/>
    <col min="13316" max="13316" width="17.140625" style="206" customWidth="1"/>
    <col min="13317" max="13317" width="20.28515625" style="206" customWidth="1"/>
    <col min="13318" max="13318" width="27.7109375" style="206" customWidth="1"/>
    <col min="13319" max="13319" width="57.85546875" style="206" customWidth="1"/>
    <col min="13320" max="13320" width="8.7109375" style="206" customWidth="1"/>
    <col min="13321" max="13568" width="8.85546875" style="206"/>
    <col min="13569" max="13569" width="7.140625" style="206" customWidth="1"/>
    <col min="13570" max="13570" width="9.140625" style="206" customWidth="1"/>
    <col min="13571" max="13571" width="55.42578125" style="206" customWidth="1"/>
    <col min="13572" max="13572" width="17.140625" style="206" customWidth="1"/>
    <col min="13573" max="13573" width="20.28515625" style="206" customWidth="1"/>
    <col min="13574" max="13574" width="27.7109375" style="206" customWidth="1"/>
    <col min="13575" max="13575" width="57.85546875" style="206" customWidth="1"/>
    <col min="13576" max="13576" width="8.7109375" style="206" customWidth="1"/>
    <col min="13577" max="13824" width="8.85546875" style="206"/>
    <col min="13825" max="13825" width="7.140625" style="206" customWidth="1"/>
    <col min="13826" max="13826" width="9.140625" style="206" customWidth="1"/>
    <col min="13827" max="13827" width="55.42578125" style="206" customWidth="1"/>
    <col min="13828" max="13828" width="17.140625" style="206" customWidth="1"/>
    <col min="13829" max="13829" width="20.28515625" style="206" customWidth="1"/>
    <col min="13830" max="13830" width="27.7109375" style="206" customWidth="1"/>
    <col min="13831" max="13831" width="57.85546875" style="206" customWidth="1"/>
    <col min="13832" max="13832" width="8.7109375" style="206" customWidth="1"/>
    <col min="13833" max="14080" width="8.85546875" style="206"/>
    <col min="14081" max="14081" width="7.140625" style="206" customWidth="1"/>
    <col min="14082" max="14082" width="9.140625" style="206" customWidth="1"/>
    <col min="14083" max="14083" width="55.42578125" style="206" customWidth="1"/>
    <col min="14084" max="14084" width="17.140625" style="206" customWidth="1"/>
    <col min="14085" max="14085" width="20.28515625" style="206" customWidth="1"/>
    <col min="14086" max="14086" width="27.7109375" style="206" customWidth="1"/>
    <col min="14087" max="14087" width="57.85546875" style="206" customWidth="1"/>
    <col min="14088" max="14088" width="8.7109375" style="206" customWidth="1"/>
    <col min="14089" max="14336" width="8.85546875" style="206"/>
    <col min="14337" max="14337" width="7.140625" style="206" customWidth="1"/>
    <col min="14338" max="14338" width="9.140625" style="206" customWidth="1"/>
    <col min="14339" max="14339" width="55.42578125" style="206" customWidth="1"/>
    <col min="14340" max="14340" width="17.140625" style="206" customWidth="1"/>
    <col min="14341" max="14341" width="20.28515625" style="206" customWidth="1"/>
    <col min="14342" max="14342" width="27.7109375" style="206" customWidth="1"/>
    <col min="14343" max="14343" width="57.85546875" style="206" customWidth="1"/>
    <col min="14344" max="14344" width="8.7109375" style="206" customWidth="1"/>
    <col min="14345" max="14592" width="8.85546875" style="206"/>
    <col min="14593" max="14593" width="7.140625" style="206" customWidth="1"/>
    <col min="14594" max="14594" width="9.140625" style="206" customWidth="1"/>
    <col min="14595" max="14595" width="55.42578125" style="206" customWidth="1"/>
    <col min="14596" max="14596" width="17.140625" style="206" customWidth="1"/>
    <col min="14597" max="14597" width="20.28515625" style="206" customWidth="1"/>
    <col min="14598" max="14598" width="27.7109375" style="206" customWidth="1"/>
    <col min="14599" max="14599" width="57.85546875" style="206" customWidth="1"/>
    <col min="14600" max="14600" width="8.7109375" style="206" customWidth="1"/>
    <col min="14601" max="14848" width="8.85546875" style="206"/>
    <col min="14849" max="14849" width="7.140625" style="206" customWidth="1"/>
    <col min="14850" max="14850" width="9.140625" style="206" customWidth="1"/>
    <col min="14851" max="14851" width="55.42578125" style="206" customWidth="1"/>
    <col min="14852" max="14852" width="17.140625" style="206" customWidth="1"/>
    <col min="14853" max="14853" width="20.28515625" style="206" customWidth="1"/>
    <col min="14854" max="14854" width="27.7109375" style="206" customWidth="1"/>
    <col min="14855" max="14855" width="57.85546875" style="206" customWidth="1"/>
    <col min="14856" max="14856" width="8.7109375" style="206" customWidth="1"/>
    <col min="14857" max="15104" width="8.85546875" style="206"/>
    <col min="15105" max="15105" width="7.140625" style="206" customWidth="1"/>
    <col min="15106" max="15106" width="9.140625" style="206" customWidth="1"/>
    <col min="15107" max="15107" width="55.42578125" style="206" customWidth="1"/>
    <col min="15108" max="15108" width="17.140625" style="206" customWidth="1"/>
    <col min="15109" max="15109" width="20.28515625" style="206" customWidth="1"/>
    <col min="15110" max="15110" width="27.7109375" style="206" customWidth="1"/>
    <col min="15111" max="15111" width="57.85546875" style="206" customWidth="1"/>
    <col min="15112" max="15112" width="8.7109375" style="206" customWidth="1"/>
    <col min="15113" max="15360" width="8.85546875" style="206"/>
    <col min="15361" max="15361" width="7.140625" style="206" customWidth="1"/>
    <col min="15362" max="15362" width="9.140625" style="206" customWidth="1"/>
    <col min="15363" max="15363" width="55.42578125" style="206" customWidth="1"/>
    <col min="15364" max="15364" width="17.140625" style="206" customWidth="1"/>
    <col min="15365" max="15365" width="20.28515625" style="206" customWidth="1"/>
    <col min="15366" max="15366" width="27.7109375" style="206" customWidth="1"/>
    <col min="15367" max="15367" width="57.85546875" style="206" customWidth="1"/>
    <col min="15368" max="15368" width="8.7109375" style="206" customWidth="1"/>
    <col min="15369" max="15616" width="8.85546875" style="206"/>
    <col min="15617" max="15617" width="7.140625" style="206" customWidth="1"/>
    <col min="15618" max="15618" width="9.140625" style="206" customWidth="1"/>
    <col min="15619" max="15619" width="55.42578125" style="206" customWidth="1"/>
    <col min="15620" max="15620" width="17.140625" style="206" customWidth="1"/>
    <col min="15621" max="15621" width="20.28515625" style="206" customWidth="1"/>
    <col min="15622" max="15622" width="27.7109375" style="206" customWidth="1"/>
    <col min="15623" max="15623" width="57.85546875" style="206" customWidth="1"/>
    <col min="15624" max="15624" width="8.7109375" style="206" customWidth="1"/>
    <col min="15625" max="15872" width="8.85546875" style="206"/>
    <col min="15873" max="15873" width="7.140625" style="206" customWidth="1"/>
    <col min="15874" max="15874" width="9.140625" style="206" customWidth="1"/>
    <col min="15875" max="15875" width="55.42578125" style="206" customWidth="1"/>
    <col min="15876" max="15876" width="17.140625" style="206" customWidth="1"/>
    <col min="15877" max="15877" width="20.28515625" style="206" customWidth="1"/>
    <col min="15878" max="15878" width="27.7109375" style="206" customWidth="1"/>
    <col min="15879" max="15879" width="57.85546875" style="206" customWidth="1"/>
    <col min="15880" max="15880" width="8.7109375" style="206" customWidth="1"/>
    <col min="15881" max="16128" width="8.85546875" style="206"/>
    <col min="16129" max="16129" width="7.140625" style="206" customWidth="1"/>
    <col min="16130" max="16130" width="9.140625" style="206" customWidth="1"/>
    <col min="16131" max="16131" width="55.42578125" style="206" customWidth="1"/>
    <col min="16132" max="16132" width="17.140625" style="206" customWidth="1"/>
    <col min="16133" max="16133" width="20.28515625" style="206" customWidth="1"/>
    <col min="16134" max="16134" width="27.7109375" style="206" customWidth="1"/>
    <col min="16135" max="16135" width="57.85546875" style="206" customWidth="1"/>
    <col min="16136" max="16136" width="8.7109375" style="206" customWidth="1"/>
    <col min="16137" max="16384" width="8.85546875" style="206"/>
  </cols>
  <sheetData>
    <row r="1" spans="1:8" s="198" customFormat="1" x14ac:dyDescent="0.2">
      <c r="B1" s="199"/>
    </row>
    <row r="2" spans="1:8" s="198" customFormat="1" x14ac:dyDescent="0.2">
      <c r="B2" s="428" t="s">
        <v>152</v>
      </c>
      <c r="C2" s="428"/>
      <c r="D2" s="428"/>
      <c r="E2" s="428"/>
      <c r="F2" s="428"/>
      <c r="G2" s="428"/>
    </row>
    <row r="3" spans="1:8" s="198" customFormat="1" ht="23.25" x14ac:dyDescent="0.35">
      <c r="B3" s="429" t="s">
        <v>414</v>
      </c>
      <c r="C3" s="429"/>
      <c r="D3" s="429"/>
      <c r="E3" s="429"/>
      <c r="F3" s="429"/>
      <c r="G3" s="429"/>
    </row>
    <row r="4" spans="1:8" s="198" customFormat="1" ht="15.75" x14ac:dyDescent="0.25">
      <c r="B4" s="200"/>
      <c r="C4" s="201"/>
      <c r="D4" s="201"/>
      <c r="E4" s="201"/>
      <c r="F4" s="201"/>
      <c r="G4" s="201"/>
    </row>
    <row r="5" spans="1:8" s="204" customFormat="1" ht="18" customHeight="1" x14ac:dyDescent="0.2">
      <c r="A5" s="202"/>
      <c r="B5" s="354" t="s">
        <v>235</v>
      </c>
      <c r="C5" s="356"/>
      <c r="D5" s="430" t="s">
        <v>236</v>
      </c>
      <c r="E5" s="430"/>
      <c r="F5" s="430"/>
      <c r="G5" s="203" t="s">
        <v>237</v>
      </c>
      <c r="H5" s="202"/>
    </row>
    <row r="6" spans="1:8" x14ac:dyDescent="0.2">
      <c r="B6" s="80" t="s">
        <v>10</v>
      </c>
      <c r="C6" s="81" t="s">
        <v>238</v>
      </c>
      <c r="D6" s="426"/>
      <c r="E6" s="426"/>
      <c r="F6" s="426"/>
      <c r="G6" s="205" t="s">
        <v>239</v>
      </c>
    </row>
    <row r="7" spans="1:8" ht="22.5" x14ac:dyDescent="0.2">
      <c r="B7" s="80" t="s">
        <v>11</v>
      </c>
      <c r="C7" s="81" t="s">
        <v>240</v>
      </c>
      <c r="D7" s="431" t="s">
        <v>241</v>
      </c>
      <c r="E7" s="431"/>
      <c r="F7" s="431"/>
      <c r="G7" s="190" t="s">
        <v>242</v>
      </c>
    </row>
    <row r="8" spans="1:8" ht="33.75" x14ac:dyDescent="0.2">
      <c r="B8" s="80" t="s">
        <v>12</v>
      </c>
      <c r="C8" s="81" t="s">
        <v>243</v>
      </c>
      <c r="D8" s="425" t="s">
        <v>244</v>
      </c>
      <c r="E8" s="425"/>
      <c r="F8" s="425"/>
      <c r="G8" s="190" t="s">
        <v>245</v>
      </c>
    </row>
    <row r="9" spans="1:8" ht="28.9" customHeight="1" x14ac:dyDescent="0.2">
      <c r="B9" s="80" t="s">
        <v>13</v>
      </c>
      <c r="C9" s="207" t="s">
        <v>246</v>
      </c>
      <c r="D9" s="426" t="s">
        <v>247</v>
      </c>
      <c r="E9" s="426"/>
      <c r="F9" s="426"/>
      <c r="G9" s="190" t="s">
        <v>248</v>
      </c>
    </row>
    <row r="10" spans="1:8" ht="28.9" customHeight="1" x14ac:dyDescent="0.2">
      <c r="B10" s="80" t="s">
        <v>14</v>
      </c>
      <c r="C10" s="207" t="s">
        <v>249</v>
      </c>
      <c r="D10" s="426" t="s">
        <v>250</v>
      </c>
      <c r="E10" s="426"/>
      <c r="F10" s="426"/>
      <c r="G10" s="190" t="s">
        <v>251</v>
      </c>
    </row>
    <row r="11" spans="1:8" ht="45" x14ac:dyDescent="0.2">
      <c r="B11" s="208" t="s">
        <v>15</v>
      </c>
      <c r="C11" s="209" t="s">
        <v>252</v>
      </c>
      <c r="D11" s="427" t="s">
        <v>253</v>
      </c>
      <c r="E11" s="427"/>
      <c r="F11" s="427"/>
      <c r="G11" s="190" t="s">
        <v>254</v>
      </c>
    </row>
    <row r="12" spans="1:8" ht="50.65" customHeight="1" x14ac:dyDescent="0.2">
      <c r="B12" s="80" t="s">
        <v>16</v>
      </c>
      <c r="C12" s="207" t="s">
        <v>255</v>
      </c>
      <c r="D12" s="426" t="s">
        <v>256</v>
      </c>
      <c r="E12" s="426"/>
      <c r="F12" s="426"/>
      <c r="G12" s="210" t="s">
        <v>257</v>
      </c>
    </row>
    <row r="13" spans="1:8" ht="45" x14ac:dyDescent="0.2">
      <c r="B13" s="208" t="s">
        <v>181</v>
      </c>
      <c r="C13" s="209" t="s">
        <v>258</v>
      </c>
      <c r="D13" s="427" t="s">
        <v>259</v>
      </c>
      <c r="E13" s="427"/>
      <c r="F13" s="427"/>
      <c r="G13" s="211" t="s">
        <v>260</v>
      </c>
    </row>
    <row r="14" spans="1:8" ht="24.75" customHeight="1" x14ac:dyDescent="0.2">
      <c r="B14" s="442" t="s">
        <v>261</v>
      </c>
      <c r="C14" s="443"/>
      <c r="D14" s="443"/>
      <c r="E14" s="443"/>
      <c r="F14" s="443"/>
      <c r="G14" s="444"/>
    </row>
    <row r="15" spans="1:8" ht="65.45" customHeight="1" x14ac:dyDescent="0.2">
      <c r="B15" s="445" t="s">
        <v>262</v>
      </c>
      <c r="C15" s="446"/>
      <c r="D15" s="446"/>
      <c r="E15" s="446"/>
      <c r="F15" s="446"/>
      <c r="G15" s="447"/>
    </row>
    <row r="16" spans="1:8" ht="39.6" customHeight="1" x14ac:dyDescent="0.2">
      <c r="B16" s="435" t="s">
        <v>263</v>
      </c>
      <c r="C16" s="436"/>
      <c r="D16" s="436"/>
      <c r="E16" s="436"/>
      <c r="F16" s="436"/>
      <c r="G16" s="437"/>
    </row>
    <row r="17" spans="1:8" ht="86.45" customHeight="1" x14ac:dyDescent="0.2">
      <c r="B17" s="448" t="s">
        <v>264</v>
      </c>
      <c r="C17" s="449"/>
      <c r="D17" s="449"/>
      <c r="E17" s="449"/>
      <c r="F17" s="449"/>
      <c r="G17" s="450"/>
    </row>
    <row r="18" spans="1:8" ht="40.15" customHeight="1" x14ac:dyDescent="0.2">
      <c r="B18" s="435" t="s">
        <v>265</v>
      </c>
      <c r="C18" s="436"/>
      <c r="D18" s="436"/>
      <c r="E18" s="436"/>
      <c r="F18" s="436"/>
      <c r="G18" s="437"/>
    </row>
    <row r="19" spans="1:8" ht="14.65" customHeight="1" x14ac:dyDescent="0.2">
      <c r="B19" s="451" t="s">
        <v>266</v>
      </c>
      <c r="C19" s="452"/>
      <c r="D19" s="452"/>
      <c r="E19" s="452"/>
      <c r="F19" s="452"/>
      <c r="G19" s="453"/>
    </row>
    <row r="20" spans="1:8" s="213" customFormat="1" ht="12.4" customHeight="1" x14ac:dyDescent="0.2">
      <c r="A20" s="212"/>
      <c r="B20" s="432" t="s">
        <v>267</v>
      </c>
      <c r="C20" s="433"/>
      <c r="D20" s="433"/>
      <c r="E20" s="433"/>
      <c r="F20" s="433"/>
      <c r="G20" s="434"/>
      <c r="H20" s="212"/>
    </row>
    <row r="21" spans="1:8" s="213" customFormat="1" ht="12.4" customHeight="1" x14ac:dyDescent="0.2">
      <c r="A21" s="212"/>
      <c r="B21" s="432" t="s">
        <v>268</v>
      </c>
      <c r="C21" s="433"/>
      <c r="D21" s="433"/>
      <c r="E21" s="433"/>
      <c r="F21" s="433"/>
      <c r="G21" s="434"/>
      <c r="H21" s="212"/>
    </row>
    <row r="22" spans="1:8" ht="40.15" customHeight="1" x14ac:dyDescent="0.2">
      <c r="B22" s="435" t="s">
        <v>269</v>
      </c>
      <c r="C22" s="436"/>
      <c r="D22" s="436"/>
      <c r="E22" s="436"/>
      <c r="F22" s="436"/>
      <c r="G22" s="437"/>
    </row>
    <row r="23" spans="1:8" ht="85.9" customHeight="1" x14ac:dyDescent="0.2">
      <c r="B23" s="435" t="s">
        <v>270</v>
      </c>
      <c r="C23" s="436"/>
      <c r="D23" s="436"/>
      <c r="E23" s="436"/>
      <c r="F23" s="436"/>
      <c r="G23" s="437"/>
    </row>
    <row r="24" spans="1:8" ht="4.1500000000000004" customHeight="1" x14ac:dyDescent="0.2">
      <c r="B24" s="214"/>
      <c r="C24" s="215"/>
      <c r="D24" s="215"/>
      <c r="E24" s="215"/>
      <c r="F24" s="215"/>
      <c r="G24" s="216"/>
    </row>
    <row r="25" spans="1:8" s="198" customFormat="1" ht="6" customHeight="1" x14ac:dyDescent="0.2">
      <c r="B25" s="217"/>
      <c r="C25" s="218"/>
      <c r="D25" s="218"/>
      <c r="E25" s="218"/>
      <c r="F25" s="218"/>
      <c r="G25" s="219"/>
    </row>
    <row r="26" spans="1:8" ht="18" customHeight="1" x14ac:dyDescent="0.2">
      <c r="B26" s="438" t="s">
        <v>73</v>
      </c>
      <c r="C26" s="439"/>
      <c r="D26" s="82" t="s">
        <v>3</v>
      </c>
      <c r="E26" s="440" t="s">
        <v>236</v>
      </c>
      <c r="F26" s="441"/>
      <c r="G26" s="220" t="s">
        <v>237</v>
      </c>
    </row>
    <row r="27" spans="1:8" s="202" customFormat="1" x14ac:dyDescent="0.2">
      <c r="B27" s="83" t="s">
        <v>10</v>
      </c>
      <c r="C27" s="221" t="s">
        <v>271</v>
      </c>
      <c r="D27" s="222">
        <f>1/12</f>
        <v>8.3333333333333329E-2</v>
      </c>
      <c r="E27" s="464" t="s">
        <v>272</v>
      </c>
      <c r="F27" s="465"/>
      <c r="G27" s="205" t="s">
        <v>273</v>
      </c>
    </row>
    <row r="28" spans="1:8" s="202" customFormat="1" x14ac:dyDescent="0.2">
      <c r="B28" s="83" t="s">
        <v>11</v>
      </c>
      <c r="C28" s="221" t="s">
        <v>274</v>
      </c>
      <c r="D28" s="222">
        <f>D27*1/3</f>
        <v>2.7777777777777776E-2</v>
      </c>
      <c r="E28" s="464" t="s">
        <v>275</v>
      </c>
      <c r="F28" s="465"/>
      <c r="G28" s="205" t="s">
        <v>276</v>
      </c>
    </row>
    <row r="29" spans="1:8" s="204" customFormat="1" ht="18" customHeight="1" x14ac:dyDescent="0.2">
      <c r="A29" s="202"/>
      <c r="B29" s="466" t="s">
        <v>277</v>
      </c>
      <c r="C29" s="467"/>
      <c r="D29" s="84">
        <f>SUM(D27:D28)</f>
        <v>0.1111111111111111</v>
      </c>
      <c r="E29" s="468"/>
      <c r="F29" s="469"/>
      <c r="G29" s="223"/>
      <c r="H29" s="202"/>
    </row>
    <row r="30" spans="1:8" s="198" customFormat="1" ht="21.6" customHeight="1" x14ac:dyDescent="0.2">
      <c r="B30" s="470" t="s">
        <v>278</v>
      </c>
      <c r="C30" s="471"/>
      <c r="D30" s="471"/>
      <c r="E30" s="471"/>
      <c r="F30" s="471"/>
      <c r="G30" s="472"/>
    </row>
    <row r="31" spans="1:8" s="198" customFormat="1" ht="15" customHeight="1" x14ac:dyDescent="0.2">
      <c r="B31" s="454" t="s">
        <v>279</v>
      </c>
      <c r="C31" s="455"/>
      <c r="D31" s="455"/>
      <c r="E31" s="455"/>
      <c r="F31" s="455"/>
      <c r="G31" s="456"/>
    </row>
    <row r="32" spans="1:8" s="198" customFormat="1" x14ac:dyDescent="0.2">
      <c r="B32" s="454"/>
      <c r="C32" s="455"/>
      <c r="D32" s="455"/>
      <c r="E32" s="455"/>
      <c r="F32" s="455"/>
      <c r="G32" s="456"/>
    </row>
    <row r="33" spans="1:8" s="198" customFormat="1" ht="18.75" customHeight="1" x14ac:dyDescent="0.2">
      <c r="B33" s="457" t="s">
        <v>280</v>
      </c>
      <c r="C33" s="458"/>
      <c r="D33" s="458"/>
      <c r="E33" s="458"/>
      <c r="F33" s="458"/>
      <c r="G33" s="459"/>
    </row>
    <row r="34" spans="1:8" s="198" customFormat="1" ht="18.75" customHeight="1" x14ac:dyDescent="0.2">
      <c r="B34" s="460"/>
      <c r="C34" s="461"/>
      <c r="D34" s="461"/>
      <c r="E34" s="461"/>
      <c r="F34" s="461"/>
      <c r="G34" s="462"/>
    </row>
    <row r="35" spans="1:8" ht="6" customHeight="1" x14ac:dyDescent="0.2">
      <c r="B35" s="224"/>
      <c r="C35" s="225"/>
      <c r="D35" s="85"/>
      <c r="E35" s="85"/>
      <c r="F35" s="85"/>
      <c r="G35" s="226"/>
    </row>
    <row r="36" spans="1:8" ht="18" customHeight="1" x14ac:dyDescent="0.2">
      <c r="B36" s="438" t="s">
        <v>281</v>
      </c>
      <c r="C36" s="439"/>
      <c r="D36" s="220" t="s">
        <v>3</v>
      </c>
      <c r="E36" s="440" t="s">
        <v>237</v>
      </c>
      <c r="F36" s="463"/>
      <c r="G36" s="441"/>
    </row>
    <row r="37" spans="1:8" s="198" customFormat="1" ht="23.65" customHeight="1" x14ac:dyDescent="0.2">
      <c r="B37" s="83" t="s">
        <v>10</v>
      </c>
      <c r="C37" s="221" t="s">
        <v>282</v>
      </c>
      <c r="D37" s="222">
        <v>0.2</v>
      </c>
      <c r="E37" s="370" t="s">
        <v>283</v>
      </c>
      <c r="F37" s="371"/>
      <c r="G37" s="372"/>
    </row>
    <row r="38" spans="1:8" ht="12.4" customHeight="1" x14ac:dyDescent="0.2">
      <c r="B38" s="80" t="s">
        <v>11</v>
      </c>
      <c r="C38" s="86" t="s">
        <v>284</v>
      </c>
      <c r="D38" s="87">
        <v>1.4999999999999999E-2</v>
      </c>
      <c r="E38" s="370" t="s">
        <v>285</v>
      </c>
      <c r="F38" s="371"/>
      <c r="G38" s="372"/>
    </row>
    <row r="39" spans="1:8" ht="12.4" customHeight="1" x14ac:dyDescent="0.2">
      <c r="B39" s="80" t="s">
        <v>12</v>
      </c>
      <c r="C39" s="86" t="s">
        <v>286</v>
      </c>
      <c r="D39" s="87">
        <v>0.01</v>
      </c>
      <c r="E39" s="370" t="s">
        <v>287</v>
      </c>
      <c r="F39" s="371"/>
      <c r="G39" s="372"/>
    </row>
    <row r="40" spans="1:8" ht="12.4" customHeight="1" x14ac:dyDescent="0.2">
      <c r="B40" s="80" t="s">
        <v>13</v>
      </c>
      <c r="C40" s="86" t="s">
        <v>233</v>
      </c>
      <c r="D40" s="87">
        <v>2E-3</v>
      </c>
      <c r="E40" s="370" t="s">
        <v>288</v>
      </c>
      <c r="F40" s="371"/>
      <c r="G40" s="372"/>
    </row>
    <row r="41" spans="1:8" ht="22.9" customHeight="1" x14ac:dyDescent="0.2">
      <c r="B41" s="80" t="s">
        <v>14</v>
      </c>
      <c r="C41" s="86" t="s">
        <v>289</v>
      </c>
      <c r="D41" s="87">
        <v>0</v>
      </c>
      <c r="E41" s="370" t="s">
        <v>290</v>
      </c>
      <c r="F41" s="371"/>
      <c r="G41" s="372"/>
    </row>
    <row r="42" spans="1:8" ht="12.4" customHeight="1" x14ac:dyDescent="0.2">
      <c r="B42" s="80" t="s">
        <v>15</v>
      </c>
      <c r="C42" s="86" t="s">
        <v>176</v>
      </c>
      <c r="D42" s="87">
        <v>0.08</v>
      </c>
      <c r="E42" s="370" t="s">
        <v>291</v>
      </c>
      <c r="F42" s="371"/>
      <c r="G42" s="372"/>
    </row>
    <row r="43" spans="1:8" ht="22.15" customHeight="1" x14ac:dyDescent="0.2">
      <c r="B43" s="80" t="s">
        <v>16</v>
      </c>
      <c r="C43" s="207" t="s">
        <v>292</v>
      </c>
      <c r="D43" s="87">
        <v>0.03</v>
      </c>
      <c r="E43" s="370" t="s">
        <v>293</v>
      </c>
      <c r="F43" s="371"/>
      <c r="G43" s="372"/>
    </row>
    <row r="44" spans="1:8" ht="12.4" customHeight="1" x14ac:dyDescent="0.2">
      <c r="B44" s="80" t="s">
        <v>17</v>
      </c>
      <c r="C44" s="86" t="s">
        <v>232</v>
      </c>
      <c r="D44" s="87">
        <v>6.0000000000000001E-3</v>
      </c>
      <c r="E44" s="370" t="s">
        <v>294</v>
      </c>
      <c r="F44" s="371"/>
      <c r="G44" s="372"/>
    </row>
    <row r="45" spans="1:8" ht="14.65" customHeight="1" x14ac:dyDescent="0.2">
      <c r="B45" s="80" t="s">
        <v>181</v>
      </c>
      <c r="C45" s="223" t="s">
        <v>295</v>
      </c>
      <c r="D45" s="227">
        <v>0</v>
      </c>
      <c r="E45" s="370" t="s">
        <v>296</v>
      </c>
      <c r="F45" s="371"/>
      <c r="G45" s="372"/>
    </row>
    <row r="46" spans="1:8" ht="12.4" customHeight="1" x14ac:dyDescent="0.2">
      <c r="B46" s="473" t="s">
        <v>297</v>
      </c>
      <c r="C46" s="473"/>
      <c r="D46" s="84">
        <f>SUM(D37:D45)</f>
        <v>0.34300000000000008</v>
      </c>
      <c r="E46" s="474"/>
      <c r="F46" s="475"/>
      <c r="G46" s="476"/>
    </row>
    <row r="47" spans="1:8" s="229" customFormat="1" ht="27.6" customHeight="1" x14ac:dyDescent="0.25">
      <c r="A47" s="228"/>
      <c r="B47" s="477" t="s">
        <v>298</v>
      </c>
      <c r="C47" s="478"/>
      <c r="D47" s="478"/>
      <c r="E47" s="478"/>
      <c r="F47" s="478"/>
      <c r="G47" s="479"/>
      <c r="H47" s="228"/>
    </row>
    <row r="48" spans="1:8" ht="30" customHeight="1" x14ac:dyDescent="0.2">
      <c r="B48" s="480" t="s">
        <v>299</v>
      </c>
      <c r="C48" s="481"/>
      <c r="D48" s="481"/>
      <c r="E48" s="481"/>
      <c r="F48" s="481"/>
      <c r="G48" s="482"/>
    </row>
    <row r="49" spans="1:8" ht="58.15" customHeight="1" x14ac:dyDescent="0.2">
      <c r="B49" s="454" t="s">
        <v>300</v>
      </c>
      <c r="C49" s="483"/>
      <c r="D49" s="483"/>
      <c r="E49" s="483"/>
      <c r="F49" s="483"/>
      <c r="G49" s="484"/>
    </row>
    <row r="50" spans="1:8" ht="34.9" customHeight="1" x14ac:dyDescent="0.2">
      <c r="B50" s="454" t="s">
        <v>301</v>
      </c>
      <c r="C50" s="483"/>
      <c r="D50" s="483"/>
      <c r="E50" s="483"/>
      <c r="F50" s="483"/>
      <c r="G50" s="484"/>
    </row>
    <row r="51" spans="1:8" ht="45.6" customHeight="1" x14ac:dyDescent="0.2">
      <c r="B51" s="454" t="s">
        <v>302</v>
      </c>
      <c r="C51" s="483"/>
      <c r="D51" s="483"/>
      <c r="E51" s="483"/>
      <c r="F51" s="483"/>
      <c r="G51" s="484"/>
    </row>
    <row r="52" spans="1:8" ht="135.75" customHeight="1" x14ac:dyDescent="0.2">
      <c r="B52" s="454" t="s">
        <v>303</v>
      </c>
      <c r="C52" s="483"/>
      <c r="D52" s="483"/>
      <c r="E52" s="483"/>
      <c r="F52" s="483"/>
      <c r="G52" s="484"/>
    </row>
    <row r="53" spans="1:8" ht="10.15" customHeight="1" x14ac:dyDescent="0.2">
      <c r="B53" s="230"/>
      <c r="C53" s="231"/>
      <c r="D53" s="231"/>
      <c r="E53" s="231"/>
      <c r="F53" s="231"/>
      <c r="G53" s="232"/>
    </row>
    <row r="54" spans="1:8" ht="6" customHeight="1" x14ac:dyDescent="0.2">
      <c r="B54" s="88"/>
      <c r="C54" s="226"/>
      <c r="D54" s="226"/>
      <c r="E54" s="226"/>
      <c r="F54" s="226"/>
      <c r="G54" s="226"/>
    </row>
    <row r="55" spans="1:8" s="204" customFormat="1" ht="18" customHeight="1" x14ac:dyDescent="0.2">
      <c r="A55" s="202"/>
      <c r="B55" s="438" t="s">
        <v>304</v>
      </c>
      <c r="C55" s="491"/>
      <c r="D55" s="233"/>
      <c r="E55" s="440" t="s">
        <v>237</v>
      </c>
      <c r="F55" s="463"/>
      <c r="G55" s="441"/>
      <c r="H55" s="202"/>
    </row>
    <row r="56" spans="1:8" x14ac:dyDescent="0.2">
      <c r="B56" s="80" t="s">
        <v>10</v>
      </c>
      <c r="C56" s="492" t="s">
        <v>305</v>
      </c>
      <c r="D56" s="493"/>
      <c r="E56" s="235" t="s">
        <v>306</v>
      </c>
      <c r="F56" s="236"/>
      <c r="G56" s="237"/>
    </row>
    <row r="57" spans="1:8" ht="12.4" customHeight="1" x14ac:dyDescent="0.2">
      <c r="B57" s="80" t="s">
        <v>11</v>
      </c>
      <c r="C57" s="238" t="s">
        <v>307</v>
      </c>
      <c r="D57" s="239"/>
      <c r="E57" s="240" t="s">
        <v>308</v>
      </c>
      <c r="F57" s="241"/>
      <c r="G57" s="242"/>
    </row>
    <row r="58" spans="1:8" ht="12.4" hidden="1" customHeight="1" x14ac:dyDescent="0.2">
      <c r="B58" s="80" t="s">
        <v>12</v>
      </c>
      <c r="C58" s="238" t="s">
        <v>309</v>
      </c>
      <c r="D58" s="239"/>
      <c r="E58" s="240" t="s">
        <v>310</v>
      </c>
      <c r="F58" s="241"/>
      <c r="G58" s="242"/>
    </row>
    <row r="59" spans="1:8" ht="12.4" hidden="1" customHeight="1" x14ac:dyDescent="0.2">
      <c r="B59" s="208" t="s">
        <v>13</v>
      </c>
      <c r="C59" s="243" t="s">
        <v>311</v>
      </c>
      <c r="D59" s="244"/>
      <c r="E59" s="245" t="s">
        <v>310</v>
      </c>
      <c r="F59" s="246"/>
      <c r="G59" s="247"/>
    </row>
    <row r="60" spans="1:8" ht="43.9" customHeight="1" x14ac:dyDescent="0.2">
      <c r="B60" s="485" t="s">
        <v>312</v>
      </c>
      <c r="C60" s="486"/>
      <c r="D60" s="486"/>
      <c r="E60" s="486"/>
      <c r="F60" s="486"/>
      <c r="G60" s="487"/>
    </row>
    <row r="61" spans="1:8" ht="54" customHeight="1" x14ac:dyDescent="0.2">
      <c r="B61" s="480" t="s">
        <v>313</v>
      </c>
      <c r="C61" s="481"/>
      <c r="D61" s="481"/>
      <c r="E61" s="481"/>
      <c r="F61" s="481"/>
      <c r="G61" s="482"/>
    </row>
    <row r="62" spans="1:8" ht="40.9" customHeight="1" x14ac:dyDescent="0.2">
      <c r="B62" s="480" t="s">
        <v>314</v>
      </c>
      <c r="C62" s="481"/>
      <c r="D62" s="481"/>
      <c r="E62" s="481"/>
      <c r="F62" s="481"/>
      <c r="G62" s="482"/>
    </row>
    <row r="63" spans="1:8" ht="24" customHeight="1" x14ac:dyDescent="0.2">
      <c r="B63" s="488" t="s">
        <v>315</v>
      </c>
      <c r="C63" s="489"/>
      <c r="D63" s="489"/>
      <c r="E63" s="489"/>
      <c r="F63" s="489"/>
      <c r="G63" s="490"/>
    </row>
    <row r="64" spans="1:8" ht="6" customHeight="1" x14ac:dyDescent="0.2">
      <c r="B64" s="88"/>
      <c r="C64" s="226"/>
      <c r="D64" s="226"/>
      <c r="E64" s="226"/>
      <c r="F64" s="226"/>
      <c r="G64" s="226"/>
    </row>
    <row r="65" spans="2:8" ht="18" customHeight="1" x14ac:dyDescent="0.2">
      <c r="B65" s="438" t="s">
        <v>316</v>
      </c>
      <c r="C65" s="439"/>
      <c r="D65" s="89" t="s">
        <v>3</v>
      </c>
      <c r="E65" s="440" t="s">
        <v>236</v>
      </c>
      <c r="F65" s="441"/>
      <c r="G65" s="220" t="s">
        <v>237</v>
      </c>
    </row>
    <row r="66" spans="2:8" ht="22.9" customHeight="1" x14ac:dyDescent="0.2">
      <c r="B66" s="90" t="s">
        <v>10</v>
      </c>
      <c r="C66" s="91" t="s">
        <v>317</v>
      </c>
      <c r="D66" s="92">
        <v>4.1666666666666666E-3</v>
      </c>
      <c r="E66" s="505" t="s">
        <v>188</v>
      </c>
      <c r="F66" s="506"/>
      <c r="G66" s="94" t="s">
        <v>318</v>
      </c>
    </row>
    <row r="67" spans="2:8" ht="12.4" customHeight="1" x14ac:dyDescent="0.2">
      <c r="B67" s="90" t="s">
        <v>11</v>
      </c>
      <c r="C67" s="91" t="s">
        <v>189</v>
      </c>
      <c r="D67" s="92">
        <v>3.3333333333333332E-4</v>
      </c>
      <c r="E67" s="505" t="s">
        <v>319</v>
      </c>
      <c r="F67" s="506"/>
      <c r="G67" s="94" t="s">
        <v>320</v>
      </c>
      <c r="H67" s="248"/>
    </row>
    <row r="68" spans="2:8" s="198" customFormat="1" ht="22.9" customHeight="1" x14ac:dyDescent="0.2">
      <c r="B68" s="95" t="s">
        <v>12</v>
      </c>
      <c r="C68" s="96" t="s">
        <v>321</v>
      </c>
      <c r="D68" s="43">
        <v>3.4399999999999993E-2</v>
      </c>
      <c r="E68" s="97" t="s">
        <v>322</v>
      </c>
      <c r="F68" s="98"/>
      <c r="G68" s="94" t="s">
        <v>323</v>
      </c>
    </row>
    <row r="69" spans="2:8" ht="22.5" x14ac:dyDescent="0.2">
      <c r="B69" s="99" t="s">
        <v>13</v>
      </c>
      <c r="C69" s="100" t="s">
        <v>324</v>
      </c>
      <c r="D69" s="101">
        <v>1.0694444444444444E-2</v>
      </c>
      <c r="E69" s="507" t="s">
        <v>194</v>
      </c>
      <c r="F69" s="508"/>
      <c r="G69" s="94" t="s">
        <v>325</v>
      </c>
    </row>
    <row r="70" spans="2:8" x14ac:dyDescent="0.2">
      <c r="B70" s="102" t="s">
        <v>326</v>
      </c>
      <c r="C70" s="103" t="s">
        <v>327</v>
      </c>
      <c r="D70" s="104">
        <v>1.9444444444444446E-3</v>
      </c>
      <c r="E70" s="505" t="s">
        <v>328</v>
      </c>
      <c r="F70" s="506"/>
      <c r="G70" s="94" t="s">
        <v>329</v>
      </c>
    </row>
    <row r="71" spans="2:8" ht="22.5" x14ac:dyDescent="0.2">
      <c r="B71" s="99" t="s">
        <v>14</v>
      </c>
      <c r="C71" s="100" t="s">
        <v>330</v>
      </c>
      <c r="D71" s="101">
        <v>3.8999999999999998E-3</v>
      </c>
      <c r="E71" s="494" t="s">
        <v>331</v>
      </c>
      <c r="F71" s="495"/>
      <c r="G71" s="94" t="s">
        <v>332</v>
      </c>
    </row>
    <row r="72" spans="2:8" ht="22.5" x14ac:dyDescent="0.2">
      <c r="B72" s="102" t="s">
        <v>333</v>
      </c>
      <c r="C72" s="105" t="s">
        <v>334</v>
      </c>
      <c r="D72" s="106">
        <v>7.1555555555555587E-4</v>
      </c>
      <c r="E72" s="505" t="s">
        <v>335</v>
      </c>
      <c r="F72" s="506"/>
      <c r="G72" s="94" t="s">
        <v>329</v>
      </c>
    </row>
    <row r="73" spans="2:8" ht="22.5" x14ac:dyDescent="0.2">
      <c r="B73" s="99" t="s">
        <v>15</v>
      </c>
      <c r="C73" s="100" t="s">
        <v>336</v>
      </c>
      <c r="D73" s="107">
        <v>4.2999999999999999E-4</v>
      </c>
      <c r="E73" s="494" t="s">
        <v>337</v>
      </c>
      <c r="F73" s="495"/>
      <c r="G73" s="94" t="s">
        <v>338</v>
      </c>
    </row>
    <row r="74" spans="2:8" ht="22.5" x14ac:dyDescent="0.2">
      <c r="B74" s="102" t="s">
        <v>339</v>
      </c>
      <c r="C74" s="105" t="s">
        <v>334</v>
      </c>
      <c r="D74" s="104">
        <v>6.2222222222222233E-5</v>
      </c>
      <c r="E74" s="496" t="s">
        <v>340</v>
      </c>
      <c r="F74" s="497"/>
      <c r="G74" s="94" t="s">
        <v>329</v>
      </c>
    </row>
    <row r="75" spans="2:8" ht="12.4" customHeight="1" x14ac:dyDescent="0.2">
      <c r="B75" s="498" t="s">
        <v>341</v>
      </c>
      <c r="C75" s="498"/>
      <c r="D75" s="108">
        <v>5.3699999999999998E-2</v>
      </c>
      <c r="E75" s="109" t="s">
        <v>342</v>
      </c>
      <c r="F75" s="110"/>
      <c r="G75" s="111"/>
    </row>
    <row r="76" spans="2:8" ht="12.4" customHeight="1" x14ac:dyDescent="0.2">
      <c r="B76" s="499" t="s">
        <v>343</v>
      </c>
      <c r="C76" s="499"/>
      <c r="D76" s="112">
        <v>4.1622222222222206E-2</v>
      </c>
      <c r="E76" s="500" t="s">
        <v>344</v>
      </c>
      <c r="F76" s="501"/>
      <c r="G76" s="93"/>
    </row>
    <row r="77" spans="2:8" ht="28.15" customHeight="1" x14ac:dyDescent="0.2">
      <c r="B77" s="502" t="s">
        <v>345</v>
      </c>
      <c r="C77" s="503"/>
      <c r="D77" s="503"/>
      <c r="E77" s="503"/>
      <c r="F77" s="503"/>
      <c r="G77" s="504"/>
    </row>
    <row r="78" spans="2:8" s="198" customFormat="1" ht="98.25" customHeight="1" x14ac:dyDescent="0.2">
      <c r="B78" s="514" t="s">
        <v>346</v>
      </c>
      <c r="C78" s="515"/>
      <c r="D78" s="515"/>
      <c r="E78" s="515"/>
      <c r="F78" s="515"/>
      <c r="G78" s="516"/>
    </row>
    <row r="79" spans="2:8" ht="38.65" customHeight="1" x14ac:dyDescent="0.2">
      <c r="B79" s="514" t="s">
        <v>347</v>
      </c>
      <c r="C79" s="515"/>
      <c r="D79" s="515"/>
      <c r="E79" s="515"/>
      <c r="F79" s="515"/>
      <c r="G79" s="516"/>
    </row>
    <row r="80" spans="2:8" ht="14.65" customHeight="1" x14ac:dyDescent="0.2">
      <c r="B80" s="517" t="s">
        <v>348</v>
      </c>
      <c r="C80" s="518"/>
      <c r="D80" s="518"/>
      <c r="E80" s="518"/>
      <c r="F80" s="518"/>
      <c r="G80" s="519"/>
    </row>
    <row r="81" spans="2:7" ht="27.6" customHeight="1" x14ac:dyDescent="0.2">
      <c r="B81" s="514" t="s">
        <v>349</v>
      </c>
      <c r="C81" s="515"/>
      <c r="D81" s="515"/>
      <c r="E81" s="515"/>
      <c r="F81" s="515"/>
      <c r="G81" s="516"/>
    </row>
    <row r="82" spans="2:7" ht="24" customHeight="1" x14ac:dyDescent="0.2">
      <c r="B82" s="520" t="s">
        <v>350</v>
      </c>
      <c r="C82" s="521"/>
      <c r="D82" s="521"/>
      <c r="E82" s="521"/>
      <c r="F82" s="521"/>
      <c r="G82" s="522"/>
    </row>
    <row r="83" spans="2:7" ht="6" customHeight="1" x14ac:dyDescent="0.2">
      <c r="B83" s="224"/>
      <c r="C83" s="249"/>
      <c r="D83" s="249"/>
      <c r="E83" s="249"/>
      <c r="F83" s="250"/>
      <c r="G83" s="250"/>
    </row>
    <row r="84" spans="2:7" ht="12.4" customHeight="1" x14ac:dyDescent="0.2">
      <c r="B84" s="438" t="s">
        <v>101</v>
      </c>
      <c r="C84" s="439"/>
      <c r="D84" s="113" t="s">
        <v>3</v>
      </c>
      <c r="E84" s="523" t="s">
        <v>236</v>
      </c>
      <c r="F84" s="523"/>
      <c r="G84" s="220" t="s">
        <v>237</v>
      </c>
    </row>
    <row r="85" spans="2:7" s="198" customFormat="1" x14ac:dyDescent="0.2">
      <c r="B85" s="83" t="s">
        <v>10</v>
      </c>
      <c r="C85" s="114" t="s">
        <v>351</v>
      </c>
      <c r="D85" s="251">
        <f>1/12</f>
        <v>8.3333333333333329E-2</v>
      </c>
      <c r="E85" s="509" t="s">
        <v>272</v>
      </c>
      <c r="F85" s="510"/>
      <c r="G85" s="205" t="s">
        <v>352</v>
      </c>
    </row>
    <row r="86" spans="2:7" ht="33.75" x14ac:dyDescent="0.2">
      <c r="B86" s="80" t="s">
        <v>11</v>
      </c>
      <c r="C86" s="81" t="s">
        <v>353</v>
      </c>
      <c r="D86" s="87">
        <f>5/30/12</f>
        <v>1.3888888888888888E-2</v>
      </c>
      <c r="E86" s="511" t="s">
        <v>354</v>
      </c>
      <c r="F86" s="511"/>
      <c r="G86" s="252" t="s">
        <v>355</v>
      </c>
    </row>
    <row r="87" spans="2:7" ht="22.5" x14ac:dyDescent="0.2">
      <c r="B87" s="208" t="s">
        <v>12</v>
      </c>
      <c r="C87" s="115" t="s">
        <v>356</v>
      </c>
      <c r="D87" s="227">
        <f>0.2327*0.1111*0.5</f>
        <v>1.2926485E-2</v>
      </c>
      <c r="E87" s="512" t="s">
        <v>357</v>
      </c>
      <c r="F87" s="513"/>
      <c r="G87" s="190" t="s">
        <v>358</v>
      </c>
    </row>
    <row r="88" spans="2:7" ht="22.5" x14ac:dyDescent="0.2">
      <c r="B88" s="80" t="s">
        <v>13</v>
      </c>
      <c r="C88" s="81" t="s">
        <v>359</v>
      </c>
      <c r="D88" s="87">
        <f>5/30/12*0.015</f>
        <v>2.0833333333333332E-4</v>
      </c>
      <c r="E88" s="511" t="s">
        <v>360</v>
      </c>
      <c r="F88" s="511"/>
      <c r="G88" s="252" t="s">
        <v>361</v>
      </c>
    </row>
    <row r="89" spans="2:7" x14ac:dyDescent="0.2">
      <c r="B89" s="80" t="s">
        <v>14</v>
      </c>
      <c r="C89" s="81" t="s">
        <v>362</v>
      </c>
      <c r="D89" s="87">
        <f>1/30/12</f>
        <v>2.7777777777777779E-3</v>
      </c>
      <c r="E89" s="511" t="s">
        <v>363</v>
      </c>
      <c r="F89" s="511"/>
      <c r="G89" s="253" t="s">
        <v>364</v>
      </c>
    </row>
    <row r="90" spans="2:7" x14ac:dyDescent="0.2">
      <c r="B90" s="80" t="s">
        <v>15</v>
      </c>
      <c r="C90" s="81" t="s">
        <v>365</v>
      </c>
      <c r="D90" s="87">
        <f>1/12*0.0078</f>
        <v>6.4999999999999997E-4</v>
      </c>
      <c r="E90" s="511" t="s">
        <v>366</v>
      </c>
      <c r="F90" s="511"/>
      <c r="G90" s="253" t="s">
        <v>367</v>
      </c>
    </row>
    <row r="91" spans="2:7" x14ac:dyDescent="0.2">
      <c r="B91" s="532" t="s">
        <v>16</v>
      </c>
      <c r="C91" s="535" t="s">
        <v>368</v>
      </c>
      <c r="D91" s="538">
        <v>0</v>
      </c>
      <c r="E91" s="541" t="s">
        <v>369</v>
      </c>
      <c r="F91" s="254">
        <v>220</v>
      </c>
      <c r="G91" s="116" t="s">
        <v>370</v>
      </c>
    </row>
    <row r="92" spans="2:7" x14ac:dyDescent="0.2">
      <c r="B92" s="533"/>
      <c r="C92" s="536"/>
      <c r="D92" s="539"/>
      <c r="E92" s="542"/>
      <c r="F92" s="254">
        <v>15</v>
      </c>
      <c r="G92" s="116" t="s">
        <v>371</v>
      </c>
    </row>
    <row r="93" spans="2:7" x14ac:dyDescent="0.2">
      <c r="B93" s="534"/>
      <c r="C93" s="537"/>
      <c r="D93" s="540"/>
      <c r="E93" s="543"/>
      <c r="F93" s="255">
        <v>1</v>
      </c>
      <c r="G93" s="116" t="s">
        <v>372</v>
      </c>
    </row>
    <row r="94" spans="2:7" x14ac:dyDescent="0.2">
      <c r="B94" s="256" t="s">
        <v>17</v>
      </c>
      <c r="C94" s="257" t="s">
        <v>4</v>
      </c>
      <c r="D94" s="117">
        <v>0</v>
      </c>
      <c r="E94" s="544"/>
      <c r="F94" s="545"/>
      <c r="G94" s="258"/>
    </row>
    <row r="95" spans="2:7" ht="12.4" customHeight="1" x14ac:dyDescent="0.2">
      <c r="B95" s="526" t="s">
        <v>373</v>
      </c>
      <c r="C95" s="527"/>
      <c r="D95" s="118">
        <f>SUM(D85:D90)</f>
        <v>0.11378481833333333</v>
      </c>
      <c r="E95" s="528" t="str">
        <f>"obs: Com o item 'g' o Subtotal ≅ "&amp;TEXT(SUM(D85:D93),"0,00%")</f>
        <v>obs: Com o item 'g' o Subtotal ≅ 11,38%</v>
      </c>
      <c r="F95" s="529"/>
      <c r="G95" s="237"/>
    </row>
    <row r="96" spans="2:7" ht="25.5" x14ac:dyDescent="0.2">
      <c r="B96" s="80" t="s">
        <v>181</v>
      </c>
      <c r="C96" s="234" t="s">
        <v>374</v>
      </c>
      <c r="D96" s="119">
        <f>(D95-D87)*(1/12+1/12+(1/12*1/3))</f>
        <v>1.961134259259259E-2</v>
      </c>
      <c r="E96" s="524" t="str">
        <f>"("&amp;TEXT(D95,"0,0000")&amp;" - "&amp;TEXT(D88,"0,0000")&amp;") x [1/12+1/12+(1/12 x 1/3)] x 100 ≅ "&amp;TEXT(D96,"0,00%")</f>
        <v>(0,1138 - 0,0002) x [1/12+1/12+(1/12 x 1/3)] x 100 ≅ 1,96%</v>
      </c>
      <c r="F96" s="525"/>
      <c r="G96" s="237"/>
    </row>
    <row r="97" spans="1:8" ht="12.4" customHeight="1" x14ac:dyDescent="0.2">
      <c r="B97" s="526" t="s">
        <v>375</v>
      </c>
      <c r="C97" s="527"/>
      <c r="D97" s="118">
        <f>SUM(D95:D96)</f>
        <v>0.13339616092592593</v>
      </c>
      <c r="E97" s="528"/>
      <c r="F97" s="529"/>
      <c r="G97" s="237"/>
    </row>
    <row r="98" spans="1:8" ht="12.4" customHeight="1" x14ac:dyDescent="0.2">
      <c r="B98" s="80" t="s">
        <v>376</v>
      </c>
      <c r="C98" s="86" t="s">
        <v>126</v>
      </c>
      <c r="D98" s="119">
        <v>4.58E-2</v>
      </c>
      <c r="E98" s="524" t="str">
        <f>"(0,3680 x "&amp;TEXT(D95,"0,0000")&amp;") x 100 ≅ "&amp;TEXT(D98,"0,00%")</f>
        <v>(0,3680 x 0,1138) x 100 ≅ 4,58%</v>
      </c>
      <c r="F98" s="525"/>
      <c r="G98" s="237"/>
    </row>
    <row r="99" spans="1:8" ht="12.4" customHeight="1" x14ac:dyDescent="0.2">
      <c r="B99" s="466" t="s">
        <v>377</v>
      </c>
      <c r="C99" s="467"/>
      <c r="D99" s="84">
        <f>SUM(D97:D98)</f>
        <v>0.17919616092592594</v>
      </c>
      <c r="E99" s="530"/>
      <c r="F99" s="531"/>
      <c r="G99" s="259"/>
    </row>
    <row r="100" spans="1:8" s="260" customFormat="1" ht="30" customHeight="1" x14ac:dyDescent="0.2">
      <c r="B100" s="470" t="s">
        <v>378</v>
      </c>
      <c r="C100" s="471"/>
      <c r="D100" s="471"/>
      <c r="E100" s="471"/>
      <c r="F100" s="471"/>
      <c r="G100" s="472"/>
    </row>
    <row r="101" spans="1:8" s="198" customFormat="1" ht="15" customHeight="1" x14ac:dyDescent="0.2">
      <c r="B101" s="550" t="s">
        <v>379</v>
      </c>
      <c r="C101" s="551"/>
      <c r="D101" s="551"/>
      <c r="E101" s="551"/>
      <c r="F101" s="551"/>
      <c r="G101" s="552"/>
    </row>
    <row r="102" spans="1:8" ht="12.4" customHeight="1" x14ac:dyDescent="0.2">
      <c r="B102" s="445" t="s">
        <v>380</v>
      </c>
      <c r="C102" s="446"/>
      <c r="D102" s="446"/>
      <c r="E102" s="446"/>
      <c r="F102" s="446"/>
      <c r="G102" s="447"/>
    </row>
    <row r="103" spans="1:8" ht="63.4" customHeight="1" x14ac:dyDescent="0.2">
      <c r="B103" s="262"/>
      <c r="C103" s="446" t="s">
        <v>381</v>
      </c>
      <c r="D103" s="446"/>
      <c r="E103" s="446"/>
      <c r="F103" s="446"/>
      <c r="G103" s="447"/>
    </row>
    <row r="104" spans="1:8" ht="54" customHeight="1" x14ac:dyDescent="0.2">
      <c r="B104" s="262"/>
      <c r="C104" s="446" t="s">
        <v>382</v>
      </c>
      <c r="D104" s="446"/>
      <c r="E104" s="446"/>
      <c r="F104" s="446"/>
      <c r="G104" s="447"/>
    </row>
    <row r="105" spans="1:8" ht="31.5" customHeight="1" x14ac:dyDescent="0.2">
      <c r="B105" s="262"/>
      <c r="C105" s="446" t="s">
        <v>383</v>
      </c>
      <c r="D105" s="446"/>
      <c r="E105" s="446"/>
      <c r="F105" s="446"/>
      <c r="G105" s="447"/>
    </row>
    <row r="106" spans="1:8" s="263" customFormat="1" ht="22.5" customHeight="1" x14ac:dyDescent="0.2">
      <c r="A106" s="199"/>
      <c r="B106" s="546" t="s">
        <v>384</v>
      </c>
      <c r="C106" s="547"/>
      <c r="D106" s="548" t="s">
        <v>385</v>
      </c>
      <c r="E106" s="548"/>
      <c r="F106" s="548"/>
      <c r="G106" s="549"/>
      <c r="H106" s="199"/>
    </row>
    <row r="107" spans="1:8" s="265" customFormat="1" ht="33" customHeight="1" x14ac:dyDescent="0.2">
      <c r="A107" s="264"/>
      <c r="B107" s="546" t="s">
        <v>386</v>
      </c>
      <c r="C107" s="547"/>
      <c r="D107" s="548" t="s">
        <v>387</v>
      </c>
      <c r="E107" s="548"/>
      <c r="F107" s="548"/>
      <c r="G107" s="549"/>
      <c r="H107" s="264"/>
    </row>
    <row r="108" spans="1:8" s="198" customFormat="1" ht="15" customHeight="1" x14ac:dyDescent="0.2">
      <c r="B108" s="550" t="s">
        <v>388</v>
      </c>
      <c r="C108" s="551"/>
      <c r="D108" s="551"/>
      <c r="E108" s="551"/>
      <c r="F108" s="551"/>
      <c r="G108" s="552"/>
    </row>
    <row r="109" spans="1:8" s="198" customFormat="1" ht="15" customHeight="1" x14ac:dyDescent="0.2">
      <c r="B109" s="553" t="s">
        <v>389</v>
      </c>
      <c r="C109" s="554"/>
      <c r="D109" s="555"/>
      <c r="E109" s="554"/>
      <c r="F109" s="554"/>
      <c r="G109" s="556"/>
    </row>
    <row r="110" spans="1:8" s="198" customFormat="1" ht="15" customHeight="1" x14ac:dyDescent="0.2">
      <c r="B110" s="553" t="s">
        <v>390</v>
      </c>
      <c r="C110" s="554"/>
      <c r="D110" s="555"/>
      <c r="E110" s="554"/>
      <c r="F110" s="554"/>
      <c r="G110" s="556"/>
    </row>
    <row r="111" spans="1:8" s="198" customFormat="1" ht="48.4" customHeight="1" x14ac:dyDescent="0.2">
      <c r="B111" s="550" t="s">
        <v>391</v>
      </c>
      <c r="C111" s="551"/>
      <c r="D111" s="551"/>
      <c r="E111" s="551"/>
      <c r="F111" s="551"/>
      <c r="G111" s="552"/>
    </row>
    <row r="112" spans="1:8" s="198" customFormat="1" ht="49.9" customHeight="1" x14ac:dyDescent="0.2">
      <c r="B112" s="563" t="s">
        <v>392</v>
      </c>
      <c r="C112" s="564"/>
      <c r="D112" s="564"/>
      <c r="E112" s="564"/>
      <c r="F112" s="564"/>
      <c r="G112" s="565"/>
    </row>
    <row r="113" spans="2:7" s="198" customFormat="1" ht="6" customHeight="1" x14ac:dyDescent="0.2">
      <c r="B113" s="217"/>
      <c r="C113" s="261"/>
      <c r="D113" s="261"/>
      <c r="E113" s="261"/>
      <c r="F113" s="261"/>
      <c r="G113" s="261"/>
    </row>
    <row r="114" spans="2:7" ht="18" customHeight="1" x14ac:dyDescent="0.2">
      <c r="B114" s="438" t="s">
        <v>393</v>
      </c>
      <c r="C114" s="491"/>
      <c r="D114" s="439"/>
      <c r="E114" s="440" t="s">
        <v>237</v>
      </c>
      <c r="F114" s="463"/>
      <c r="G114" s="441"/>
    </row>
    <row r="115" spans="2:7" ht="12.4" customHeight="1" x14ac:dyDescent="0.2">
      <c r="B115" s="80" t="s">
        <v>10</v>
      </c>
      <c r="C115" s="566" t="s">
        <v>105</v>
      </c>
      <c r="D115" s="567"/>
      <c r="E115" s="568" t="s">
        <v>410</v>
      </c>
      <c r="F115" s="569"/>
      <c r="G115" s="570"/>
    </row>
    <row r="116" spans="2:7" ht="12.4" customHeight="1" x14ac:dyDescent="0.2">
      <c r="B116" s="80" t="s">
        <v>11</v>
      </c>
      <c r="C116" s="120" t="s">
        <v>219</v>
      </c>
      <c r="D116" s="266"/>
      <c r="E116" s="571"/>
      <c r="F116" s="572"/>
      <c r="G116" s="573"/>
    </row>
    <row r="117" spans="2:7" ht="12.4" customHeight="1" x14ac:dyDescent="0.2">
      <c r="B117" s="80" t="s">
        <v>12</v>
      </c>
      <c r="C117" s="120" t="s">
        <v>220</v>
      </c>
      <c r="D117" s="267"/>
      <c r="E117" s="571"/>
      <c r="F117" s="572"/>
      <c r="G117" s="573"/>
    </row>
    <row r="118" spans="2:7" ht="14.45" customHeight="1" x14ac:dyDescent="0.2">
      <c r="B118" s="80" t="s">
        <v>13</v>
      </c>
      <c r="C118" s="120" t="s">
        <v>394</v>
      </c>
      <c r="D118" s="267"/>
      <c r="E118" s="574"/>
      <c r="F118" s="575"/>
      <c r="G118" s="576"/>
    </row>
    <row r="119" spans="2:7" s="198" customFormat="1" ht="6" customHeight="1" x14ac:dyDescent="0.2">
      <c r="B119" s="217"/>
      <c r="C119" s="218"/>
      <c r="D119" s="218"/>
      <c r="E119" s="218"/>
      <c r="F119" s="218"/>
      <c r="G119" s="218"/>
    </row>
    <row r="120" spans="2:7" ht="18" customHeight="1" x14ac:dyDescent="0.2">
      <c r="B120" s="557" t="s">
        <v>395</v>
      </c>
      <c r="C120" s="558"/>
      <c r="D120" s="268" t="s">
        <v>3</v>
      </c>
      <c r="E120" s="430" t="s">
        <v>236</v>
      </c>
      <c r="F120" s="430"/>
      <c r="G120" s="430"/>
    </row>
    <row r="121" spans="2:7" ht="13.15" customHeight="1" x14ac:dyDescent="0.2">
      <c r="B121" s="121" t="s">
        <v>10</v>
      </c>
      <c r="C121" s="122" t="s">
        <v>396</v>
      </c>
      <c r="D121" s="123">
        <v>0.03</v>
      </c>
      <c r="E121" s="559" t="s">
        <v>411</v>
      </c>
      <c r="F121" s="559"/>
      <c r="G121" s="559"/>
    </row>
    <row r="122" spans="2:7" ht="13.15" customHeight="1" x14ac:dyDescent="0.2">
      <c r="B122" s="121" t="s">
        <v>11</v>
      </c>
      <c r="C122" s="122" t="s">
        <v>397</v>
      </c>
      <c r="D122" s="123">
        <v>6.7900000000000002E-2</v>
      </c>
      <c r="E122" s="559" t="s">
        <v>412</v>
      </c>
      <c r="F122" s="559"/>
      <c r="G122" s="559"/>
    </row>
    <row r="123" spans="2:7" ht="13.15" customHeight="1" x14ac:dyDescent="0.2">
      <c r="B123" s="124" t="s">
        <v>12</v>
      </c>
      <c r="C123" s="269" t="s">
        <v>398</v>
      </c>
      <c r="D123" s="123">
        <f>D124+D127+D128</f>
        <v>0.14250000000000002</v>
      </c>
      <c r="E123" s="560" t="s">
        <v>399</v>
      </c>
      <c r="F123" s="561"/>
      <c r="G123" s="562"/>
    </row>
    <row r="124" spans="2:7" s="270" customFormat="1" ht="13.15" customHeight="1" x14ac:dyDescent="0.2">
      <c r="B124" s="83" t="s">
        <v>44</v>
      </c>
      <c r="C124" s="221" t="s">
        <v>159</v>
      </c>
      <c r="D124" s="125">
        <f>D125+D126</f>
        <v>9.2499999999999999E-2</v>
      </c>
      <c r="E124" s="583" t="s">
        <v>400</v>
      </c>
      <c r="F124" s="584"/>
      <c r="G124" s="585"/>
    </row>
    <row r="125" spans="2:7" s="270" customFormat="1" ht="13.15" customHeight="1" x14ac:dyDescent="0.2">
      <c r="B125" s="271"/>
      <c r="C125" s="126" t="s">
        <v>40</v>
      </c>
      <c r="D125" s="127">
        <v>1.6500000000000001E-2</v>
      </c>
      <c r="E125" s="586"/>
      <c r="F125" s="587"/>
      <c r="G125" s="588"/>
    </row>
    <row r="126" spans="2:7" ht="13.15" customHeight="1" x14ac:dyDescent="0.2">
      <c r="B126" s="271"/>
      <c r="C126" s="126" t="s">
        <v>41</v>
      </c>
      <c r="D126" s="128">
        <v>7.5999999999999998E-2</v>
      </c>
      <c r="E126" s="589" t="s">
        <v>401</v>
      </c>
      <c r="F126" s="584"/>
      <c r="G126" s="585"/>
    </row>
    <row r="127" spans="2:7" ht="13.15" customHeight="1" x14ac:dyDescent="0.2">
      <c r="B127" s="83" t="s">
        <v>45</v>
      </c>
      <c r="C127" s="221" t="s">
        <v>402</v>
      </c>
      <c r="D127" s="129">
        <v>0.05</v>
      </c>
      <c r="E127" s="589" t="s">
        <v>403</v>
      </c>
      <c r="F127" s="584"/>
      <c r="G127" s="585"/>
    </row>
    <row r="128" spans="2:7" ht="13.15" customHeight="1" x14ac:dyDescent="0.2">
      <c r="B128" s="272" t="s">
        <v>46</v>
      </c>
      <c r="C128" s="273" t="s">
        <v>404</v>
      </c>
      <c r="D128" s="130">
        <v>0</v>
      </c>
      <c r="E128" s="274"/>
      <c r="F128" s="198"/>
      <c r="G128" s="275"/>
    </row>
    <row r="129" spans="2:7" ht="64.150000000000006" customHeight="1" x14ac:dyDescent="0.2">
      <c r="B129" s="442" t="s">
        <v>413</v>
      </c>
      <c r="C129" s="443"/>
      <c r="D129" s="443"/>
      <c r="E129" s="443"/>
      <c r="F129" s="443"/>
      <c r="G129" s="444"/>
    </row>
    <row r="130" spans="2:7" s="270" customFormat="1" ht="31.5" customHeight="1" x14ac:dyDescent="0.2">
      <c r="B130" s="454" t="s">
        <v>405</v>
      </c>
      <c r="C130" s="455"/>
      <c r="D130" s="455"/>
      <c r="E130" s="455"/>
      <c r="F130" s="455"/>
      <c r="G130" s="456"/>
    </row>
    <row r="131" spans="2:7" s="276" customFormat="1" ht="26.65" customHeight="1" x14ac:dyDescent="0.2">
      <c r="B131" s="277"/>
      <c r="C131" s="458" t="s">
        <v>406</v>
      </c>
      <c r="D131" s="458"/>
      <c r="E131" s="458"/>
      <c r="F131" s="458"/>
      <c r="G131" s="459"/>
    </row>
    <row r="132" spans="2:7" s="270" customFormat="1" ht="60" customHeight="1" x14ac:dyDescent="0.2">
      <c r="B132" s="277"/>
      <c r="C132" s="458" t="s">
        <v>407</v>
      </c>
      <c r="D132" s="458"/>
      <c r="E132" s="458"/>
      <c r="F132" s="458"/>
      <c r="G132" s="459"/>
    </row>
    <row r="133" spans="2:7" s="270" customFormat="1" ht="31.5" customHeight="1" x14ac:dyDescent="0.2">
      <c r="B133" s="454" t="s">
        <v>408</v>
      </c>
      <c r="C133" s="455"/>
      <c r="D133" s="455"/>
      <c r="E133" s="455"/>
      <c r="F133" s="455"/>
      <c r="G133" s="456"/>
    </row>
    <row r="134" spans="2:7" s="270" customFormat="1" ht="31.5" customHeight="1" x14ac:dyDescent="0.2">
      <c r="B134" s="577" t="s">
        <v>409</v>
      </c>
      <c r="C134" s="578"/>
      <c r="D134" s="578"/>
      <c r="E134" s="578"/>
      <c r="F134" s="578"/>
      <c r="G134" s="579"/>
    </row>
    <row r="135" spans="2:7" x14ac:dyDescent="0.2">
      <c r="B135" s="278"/>
      <c r="C135" s="279"/>
      <c r="D135" s="279"/>
    </row>
    <row r="136" spans="2:7" x14ac:dyDescent="0.2">
      <c r="B136" s="278"/>
      <c r="C136" s="279"/>
      <c r="D136" s="279"/>
    </row>
    <row r="137" spans="2:7" x14ac:dyDescent="0.2">
      <c r="B137" s="278"/>
      <c r="C137" s="279"/>
      <c r="D137" s="279"/>
    </row>
  </sheetData>
  <sheetProtection algorithmName="SHA-512" hashValue="Bozeu1XLPXKOXAWGA8fcPw89KlujoDgl/ae+7bs0bdclhIfpEhmI9SkkceweakEY3nkwEpc4DcLFwnC7dV3w2Q==" saltValue="nQde0nvvBIp00M4clkePqA==" spinCount="100000" sheet="1" objects="1" scenarios="1"/>
  <mergeCells count="130">
    <mergeCell ref="C132:G132"/>
    <mergeCell ref="B133:G133"/>
    <mergeCell ref="B134:G134"/>
    <mergeCell ref="E124:G124"/>
    <mergeCell ref="E126:G126"/>
    <mergeCell ref="E127:G127"/>
    <mergeCell ref="B129:G129"/>
    <mergeCell ref="B130:G130"/>
    <mergeCell ref="C131:G131"/>
    <mergeCell ref="B120:C120"/>
    <mergeCell ref="E120:G120"/>
    <mergeCell ref="E121:G121"/>
    <mergeCell ref="E122:G122"/>
    <mergeCell ref="E123:G123"/>
    <mergeCell ref="B110:G110"/>
    <mergeCell ref="B111:G111"/>
    <mergeCell ref="B112:G112"/>
    <mergeCell ref="B114:D114"/>
    <mergeCell ref="E114:G114"/>
    <mergeCell ref="C115:D115"/>
    <mergeCell ref="E115:G118"/>
    <mergeCell ref="B106:C106"/>
    <mergeCell ref="D106:G106"/>
    <mergeCell ref="B107:C107"/>
    <mergeCell ref="D107:G107"/>
    <mergeCell ref="B108:G108"/>
    <mergeCell ref="B109:G109"/>
    <mergeCell ref="B100:G100"/>
    <mergeCell ref="B101:G101"/>
    <mergeCell ref="B102:G102"/>
    <mergeCell ref="C103:G103"/>
    <mergeCell ref="C104:G104"/>
    <mergeCell ref="C105:G105"/>
    <mergeCell ref="E96:F96"/>
    <mergeCell ref="B97:C97"/>
    <mergeCell ref="E97:F97"/>
    <mergeCell ref="E98:F98"/>
    <mergeCell ref="B99:C99"/>
    <mergeCell ref="E99:F99"/>
    <mergeCell ref="B91:B93"/>
    <mergeCell ref="C91:C93"/>
    <mergeCell ref="D91:D93"/>
    <mergeCell ref="E91:E93"/>
    <mergeCell ref="E94:F94"/>
    <mergeCell ref="B95:C95"/>
    <mergeCell ref="E95:F95"/>
    <mergeCell ref="E85:F85"/>
    <mergeCell ref="E86:F86"/>
    <mergeCell ref="E87:F87"/>
    <mergeCell ref="E88:F88"/>
    <mergeCell ref="E89:F89"/>
    <mergeCell ref="E90:F90"/>
    <mergeCell ref="B78:G78"/>
    <mergeCell ref="B79:G79"/>
    <mergeCell ref="B80:G80"/>
    <mergeCell ref="B81:G81"/>
    <mergeCell ref="B82:G82"/>
    <mergeCell ref="B84:C84"/>
    <mergeCell ref="E84:F84"/>
    <mergeCell ref="E73:F73"/>
    <mergeCell ref="E74:F74"/>
    <mergeCell ref="B75:C75"/>
    <mergeCell ref="B76:C76"/>
    <mergeCell ref="E76:F76"/>
    <mergeCell ref="B77:G77"/>
    <mergeCell ref="E66:F66"/>
    <mergeCell ref="E67:F67"/>
    <mergeCell ref="E69:F69"/>
    <mergeCell ref="E70:F70"/>
    <mergeCell ref="E71:F71"/>
    <mergeCell ref="E72:F72"/>
    <mergeCell ref="B60:G60"/>
    <mergeCell ref="B61:G61"/>
    <mergeCell ref="B62:G62"/>
    <mergeCell ref="B63:G63"/>
    <mergeCell ref="B65:C65"/>
    <mergeCell ref="E65:F65"/>
    <mergeCell ref="B50:G50"/>
    <mergeCell ref="B51:G51"/>
    <mergeCell ref="B52:G52"/>
    <mergeCell ref="B55:C55"/>
    <mergeCell ref="E55:G55"/>
    <mergeCell ref="C56:D56"/>
    <mergeCell ref="E45:G45"/>
    <mergeCell ref="B46:C46"/>
    <mergeCell ref="E46:G46"/>
    <mergeCell ref="B47:G47"/>
    <mergeCell ref="B48:G48"/>
    <mergeCell ref="B49:G49"/>
    <mergeCell ref="E39:G39"/>
    <mergeCell ref="E40:G40"/>
    <mergeCell ref="E41:G41"/>
    <mergeCell ref="E42:G42"/>
    <mergeCell ref="E43:G43"/>
    <mergeCell ref="E44:G44"/>
    <mergeCell ref="B31:G32"/>
    <mergeCell ref="B33:G34"/>
    <mergeCell ref="B36:C36"/>
    <mergeCell ref="E36:G36"/>
    <mergeCell ref="E37:G37"/>
    <mergeCell ref="E38:G38"/>
    <mergeCell ref="E27:F27"/>
    <mergeCell ref="E28:F28"/>
    <mergeCell ref="B29:C29"/>
    <mergeCell ref="E29:F29"/>
    <mergeCell ref="B30:G30"/>
    <mergeCell ref="B20:G20"/>
    <mergeCell ref="B21:G21"/>
    <mergeCell ref="B22:G22"/>
    <mergeCell ref="B23:G23"/>
    <mergeCell ref="B26:C26"/>
    <mergeCell ref="E26:F26"/>
    <mergeCell ref="B14:G14"/>
    <mergeCell ref="B15:G15"/>
    <mergeCell ref="B16:G16"/>
    <mergeCell ref="B17:G17"/>
    <mergeCell ref="B18:G18"/>
    <mergeCell ref="B19:G19"/>
    <mergeCell ref="D8:F8"/>
    <mergeCell ref="D9:F9"/>
    <mergeCell ref="D10:F10"/>
    <mergeCell ref="D11:F11"/>
    <mergeCell ref="D12:F12"/>
    <mergeCell ref="D13:F13"/>
    <mergeCell ref="B2:G2"/>
    <mergeCell ref="B3:G3"/>
    <mergeCell ref="B5:C5"/>
    <mergeCell ref="D5:F5"/>
    <mergeCell ref="D6:F6"/>
    <mergeCell ref="D7:F7"/>
  </mergeCells>
  <hyperlinks>
    <hyperlink ref="B106:C106" r:id="rId1" display="Clique aqui para consultar o Painel de Informações da RAIS de 2021" xr:uid="{7B746DFF-CB7E-4713-BFF4-C10C9F49F331}"/>
    <hyperlink ref="B107:C107" r:id="rId2" display="Clique aqui para consultar o Anuário Estatístico da Previdência Social - AEPS" xr:uid="{14706CAD-E202-4EA2-96D3-718EDF3C6007}"/>
  </hyperlinks>
  <pageMargins left="0.25" right="0.25" top="0.75" bottom="0.75" header="0.3" footer="0.3"/>
  <pageSetup paperSize="9" scale="83" fitToHeight="0" orientation="landscape"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VEÍCULO LEVE</vt:lpstr>
      <vt:lpstr>VEÍCULO PESADO</vt:lpstr>
      <vt:lpstr>ÔNIBUS E VAN</vt:lpstr>
      <vt:lpstr>OPERADOR DE MAQUINAS</vt:lpstr>
      <vt:lpstr>AMBULÂNCIA</vt:lpstr>
      <vt:lpstr>MEMORIAL</vt:lpstr>
      <vt:lpstr>NOTA EXPLICATIVA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dc:creator>
  <cp:lastModifiedBy>IASMYN CARVALHO</cp:lastModifiedBy>
  <cp:lastPrinted>2024-11-13T15:51:04Z</cp:lastPrinted>
  <dcterms:created xsi:type="dcterms:W3CDTF">2010-12-08T17:56:29Z</dcterms:created>
  <dcterms:modified xsi:type="dcterms:W3CDTF">2024-11-13T15:56:09Z</dcterms:modified>
</cp:coreProperties>
</file>