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172.18.0.5\arquivos\06_OBRAS PUBLICAS\03_PAVIMENTAÇÃO E DRENAGENS\00_RECAPEAMENTOS\Recapeamento 2023\2. Arquivos para Licitação\ORÇAMENTO\"/>
    </mc:Choice>
  </mc:AlternateContent>
  <bookViews>
    <workbookView xWindow="0" yWindow="0" windowWidth="28800" windowHeight="12330" tabRatio="830"/>
  </bookViews>
  <sheets>
    <sheet name="Capa" sheetId="17" r:id="rId1"/>
    <sheet name="Resumo" sheetId="2" r:id="rId2"/>
    <sheet name="Orçamento" sheetId="1" r:id="rId3"/>
    <sheet name="Composições" sheetId="7" r:id="rId4"/>
    <sheet name="BDI" sheetId="4" r:id="rId5"/>
    <sheet name="BDI - Diferenciado" sheetId="20" r:id="rId6"/>
    <sheet name="Cronograma" sheetId="9" r:id="rId7"/>
    <sheet name="Memória de Cálculo - MICRO" sheetId="15" r:id="rId8"/>
    <sheet name="Memória de Cálculo - CBUQ" sheetId="16" r:id="rId9"/>
    <sheet name="Memória de Cálculo - T. Buraco" sheetId="19" r:id="rId10"/>
    <sheet name="ANP - Material Asfáltico" sheetId="18" r:id="rId11"/>
  </sheets>
  <externalReferences>
    <externalReference r:id="rId12"/>
    <externalReference r:id="rId13"/>
    <externalReference r:id="rId14"/>
    <externalReference r:id="rId15"/>
    <externalReference r:id="rId16"/>
    <externalReference r:id="rId17"/>
    <externalReference r:id="rId18"/>
  </externalReferences>
  <definedNames>
    <definedName name="_ind100">#REF!</definedName>
    <definedName name="_mem2">'[1]Mat Asf'!$H$37</definedName>
    <definedName name="_prd1">#REF!</definedName>
    <definedName name="_prt1">#REF!</definedName>
    <definedName name="_RET1">#REF!</definedName>
    <definedName name="a">#REF!</definedName>
    <definedName name="abc">'[2]Aterro PonteSul'!#REF!</definedName>
    <definedName name="_xlnm.Print_Area" localSheetId="10">'ANP - Material Asfáltico'!$A$1:$D$14</definedName>
    <definedName name="_xlnm.Print_Area" localSheetId="4">BDI!$A$1:$G$51</definedName>
    <definedName name="_xlnm.Print_Area" localSheetId="5">'BDI - Diferenciado'!$A$1:$G$37</definedName>
    <definedName name="_xlnm.Print_Area" localSheetId="0">Capa!$A$1:$J$49</definedName>
    <definedName name="_xlnm.Print_Area" localSheetId="3">Composições!$A$1:$O$17</definedName>
    <definedName name="_xlnm.Print_Area" localSheetId="6">Cronograma!$B$2:$W$35</definedName>
    <definedName name="_xlnm.Print_Area" localSheetId="8">'Memória de Cálculo - CBUQ'!$A$1:$L$177</definedName>
    <definedName name="_xlnm.Print_Area" localSheetId="7">'Memória de Cálculo - MICRO'!$A$1:$L$124</definedName>
    <definedName name="_xlnm.Print_Area" localSheetId="9">'Memória de Cálculo - T. Buraco'!$A$1:$L$45</definedName>
    <definedName name="_xlnm.Print_Area" localSheetId="2">Orçamento!$A$1:$M$51</definedName>
    <definedName name="_xlnm.Print_Area" localSheetId="1">Resumo!$A$1:$G$40</definedName>
    <definedName name="_xlnm.Print_Area">#REF!</definedName>
    <definedName name="areafog" localSheetId="8">#REF!</definedName>
    <definedName name="areafog" localSheetId="9">#REF!</definedName>
    <definedName name="areafog">#REF!</definedName>
    <definedName name="areatsd">#REF!</definedName>
    <definedName name="areatss">#REF!</definedName>
    <definedName name="aterro">'[2]Aterro PonteSul'!#REF!</definedName>
    <definedName name="bacia">#REF!</definedName>
    <definedName name="bbdcc15">#REF!</definedName>
    <definedName name="bbdcc20">#REF!</definedName>
    <definedName name="bbdcc25">#REF!</definedName>
    <definedName name="bbdcc30">#REF!</definedName>
    <definedName name="bbdtc04">#REF!</definedName>
    <definedName name="bbdtc06">#REF!</definedName>
    <definedName name="bbdtc08">#REF!</definedName>
    <definedName name="bbdtc10">#REF!</definedName>
    <definedName name="bbdtc12">#REF!</definedName>
    <definedName name="bbdtc15">#REF!</definedName>
    <definedName name="bbscc15">#REF!</definedName>
    <definedName name="bbscc20">#REF!</definedName>
    <definedName name="bbscc25">#REF!</definedName>
    <definedName name="bbscc30">#REF!</definedName>
    <definedName name="bbstc04">#REF!</definedName>
    <definedName name="bbstc06">#REF!</definedName>
    <definedName name="bbstc08">#REF!</definedName>
    <definedName name="bbstc10">#REF!</definedName>
    <definedName name="bbstc12">#REF!</definedName>
    <definedName name="bbstc15">#REF!</definedName>
    <definedName name="bbtcc15">[2]DMT_EV!#REF!</definedName>
    <definedName name="bbtcc20">[2]DMT_EV!#REF!</definedName>
    <definedName name="bbtcc25">[2]DMT_EV!#REF!</definedName>
    <definedName name="bbtcc30">[2]DMT_EV!#REF!</definedName>
    <definedName name="bbttc04">#REF!</definedName>
    <definedName name="bbttc06">#REF!</definedName>
    <definedName name="bbttc08">#REF!</definedName>
    <definedName name="bbttc10">#REF!</definedName>
    <definedName name="bbttc12">#REF!</definedName>
    <definedName name="bbttc15">#REF!</definedName>
    <definedName name="betume">#REF!</definedName>
    <definedName name="cabeca">#REF!</definedName>
    <definedName name="cabeca1">#REF!</definedName>
    <definedName name="cabeçalho">#REF!</definedName>
    <definedName name="cabeçalho1">#REF!</definedName>
    <definedName name="cbdcc15">#REF!</definedName>
    <definedName name="cbdcc20">#REF!</definedName>
    <definedName name="cbdcc25">#REF!</definedName>
    <definedName name="cbdcc30">#REF!</definedName>
    <definedName name="cbdtc04">#REF!</definedName>
    <definedName name="cbdtc06">#REF!</definedName>
    <definedName name="cbdtc08">#REF!</definedName>
    <definedName name="cbdtc10">#REF!</definedName>
    <definedName name="cbdtc12">#REF!</definedName>
    <definedName name="cbdtc15">#REF!</definedName>
    <definedName name="cbscc15">#REF!</definedName>
    <definedName name="cbscc20">#REF!</definedName>
    <definedName name="cbscc25">#REF!</definedName>
    <definedName name="cbscc30">#REF!</definedName>
    <definedName name="cbstc04">#REF!</definedName>
    <definedName name="cbstc06">#REF!</definedName>
    <definedName name="cbstc08">#REF!</definedName>
    <definedName name="cbstc10">#REF!</definedName>
    <definedName name="cbstc12">#REF!</definedName>
    <definedName name="cbstc15">#REF!</definedName>
    <definedName name="cbtcc15">[2]DMT_EV!#REF!</definedName>
    <definedName name="cbtcc20">[2]DMT_EV!#REF!</definedName>
    <definedName name="cbtcc25">[2]DMT_EV!#REF!</definedName>
    <definedName name="cbtcc30">[2]DMT_EV!#REF!</definedName>
    <definedName name="cbttc04">#REF!</definedName>
    <definedName name="cbttc06">#REF!</definedName>
    <definedName name="cbttc08">#REF!</definedName>
    <definedName name="cbttc10">#REF!</definedName>
    <definedName name="cbttc12">#REF!</definedName>
    <definedName name="cbttc15">#REF!</definedName>
    <definedName name="ccerca">#REF!</definedName>
    <definedName name="cesar">#REF!</definedName>
    <definedName name="cm_30">#REF!</definedName>
    <definedName name="comp100">#REF!</definedName>
    <definedName name="comp95">#REF!</definedName>
    <definedName name="compala">#REF!</definedName>
    <definedName name="COMPOS">[3]Plan1!$A$2:$D$4073</definedName>
    <definedName name="conap">#REF!</definedName>
    <definedName name="conass">#REF!</definedName>
    <definedName name="connum">#REF!</definedName>
    <definedName name="conpro">#REF!</definedName>
    <definedName name="contrato">#REF!</definedName>
    <definedName name="corte">#REF!</definedName>
    <definedName name="DATA">#REF!</definedName>
    <definedName name="defensa">#REF!</definedName>
    <definedName name="dmt_1000">#REF!</definedName>
    <definedName name="dmt_1200">#REF!</definedName>
    <definedName name="dmt_1400">#REF!</definedName>
    <definedName name="dmt_200">#REF!</definedName>
    <definedName name="dmt_400">#REF!</definedName>
    <definedName name="dmt_50">#REF!</definedName>
    <definedName name="dmt_600">#REF!</definedName>
    <definedName name="dmt_800">#REF!</definedName>
    <definedName name="drena">#REF!</definedName>
    <definedName name="dreno">#REF!</definedName>
    <definedName name="dtipo1">#REF!</definedName>
    <definedName name="dtipo2">#REF!</definedName>
    <definedName name="empo2">#REF!</definedName>
    <definedName name="Empola2">#REF!</definedName>
    <definedName name="Empolo2">#REF!</definedName>
    <definedName name="empolo3">#REF!</definedName>
    <definedName name="eng">'[1]Mat Asf'!$C$36</definedName>
    <definedName name="engfiscal">#REF!</definedName>
    <definedName name="engm1">#REF!</definedName>
    <definedName name="engm2">#REF!</definedName>
    <definedName name="engmds">#REF!</definedName>
    <definedName name="escavd">#REF!</definedName>
    <definedName name="escavgd">#REF!</definedName>
    <definedName name="escavgs">#REF!</definedName>
    <definedName name="escavgt">[2]DMT_EV!#REF!</definedName>
    <definedName name="escavs">#REF!</definedName>
    <definedName name="escavt">#REF!</definedName>
    <definedName name="etipo1">#REF!</definedName>
    <definedName name="etipo2">#REF!</definedName>
    <definedName name="faixa">#REF!</definedName>
    <definedName name="fator100">#REF!</definedName>
    <definedName name="fator50">#REF!</definedName>
    <definedName name="fdreno">#REF!</definedName>
    <definedName name="fir">[4]RELATÓRIO!$B$12</definedName>
    <definedName name="firma">#REF!</definedName>
    <definedName name="foac">#REF!</definedName>
    <definedName name="foae">#REF!</definedName>
    <definedName name="foc">#REF!</definedName>
    <definedName name="FOG">#REF!</definedName>
    <definedName name="fpavi">#REF!</definedName>
    <definedName name="fsinal">#REF!</definedName>
    <definedName name="fterra">#REF!</definedName>
    <definedName name="grama">#REF!</definedName>
    <definedName name="_xlnm.Recorder">#REF!</definedName>
    <definedName name="Guias">#REF!</definedName>
    <definedName name="horad6">#REF!</definedName>
    <definedName name="horad8">#REF!</definedName>
    <definedName name="imparea">#REF!</definedName>
    <definedName name="ksinal">'[5]Indice de Reajuste'!#REF!</definedName>
    <definedName name="licerra">#REF!</definedName>
    <definedName name="limata">#REF!</definedName>
    <definedName name="luis">'[4]REAJU (2)'!$H$35</definedName>
    <definedName name="marco">#REF!</definedName>
    <definedName name="mds">#REF!</definedName>
    <definedName name="Mem">'[1]Mat Asf'!$C$37</definedName>
    <definedName name="mo_base">#REF!</definedName>
    <definedName name="mo_sub_base">#REF!</definedName>
    <definedName name="mobase">#REF!</definedName>
    <definedName name="mocomercial">#REF!</definedName>
    <definedName name="molocal">#REF!</definedName>
    <definedName name="mosub">#REF!</definedName>
    <definedName name="muro">#REF!</definedName>
    <definedName name="nÁID">'[2]Aterro PonteSul'!#REF!</definedName>
    <definedName name="OAC">#REF!</definedName>
    <definedName name="OAE">#REF!</definedName>
    <definedName name="obra">#REF!</definedName>
    <definedName name="OCOM">#REF!</definedName>
    <definedName name="Orçamento">#REF!</definedName>
    <definedName name="ordem">#REF!</definedName>
    <definedName name="orlando">#REF!</definedName>
    <definedName name="pal1x1">#REF!</definedName>
    <definedName name="patrolamento">#REF!</definedName>
    <definedName name="pavi">#REF!</definedName>
    <definedName name="pcat">#REF!</definedName>
    <definedName name="pdmt">#REF!</definedName>
    <definedName name="pdmt1000">#REF!</definedName>
    <definedName name="pdmt1200">#REF!</definedName>
    <definedName name="pdmt200">#REF!</definedName>
    <definedName name="pdmt400">#REF!</definedName>
    <definedName name="pdmt50">#REF!</definedName>
    <definedName name="pdmt600">#REF!</definedName>
    <definedName name="pdmt800">#REF!</definedName>
    <definedName name="PEDREIRA">#REF!</definedName>
    <definedName name="perac">#REF!</definedName>
    <definedName name="persim">#REF!</definedName>
    <definedName name="pil2x05">#REF!</definedName>
    <definedName name="pil2x1">#REF!</definedName>
    <definedName name="pir">#REF!</definedName>
    <definedName name="portfiscal">#REF!</definedName>
    <definedName name="portm1">#REF!</definedName>
    <definedName name="portm2">#REF!</definedName>
    <definedName name="pro">#REF!</definedName>
    <definedName name="pz">#REF!</definedName>
    <definedName name="rdreno">#REF!</definedName>
    <definedName name="reatd">#REF!</definedName>
    <definedName name="reatgd">#REF!</definedName>
    <definedName name="reatgs">#REF!</definedName>
    <definedName name="reatgt">[2]DMT_EV!#REF!</definedName>
    <definedName name="reats">#REF!</definedName>
    <definedName name="reatt">#REF!</definedName>
    <definedName name="referência">#REF!</definedName>
    <definedName name="REGULA">#REF!</definedName>
    <definedName name="REMOÇÃO">#REF!</definedName>
    <definedName name="roac">#REF!</definedName>
    <definedName name="roae">#REF!</definedName>
    <definedName name="roc">#REF!</definedName>
    <definedName name="rodovia">#REF!</definedName>
    <definedName name="rpavi">#REF!</definedName>
    <definedName name="RR_2C">#REF!</definedName>
    <definedName name="rrcerca">#REF!</definedName>
    <definedName name="rsinal">#REF!</definedName>
    <definedName name="rterra">#REF!</definedName>
    <definedName name="saterro">#REF!</definedName>
    <definedName name="scat">#REF!</definedName>
    <definedName name="scorte">#REF!</definedName>
    <definedName name="sdmt">#REF!</definedName>
    <definedName name="sdmt1000">#REF!</definedName>
    <definedName name="sdmt1200">#REF!</definedName>
    <definedName name="sdmt200">#REF!</definedName>
    <definedName name="sdmt400">#REF!</definedName>
    <definedName name="sdmt50">#REF!</definedName>
    <definedName name="sdmt600">#REF!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#REF!</definedName>
    <definedName name="subrog">#REF!</definedName>
    <definedName name="tcat">#REF!</definedName>
    <definedName name="terra">#REF!</definedName>
    <definedName name="teste">#REF!</definedName>
    <definedName name="teste2">#REF!</definedName>
    <definedName name="_xlnm.Print_Titles" localSheetId="3">Composições!$1:$14</definedName>
    <definedName name="_xlnm.Print_Titles" localSheetId="6">Cronograma!$B:$G,Cronograma!$2:$11</definedName>
    <definedName name="_xlnm.Print_Titles" localSheetId="8">'Memória de Cálculo - CBUQ'!$1:$9</definedName>
    <definedName name="_xlnm.Print_Titles" localSheetId="7">'Memória de Cálculo - MICRO'!$1:$9</definedName>
    <definedName name="_xlnm.Print_Titles" localSheetId="2">Orçamento!$1:$14</definedName>
    <definedName name="trecho" localSheetId="8">#REF!</definedName>
    <definedName name="trecho" localSheetId="9">#REF!</definedName>
    <definedName name="trecho">#REF!</definedName>
    <definedName name="TSD" localSheetId="8">#REF!</definedName>
    <definedName name="TSD" localSheetId="9">#REF!</definedName>
    <definedName name="TSD">#REF!</definedName>
    <definedName name="TSs" localSheetId="8">#REF!</definedName>
    <definedName name="TSs" localSheetId="9">#REF!</definedName>
    <definedName name="TSs">#REF!</definedName>
    <definedName name="valeta">#REF!</definedName>
    <definedName name="volbase">#REF!</definedName>
    <definedName name="volsub">#REF!</definedName>
    <definedName name="zebra">#REF!</definedName>
    <definedName name="zenil">#REF!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9" l="1"/>
  <c r="B87" i="16"/>
  <c r="B88" i="16"/>
  <c r="B89" i="16"/>
  <c r="B90" i="16"/>
  <c r="B91" i="16"/>
  <c r="B92" i="16"/>
  <c r="B93" i="16"/>
  <c r="B94" i="16"/>
  <c r="B95" i="16"/>
  <c r="B96" i="16"/>
  <c r="B97" i="16"/>
  <c r="B98" i="16"/>
  <c r="B99" i="16"/>
  <c r="B100" i="16"/>
  <c r="B101" i="16"/>
  <c r="B102" i="16"/>
  <c r="B103" i="16"/>
  <c r="B104" i="16"/>
  <c r="B86" i="16"/>
  <c r="C106" i="15"/>
  <c r="D159" i="16"/>
  <c r="D160" i="16"/>
  <c r="D161" i="16"/>
  <c r="D162" i="16"/>
  <c r="D163" i="16"/>
  <c r="D164" i="16"/>
  <c r="D165" i="16"/>
  <c r="D166" i="16"/>
  <c r="D167" i="16"/>
  <c r="D168" i="16"/>
  <c r="D169" i="16"/>
  <c r="D170" i="16"/>
  <c r="D171" i="16"/>
  <c r="D172" i="16"/>
  <c r="D173" i="16"/>
  <c r="D174" i="16"/>
  <c r="D175" i="16"/>
  <c r="D176" i="16"/>
  <c r="D158" i="16"/>
  <c r="J49" i="1"/>
  <c r="K49" i="1"/>
  <c r="J46" i="1"/>
  <c r="A104" i="16"/>
  <c r="A103" i="16"/>
  <c r="A102" i="16"/>
  <c r="A101" i="16"/>
  <c r="A100" i="16"/>
  <c r="A99" i="16"/>
  <c r="A98" i="16"/>
  <c r="A97" i="16"/>
  <c r="A96" i="16"/>
  <c r="A95" i="16"/>
  <c r="A94" i="16"/>
  <c r="A93" i="16"/>
  <c r="A92" i="16"/>
  <c r="A91" i="16"/>
  <c r="A90" i="16"/>
  <c r="A89" i="16"/>
  <c r="A88" i="16"/>
  <c r="A87" i="16"/>
  <c r="A86" i="16"/>
  <c r="O17" i="7" l="1"/>
  <c r="O16" i="7"/>
  <c r="E123" i="15" l="1"/>
  <c r="E108" i="15"/>
  <c r="E109" i="15"/>
  <c r="E110" i="15"/>
  <c r="E111" i="15"/>
  <c r="E112" i="15"/>
  <c r="E113" i="15"/>
  <c r="E114" i="15"/>
  <c r="E115" i="15"/>
  <c r="E116" i="15"/>
  <c r="E117" i="15"/>
  <c r="E118" i="15"/>
  <c r="E119" i="15"/>
  <c r="E120" i="15"/>
  <c r="E121" i="15"/>
  <c r="E122" i="15"/>
  <c r="E107" i="15"/>
  <c r="E106" i="15"/>
  <c r="G106" i="15" s="1"/>
  <c r="E100" i="15"/>
  <c r="E85" i="15"/>
  <c r="E86" i="15"/>
  <c r="E87" i="15"/>
  <c r="E88" i="15"/>
  <c r="E89" i="15"/>
  <c r="E90" i="15"/>
  <c r="E91" i="15"/>
  <c r="E92" i="15"/>
  <c r="E93" i="15"/>
  <c r="E94" i="15"/>
  <c r="E95" i="15"/>
  <c r="E96" i="15"/>
  <c r="E97" i="15"/>
  <c r="E98" i="15"/>
  <c r="E99" i="15"/>
  <c r="E84" i="15"/>
  <c r="E83" i="15"/>
  <c r="C123" i="15"/>
  <c r="C108" i="15"/>
  <c r="C109" i="15"/>
  <c r="C110" i="15"/>
  <c r="C111" i="15"/>
  <c r="C112" i="15"/>
  <c r="C113" i="15"/>
  <c r="C114" i="15"/>
  <c r="C115" i="15"/>
  <c r="C116" i="15"/>
  <c r="C117" i="15"/>
  <c r="C118" i="15"/>
  <c r="C119" i="15"/>
  <c r="C120" i="15"/>
  <c r="C121" i="15"/>
  <c r="C122" i="15"/>
  <c r="C107" i="15"/>
  <c r="C100" i="15"/>
  <c r="C85" i="15"/>
  <c r="C86" i="15"/>
  <c r="C87" i="15"/>
  <c r="C88" i="15"/>
  <c r="C89" i="15"/>
  <c r="C90" i="15"/>
  <c r="C91" i="15"/>
  <c r="C92" i="15"/>
  <c r="C93" i="15"/>
  <c r="C94" i="15"/>
  <c r="C95" i="15"/>
  <c r="C96" i="15"/>
  <c r="C97" i="15"/>
  <c r="C98" i="15"/>
  <c r="C99" i="15"/>
  <c r="C84" i="15"/>
  <c r="C83" i="15"/>
  <c r="D12" i="2"/>
  <c r="F12" i="20"/>
  <c r="F11" i="20"/>
  <c r="D11" i="20"/>
  <c r="E7" i="20"/>
  <c r="D7" i="20"/>
  <c r="E5" i="20"/>
  <c r="D5" i="20"/>
  <c r="E4" i="20"/>
  <c r="D4" i="20"/>
  <c r="E3" i="20"/>
  <c r="D3" i="20"/>
  <c r="E2" i="20"/>
  <c r="D2" i="20"/>
  <c r="D14" i="19" l="1"/>
  <c r="B32" i="15"/>
  <c r="K3" i="1" l="1"/>
  <c r="B33" i="16" l="1"/>
  <c r="H24" i="1"/>
  <c r="E7" i="7" l="1"/>
  <c r="E7" i="1"/>
  <c r="B24" i="2"/>
  <c r="C29" i="9" s="1"/>
  <c r="A24" i="2"/>
  <c r="B29" i="9" s="1"/>
  <c r="B23" i="2"/>
  <c r="C28" i="9" s="1"/>
  <c r="A23" i="2"/>
  <c r="B28" i="9" s="1"/>
  <c r="A25" i="2"/>
  <c r="B30" i="9" s="1"/>
  <c r="A26" i="2"/>
  <c r="B31" i="9" s="1"/>
  <c r="E15" i="19"/>
  <c r="E16" i="19"/>
  <c r="E17" i="19"/>
  <c r="E18" i="19"/>
  <c r="E19" i="19"/>
  <c r="E20" i="19"/>
  <c r="E21" i="19"/>
  <c r="E22" i="19"/>
  <c r="E33" i="19"/>
  <c r="E34" i="19"/>
  <c r="E35" i="19"/>
  <c r="E36" i="19"/>
  <c r="E37" i="19"/>
  <c r="E38" i="19"/>
  <c r="E39" i="19"/>
  <c r="E40" i="19"/>
  <c r="E41" i="19"/>
  <c r="E42" i="19"/>
  <c r="D15" i="19"/>
  <c r="D16" i="19"/>
  <c r="D17" i="19"/>
  <c r="D18" i="19"/>
  <c r="D19" i="19"/>
  <c r="D20" i="19"/>
  <c r="D21" i="19"/>
  <c r="D22" i="19"/>
  <c r="D23" i="19"/>
  <c r="E23" i="19" s="1"/>
  <c r="D24" i="19"/>
  <c r="E24" i="19" s="1"/>
  <c r="D25" i="19"/>
  <c r="E25" i="19" s="1"/>
  <c r="D26" i="19"/>
  <c r="E26" i="19" s="1"/>
  <c r="D27" i="19"/>
  <c r="E27" i="19" s="1"/>
  <c r="D28" i="19"/>
  <c r="E28" i="19" s="1"/>
  <c r="D29" i="19"/>
  <c r="E29" i="19" s="1"/>
  <c r="D30" i="19"/>
  <c r="E30" i="19" s="1"/>
  <c r="D31" i="19"/>
  <c r="E31" i="19" s="1"/>
  <c r="D32" i="19"/>
  <c r="E32" i="19" s="1"/>
  <c r="D33" i="19"/>
  <c r="D34" i="19"/>
  <c r="D35" i="19"/>
  <c r="D36" i="19"/>
  <c r="D37" i="19"/>
  <c r="D38" i="19"/>
  <c r="D39" i="19"/>
  <c r="D40" i="19"/>
  <c r="D41" i="19"/>
  <c r="D42" i="19"/>
  <c r="D43" i="19"/>
  <c r="E43" i="19" s="1"/>
  <c r="E14" i="19"/>
  <c r="E44" i="19" s="1"/>
  <c r="H21" i="1" s="1"/>
  <c r="B17" i="9" l="1"/>
  <c r="C17" i="9"/>
  <c r="D44" i="19"/>
  <c r="C44" i="19"/>
  <c r="D8" i="2" s="1"/>
  <c r="A84" i="15" l="1"/>
  <c r="B84" i="15"/>
  <c r="A85" i="15"/>
  <c r="B85" i="15"/>
  <c r="A86" i="15"/>
  <c r="B86" i="15"/>
  <c r="A87" i="15"/>
  <c r="B87" i="15"/>
  <c r="A88" i="15"/>
  <c r="B88" i="15"/>
  <c r="A89" i="15"/>
  <c r="B89" i="15"/>
  <c r="A90" i="15"/>
  <c r="B90" i="15"/>
  <c r="A91" i="15"/>
  <c r="B91" i="15"/>
  <c r="A92" i="15"/>
  <c r="B92" i="15"/>
  <c r="A93" i="15"/>
  <c r="B93" i="15"/>
  <c r="A94" i="15"/>
  <c r="B94" i="15"/>
  <c r="A95" i="15"/>
  <c r="B95" i="15"/>
  <c r="A96" i="15"/>
  <c r="B96" i="15"/>
  <c r="A97" i="15"/>
  <c r="B97" i="15"/>
  <c r="A98" i="15"/>
  <c r="B98" i="15"/>
  <c r="A99" i="15"/>
  <c r="B99" i="15"/>
  <c r="A100" i="15"/>
  <c r="B100" i="15"/>
  <c r="B83" i="15"/>
  <c r="A83" i="15"/>
  <c r="A61" i="15"/>
  <c r="B61" i="15"/>
  <c r="D61" i="15" s="1"/>
  <c r="A62" i="15"/>
  <c r="B62" i="15"/>
  <c r="D62" i="15" s="1"/>
  <c r="A63" i="15"/>
  <c r="B63" i="15"/>
  <c r="D63" i="15" s="1"/>
  <c r="A64" i="15"/>
  <c r="B64" i="15"/>
  <c r="D64" i="15" s="1"/>
  <c r="A65" i="15"/>
  <c r="B65" i="15"/>
  <c r="D65" i="15" s="1"/>
  <c r="A66" i="15"/>
  <c r="B66" i="15"/>
  <c r="D66" i="15" s="1"/>
  <c r="A67" i="15"/>
  <c r="B67" i="15"/>
  <c r="D67" i="15" s="1"/>
  <c r="A68" i="15"/>
  <c r="B68" i="15"/>
  <c r="D68" i="15" s="1"/>
  <c r="A69" i="15"/>
  <c r="B69" i="15"/>
  <c r="D69" i="15" s="1"/>
  <c r="A70" i="15"/>
  <c r="B70" i="15"/>
  <c r="D70" i="15" s="1"/>
  <c r="A71" i="15"/>
  <c r="B71" i="15"/>
  <c r="D71" i="15" s="1"/>
  <c r="A72" i="15"/>
  <c r="B72" i="15"/>
  <c r="A73" i="15"/>
  <c r="B73" i="15"/>
  <c r="A74" i="15"/>
  <c r="B74" i="15"/>
  <c r="A75" i="15"/>
  <c r="B75" i="15"/>
  <c r="A76" i="15"/>
  <c r="B76" i="15"/>
  <c r="A77" i="15"/>
  <c r="B77" i="15"/>
  <c r="D77" i="15" s="1"/>
  <c r="B60" i="15"/>
  <c r="D60" i="15" s="1"/>
  <c r="A60" i="15"/>
  <c r="B53" i="15"/>
  <c r="B54" i="15"/>
  <c r="A38" i="15"/>
  <c r="A107" i="15" s="1"/>
  <c r="B38" i="15"/>
  <c r="A39" i="15"/>
  <c r="A108" i="15" s="1"/>
  <c r="B39" i="15"/>
  <c r="A40" i="15"/>
  <c r="A109" i="15" s="1"/>
  <c r="B40" i="15"/>
  <c r="A41" i="15"/>
  <c r="A110" i="15" s="1"/>
  <c r="B41" i="15"/>
  <c r="A42" i="15"/>
  <c r="A111" i="15" s="1"/>
  <c r="B42" i="15"/>
  <c r="A43" i="15"/>
  <c r="A112" i="15" s="1"/>
  <c r="B43" i="15"/>
  <c r="A44" i="15"/>
  <c r="A113" i="15" s="1"/>
  <c r="B44" i="15"/>
  <c r="A45" i="15"/>
  <c r="A114" i="15" s="1"/>
  <c r="B45" i="15"/>
  <c r="A46" i="15"/>
  <c r="A115" i="15" s="1"/>
  <c r="B46" i="15"/>
  <c r="A47" i="15"/>
  <c r="A116" i="15" s="1"/>
  <c r="B47" i="15"/>
  <c r="A48" i="15"/>
  <c r="A117" i="15" s="1"/>
  <c r="B48" i="15"/>
  <c r="A49" i="15"/>
  <c r="A118" i="15" s="1"/>
  <c r="B49" i="15"/>
  <c r="A50" i="15"/>
  <c r="A119" i="15" s="1"/>
  <c r="B50" i="15"/>
  <c r="A51" i="15"/>
  <c r="A120" i="15" s="1"/>
  <c r="B51" i="15"/>
  <c r="A52" i="15"/>
  <c r="A121" i="15" s="1"/>
  <c r="B52" i="15"/>
  <c r="A53" i="15"/>
  <c r="A122" i="15" s="1"/>
  <c r="A54" i="15"/>
  <c r="A123" i="15" s="1"/>
  <c r="B37" i="15"/>
  <c r="A37" i="15"/>
  <c r="A106" i="15" s="1"/>
  <c r="D30" i="15"/>
  <c r="F30" i="15" s="1"/>
  <c r="D31" i="15"/>
  <c r="F31" i="15" s="1"/>
  <c r="H37" i="1"/>
  <c r="A141" i="16"/>
  <c r="A142" i="16"/>
  <c r="A143" i="16"/>
  <c r="A148" i="16"/>
  <c r="A149" i="16"/>
  <c r="A121" i="16"/>
  <c r="A122" i="16"/>
  <c r="A123" i="16"/>
  <c r="A73" i="16"/>
  <c r="A169" i="16" s="1"/>
  <c r="A74" i="16"/>
  <c r="A170" i="16" s="1"/>
  <c r="A75" i="16"/>
  <c r="A171" i="16" s="1"/>
  <c r="A76" i="16"/>
  <c r="A172" i="16" s="1"/>
  <c r="A77" i="16"/>
  <c r="A173" i="16" s="1"/>
  <c r="A78" i="16"/>
  <c r="A174" i="16" s="1"/>
  <c r="A79" i="16"/>
  <c r="A175" i="16" s="1"/>
  <c r="D51" i="16"/>
  <c r="F51" i="16" s="1"/>
  <c r="D52" i="16"/>
  <c r="F52" i="16" s="1"/>
  <c r="D53" i="16"/>
  <c r="F53" i="16" s="1"/>
  <c r="D54" i="16"/>
  <c r="F54" i="16" s="1"/>
  <c r="A48" i="16"/>
  <c r="A144" i="16" s="1"/>
  <c r="B48" i="16"/>
  <c r="D48" i="16" s="1"/>
  <c r="F48" i="16" s="1"/>
  <c r="A49" i="16"/>
  <c r="A145" i="16" s="1"/>
  <c r="B49" i="16"/>
  <c r="D49" i="16" s="1"/>
  <c r="F49" i="16" s="1"/>
  <c r="A50" i="16"/>
  <c r="A146" i="16" s="1"/>
  <c r="B50" i="16"/>
  <c r="D50" i="16" s="1"/>
  <c r="F50" i="16" s="1"/>
  <c r="A51" i="16"/>
  <c r="A147" i="16" s="1"/>
  <c r="B51" i="16"/>
  <c r="A52" i="16"/>
  <c r="A124" i="16" s="1"/>
  <c r="B52" i="16"/>
  <c r="A53" i="16"/>
  <c r="A125" i="16" s="1"/>
  <c r="B53" i="16"/>
  <c r="A54" i="16"/>
  <c r="A126" i="16" s="1"/>
  <c r="B54" i="16"/>
  <c r="A55" i="16"/>
  <c r="A127" i="16" s="1"/>
  <c r="B55" i="16"/>
  <c r="D55" i="16" s="1"/>
  <c r="F55" i="16" s="1"/>
  <c r="A56" i="16"/>
  <c r="A152" i="16" s="1"/>
  <c r="B56" i="16"/>
  <c r="D56" i="16" s="1"/>
  <c r="F56" i="16" s="1"/>
  <c r="A39" i="16"/>
  <c r="A135" i="16" s="1"/>
  <c r="B39" i="16"/>
  <c r="A40" i="16"/>
  <c r="A136" i="16" s="1"/>
  <c r="B40" i="16"/>
  <c r="A41" i="16"/>
  <c r="A113" i="16" s="1"/>
  <c r="B41" i="16"/>
  <c r="A42" i="16"/>
  <c r="A114" i="16" s="1"/>
  <c r="B42" i="16"/>
  <c r="A43" i="16"/>
  <c r="A115" i="16" s="1"/>
  <c r="B43" i="16"/>
  <c r="A44" i="16"/>
  <c r="A116" i="16" s="1"/>
  <c r="B44" i="16"/>
  <c r="A45" i="16"/>
  <c r="A117" i="16" s="1"/>
  <c r="B45" i="16"/>
  <c r="A46" i="16"/>
  <c r="A118" i="16" s="1"/>
  <c r="B46" i="16"/>
  <c r="A47" i="16"/>
  <c r="A71" i="16" s="1"/>
  <c r="A167" i="16" s="1"/>
  <c r="B47" i="16"/>
  <c r="B38" i="16"/>
  <c r="A38" i="16"/>
  <c r="A110" i="16" s="1"/>
  <c r="D28" i="16"/>
  <c r="F28" i="16" s="1"/>
  <c r="D99" i="16" s="1"/>
  <c r="F99" i="16" s="1"/>
  <c r="H99" i="16" s="1"/>
  <c r="D29" i="16"/>
  <c r="F29" i="16" s="1"/>
  <c r="D100" i="16" s="1"/>
  <c r="F100" i="16" s="1"/>
  <c r="H100" i="16" s="1"/>
  <c r="D30" i="16"/>
  <c r="F30" i="16" s="1"/>
  <c r="D101" i="16" s="1"/>
  <c r="F101" i="16" s="1"/>
  <c r="H101" i="16" s="1"/>
  <c r="D31" i="16"/>
  <c r="F31" i="16" s="1"/>
  <c r="D102" i="16" s="1"/>
  <c r="F102" i="16" s="1"/>
  <c r="H102" i="16" s="1"/>
  <c r="D32" i="16"/>
  <c r="F32" i="16" s="1"/>
  <c r="D103" i="16" s="1"/>
  <c r="F103" i="16" s="1"/>
  <c r="H103" i="16" s="1"/>
  <c r="A137" i="16" l="1"/>
  <c r="A138" i="16"/>
  <c r="A139" i="16"/>
  <c r="B173" i="16"/>
  <c r="F173" i="16" s="1"/>
  <c r="H173" i="16" s="1"/>
  <c r="H53" i="16"/>
  <c r="J53" i="16" s="1"/>
  <c r="B151" i="16"/>
  <c r="D151" i="16" s="1"/>
  <c r="H55" i="16"/>
  <c r="B175" i="16"/>
  <c r="B174" i="16"/>
  <c r="H54" i="16"/>
  <c r="J54" i="16" s="1"/>
  <c r="B152" i="16"/>
  <c r="D152" i="16" s="1"/>
  <c r="F152" i="16" s="1"/>
  <c r="H152" i="16" s="1"/>
  <c r="B176" i="16"/>
  <c r="F176" i="16" s="1"/>
  <c r="H176" i="16" s="1"/>
  <c r="H56" i="16"/>
  <c r="J56" i="16" s="1"/>
  <c r="B172" i="16"/>
  <c r="H52" i="16"/>
  <c r="J52" i="16" s="1"/>
  <c r="H51" i="16"/>
  <c r="J51" i="16" s="1"/>
  <c r="B171" i="16"/>
  <c r="A140" i="16"/>
  <c r="A119" i="16"/>
  <c r="B169" i="16"/>
  <c r="F169" i="16" s="1"/>
  <c r="H169" i="16" s="1"/>
  <c r="H49" i="16"/>
  <c r="B170" i="16"/>
  <c r="F170" i="16" s="1"/>
  <c r="H170" i="16" s="1"/>
  <c r="H50" i="16"/>
  <c r="B168" i="16"/>
  <c r="F168" i="16" s="1"/>
  <c r="H168" i="16" s="1"/>
  <c r="H48" i="16"/>
  <c r="J48" i="16" s="1"/>
  <c r="F151" i="16"/>
  <c r="H151" i="16" s="1"/>
  <c r="G93" i="15"/>
  <c r="B123" i="15"/>
  <c r="G123" i="15" s="1"/>
  <c r="D54" i="15"/>
  <c r="F54" i="15" s="1"/>
  <c r="B122" i="15"/>
  <c r="G122" i="15" s="1"/>
  <c r="D53" i="15"/>
  <c r="F53" i="15" s="1"/>
  <c r="G88" i="15"/>
  <c r="G92" i="15"/>
  <c r="G91" i="15"/>
  <c r="B116" i="15"/>
  <c r="G116" i="15" s="1"/>
  <c r="D47" i="15"/>
  <c r="F47" i="15" s="1"/>
  <c r="G99" i="15"/>
  <c r="B113" i="15"/>
  <c r="G113" i="15" s="1"/>
  <c r="D44" i="15"/>
  <c r="F44" i="15" s="1"/>
  <c r="G97" i="15"/>
  <c r="B112" i="15"/>
  <c r="G112" i="15" s="1"/>
  <c r="D43" i="15"/>
  <c r="F43" i="15" s="1"/>
  <c r="D75" i="15"/>
  <c r="F75" i="15" s="1"/>
  <c r="G96" i="15"/>
  <c r="G86" i="15"/>
  <c r="B109" i="15"/>
  <c r="G109" i="15" s="1"/>
  <c r="D40" i="15"/>
  <c r="F40" i="15" s="1"/>
  <c r="B108" i="15"/>
  <c r="G108" i="15" s="1"/>
  <c r="D39" i="15"/>
  <c r="F39" i="15" s="1"/>
  <c r="B117" i="15"/>
  <c r="G117" i="15" s="1"/>
  <c r="D48" i="15"/>
  <c r="F48" i="15" s="1"/>
  <c r="B115" i="15"/>
  <c r="G115" i="15" s="1"/>
  <c r="D46" i="15"/>
  <c r="F46" i="15" s="1"/>
  <c r="B106" i="15"/>
  <c r="B55" i="15"/>
  <c r="D37" i="15"/>
  <c r="B114" i="15"/>
  <c r="G114" i="15" s="1"/>
  <c r="D45" i="15"/>
  <c r="F45" i="15" s="1"/>
  <c r="D76" i="15"/>
  <c r="F76" i="15" s="1"/>
  <c r="B121" i="15"/>
  <c r="G121" i="15" s="1"/>
  <c r="D52" i="15"/>
  <c r="F52" i="15" s="1"/>
  <c r="B111" i="15"/>
  <c r="G111" i="15" s="1"/>
  <c r="D42" i="15"/>
  <c r="F42" i="15" s="1"/>
  <c r="D74" i="15"/>
  <c r="F74" i="15" s="1"/>
  <c r="G95" i="15"/>
  <c r="D72" i="15"/>
  <c r="F72" i="15" s="1"/>
  <c r="B118" i="15"/>
  <c r="G118" i="15" s="1"/>
  <c r="D49" i="15"/>
  <c r="F49" i="15" s="1"/>
  <c r="G90" i="15"/>
  <c r="G98" i="15"/>
  <c r="G87" i="15"/>
  <c r="B119" i="15"/>
  <c r="G119" i="15" s="1"/>
  <c r="D50" i="15"/>
  <c r="F50" i="15" s="1"/>
  <c r="B107" i="15"/>
  <c r="D38" i="15"/>
  <c r="F38" i="15" s="1"/>
  <c r="G100" i="15"/>
  <c r="G89" i="15"/>
  <c r="B120" i="15"/>
  <c r="G120" i="15" s="1"/>
  <c r="D51" i="15"/>
  <c r="F51" i="15" s="1"/>
  <c r="B110" i="15"/>
  <c r="G110" i="15" s="1"/>
  <c r="D41" i="15"/>
  <c r="F41" i="15" s="1"/>
  <c r="D73" i="15"/>
  <c r="F73" i="15" s="1"/>
  <c r="G94" i="15"/>
  <c r="A112" i="16"/>
  <c r="A111" i="16"/>
  <c r="A134" i="16"/>
  <c r="A72" i="16"/>
  <c r="A168" i="16" s="1"/>
  <c r="A151" i="16"/>
  <c r="A150" i="16"/>
  <c r="A120" i="16"/>
  <c r="B78" i="15"/>
  <c r="B148" i="16"/>
  <c r="D148" i="16" s="1"/>
  <c r="B147" i="16"/>
  <c r="D147" i="16" s="1"/>
  <c r="B75" i="16"/>
  <c r="D75" i="16" s="1"/>
  <c r="J50" i="16"/>
  <c r="B146" i="16"/>
  <c r="D146" i="16" s="1"/>
  <c r="B57" i="16"/>
  <c r="J49" i="16"/>
  <c r="B145" i="16"/>
  <c r="D145" i="16" s="1"/>
  <c r="B121" i="16"/>
  <c r="D121" i="16" s="1"/>
  <c r="B120" i="16"/>
  <c r="D120" i="16" s="1"/>
  <c r="B144" i="16"/>
  <c r="D144" i="16" s="1"/>
  <c r="B150" i="16"/>
  <c r="D150" i="16" s="1"/>
  <c r="B77" i="16"/>
  <c r="D77" i="16" s="1"/>
  <c r="B149" i="16"/>
  <c r="D149" i="16" s="1"/>
  <c r="B125" i="16"/>
  <c r="D125" i="16" s="1"/>
  <c r="B124" i="16"/>
  <c r="D124" i="16" s="1"/>
  <c r="B123" i="16"/>
  <c r="D123" i="16" s="1"/>
  <c r="B122" i="16"/>
  <c r="D122" i="16" s="1"/>
  <c r="A128" i="16"/>
  <c r="A80" i="16"/>
  <c r="A176" i="16" s="1"/>
  <c r="B128" i="16"/>
  <c r="D128" i="16" s="1"/>
  <c r="J55" i="16"/>
  <c r="B127" i="16"/>
  <c r="D127" i="16" s="1"/>
  <c r="B126" i="16"/>
  <c r="D126" i="16" s="1"/>
  <c r="B80" i="16"/>
  <c r="D80" i="16" s="1"/>
  <c r="B74" i="16"/>
  <c r="D74" i="16" s="1"/>
  <c r="B78" i="16"/>
  <c r="D78" i="16" s="1"/>
  <c r="B76" i="16"/>
  <c r="D76" i="16" s="1"/>
  <c r="B73" i="16"/>
  <c r="D73" i="16" s="1"/>
  <c r="B72" i="16"/>
  <c r="D72" i="16" s="1"/>
  <c r="B79" i="16"/>
  <c r="D79" i="16" s="1"/>
  <c r="D28" i="15"/>
  <c r="F28" i="15" s="1"/>
  <c r="D29" i="15"/>
  <c r="F29" i="15" s="1"/>
  <c r="D27" i="16"/>
  <c r="F27" i="16" s="1"/>
  <c r="D98" i="16" s="1"/>
  <c r="F98" i="16" s="1"/>
  <c r="H98" i="16" s="1"/>
  <c r="D27" i="15"/>
  <c r="F27" i="15" s="1"/>
  <c r="D26" i="15"/>
  <c r="F26" i="15" s="1"/>
  <c r="D26" i="16"/>
  <c r="F26" i="16" s="1"/>
  <c r="D97" i="16" s="1"/>
  <c r="F97" i="16" s="1"/>
  <c r="H97" i="16" s="1"/>
  <c r="A64" i="16"/>
  <c r="A160" i="16" s="1"/>
  <c r="A65" i="16"/>
  <c r="A161" i="16" s="1"/>
  <c r="A66" i="16"/>
  <c r="A162" i="16" s="1"/>
  <c r="A67" i="16"/>
  <c r="A163" i="16" s="1"/>
  <c r="A68" i="16"/>
  <c r="A164" i="16" s="1"/>
  <c r="A69" i="16"/>
  <c r="A165" i="16" s="1"/>
  <c r="A70" i="16"/>
  <c r="A166" i="16" s="1"/>
  <c r="D25" i="16"/>
  <c r="F25" i="16" s="1"/>
  <c r="D96" i="16" s="1"/>
  <c r="F96" i="16" s="1"/>
  <c r="H96" i="16" s="1"/>
  <c r="A63" i="16"/>
  <c r="A159" i="16" s="1"/>
  <c r="D44" i="16"/>
  <c r="F44" i="16" s="1"/>
  <c r="D45" i="16"/>
  <c r="F45" i="16" s="1"/>
  <c r="D47" i="16"/>
  <c r="F47" i="16" s="1"/>
  <c r="D46" i="16"/>
  <c r="F46" i="16" s="1"/>
  <c r="D24" i="16"/>
  <c r="F24" i="16" s="1"/>
  <c r="D95" i="16" s="1"/>
  <c r="F95" i="16" s="1"/>
  <c r="H95" i="16" s="1"/>
  <c r="F71" i="15"/>
  <c r="D25" i="15"/>
  <c r="F25" i="15" s="1"/>
  <c r="D24" i="15"/>
  <c r="F24" i="15" s="1"/>
  <c r="D23" i="16"/>
  <c r="F23" i="16" s="1"/>
  <c r="D94" i="16" s="1"/>
  <c r="F94" i="16" s="1"/>
  <c r="H94" i="16" s="1"/>
  <c r="D22" i="16"/>
  <c r="F22" i="16" s="1"/>
  <c r="D93" i="16" s="1"/>
  <c r="F93" i="16" s="1"/>
  <c r="H93" i="16" s="1"/>
  <c r="D21" i="16"/>
  <c r="F21" i="16" s="1"/>
  <c r="D92" i="16" s="1"/>
  <c r="F92" i="16" s="1"/>
  <c r="H92" i="16" s="1"/>
  <c r="D20" i="16"/>
  <c r="F20" i="16" s="1"/>
  <c r="D91" i="16" s="1"/>
  <c r="F91" i="16" s="1"/>
  <c r="H91" i="16" s="1"/>
  <c r="D21" i="15"/>
  <c r="F21" i="15" s="1"/>
  <c r="D22" i="15"/>
  <c r="F22" i="15" s="1"/>
  <c r="D23" i="15"/>
  <c r="F23" i="15" s="1"/>
  <c r="D20" i="15"/>
  <c r="F20" i="15" s="1"/>
  <c r="A62" i="16"/>
  <c r="A158" i="16" s="1"/>
  <c r="E7" i="4"/>
  <c r="I3" i="1"/>
  <c r="B18" i="1"/>
  <c r="B26" i="2"/>
  <c r="C31" i="9" s="1"/>
  <c r="B25" i="2"/>
  <c r="C30" i="9" s="1"/>
  <c r="J43" i="1" l="1"/>
  <c r="K46" i="1"/>
  <c r="F126" i="16"/>
  <c r="H126" i="16" s="1"/>
  <c r="F127" i="16"/>
  <c r="H127" i="16" s="1"/>
  <c r="F128" i="16"/>
  <c r="H128" i="16" s="1"/>
  <c r="F172" i="16"/>
  <c r="H172" i="16" s="1"/>
  <c r="F123" i="16"/>
  <c r="H123" i="16" s="1"/>
  <c r="F124" i="16"/>
  <c r="H124" i="16" s="1"/>
  <c r="F125" i="16"/>
  <c r="H125" i="16" s="1"/>
  <c r="B141" i="16"/>
  <c r="D141" i="16" s="1"/>
  <c r="F141" i="16" s="1"/>
  <c r="H141" i="16" s="1"/>
  <c r="B165" i="16"/>
  <c r="H45" i="16"/>
  <c r="J45" i="16" s="1"/>
  <c r="F120" i="16"/>
  <c r="H120" i="16" s="1"/>
  <c r="F171" i="16"/>
  <c r="H171" i="16" s="1"/>
  <c r="F122" i="16"/>
  <c r="H122" i="16" s="1"/>
  <c r="F174" i="16"/>
  <c r="H174" i="16" s="1"/>
  <c r="F175" i="16"/>
  <c r="H175" i="16" s="1"/>
  <c r="B166" i="16"/>
  <c r="F166" i="16" s="1"/>
  <c r="H166" i="16" s="1"/>
  <c r="H46" i="16"/>
  <c r="J46" i="16" s="1"/>
  <c r="H47" i="16"/>
  <c r="J47" i="16" s="1"/>
  <c r="B167" i="16"/>
  <c r="F167" i="16" s="1"/>
  <c r="H167" i="16" s="1"/>
  <c r="B140" i="16"/>
  <c r="B164" i="16"/>
  <c r="F164" i="16" s="1"/>
  <c r="H164" i="16" s="1"/>
  <c r="H44" i="16"/>
  <c r="F121" i="16"/>
  <c r="H121" i="16" s="1"/>
  <c r="F145" i="16"/>
  <c r="H145" i="16" s="1"/>
  <c r="F144" i="16"/>
  <c r="H144" i="16" s="1"/>
  <c r="F146" i="16"/>
  <c r="H146" i="16" s="1"/>
  <c r="F147" i="16"/>
  <c r="H147" i="16" s="1"/>
  <c r="F148" i="16"/>
  <c r="H148" i="16" s="1"/>
  <c r="F149" i="16"/>
  <c r="H149" i="16" s="1"/>
  <c r="F150" i="16"/>
  <c r="H150" i="16" s="1"/>
  <c r="F73" i="16"/>
  <c r="H73" i="16" s="1"/>
  <c r="F80" i="16"/>
  <c r="H80" i="16" s="1"/>
  <c r="F77" i="16"/>
  <c r="H77" i="16" s="1"/>
  <c r="F79" i="16"/>
  <c r="H79" i="16" s="1"/>
  <c r="F72" i="16"/>
  <c r="H72" i="16" s="1"/>
  <c r="F76" i="16"/>
  <c r="H76" i="16" s="1"/>
  <c r="F78" i="16"/>
  <c r="H78" i="16" s="1"/>
  <c r="F74" i="16"/>
  <c r="H74" i="16" s="1"/>
  <c r="F75" i="16"/>
  <c r="H75" i="16" s="1"/>
  <c r="E101" i="15"/>
  <c r="B124" i="15"/>
  <c r="G107" i="15"/>
  <c r="D55" i="15"/>
  <c r="H27" i="1" s="1"/>
  <c r="F37" i="15"/>
  <c r="F55" i="15" s="1"/>
  <c r="H31" i="1" s="1"/>
  <c r="G85" i="15"/>
  <c r="G124" i="15"/>
  <c r="H34" i="1" s="1"/>
  <c r="E124" i="15"/>
  <c r="J31" i="1"/>
  <c r="J30" i="1"/>
  <c r="J44" i="1"/>
  <c r="F60" i="15"/>
  <c r="B118" i="16"/>
  <c r="D118" i="16" s="1"/>
  <c r="B142" i="16"/>
  <c r="D142" i="16" s="1"/>
  <c r="B119" i="16"/>
  <c r="D119" i="16" s="1"/>
  <c r="B143" i="16"/>
  <c r="D143" i="16" s="1"/>
  <c r="B117" i="16"/>
  <c r="D117" i="16" s="1"/>
  <c r="J44" i="16"/>
  <c r="B116" i="16"/>
  <c r="D116" i="16" s="1"/>
  <c r="B71" i="16"/>
  <c r="D71" i="16" s="1"/>
  <c r="D140" i="16"/>
  <c r="F69" i="15"/>
  <c r="F68" i="15"/>
  <c r="F70" i="15"/>
  <c r="F67" i="15"/>
  <c r="F66" i="15"/>
  <c r="B70" i="16"/>
  <c r="D70" i="16" s="1"/>
  <c r="B69" i="16"/>
  <c r="D69" i="16" s="1"/>
  <c r="B68" i="16"/>
  <c r="D68" i="16" s="1"/>
  <c r="C19" i="9"/>
  <c r="B19" i="9"/>
  <c r="F117" i="16" l="1"/>
  <c r="H117" i="16" s="1"/>
  <c r="F116" i="16"/>
  <c r="H116" i="16" s="1"/>
  <c r="F119" i="16"/>
  <c r="H119" i="16" s="1"/>
  <c r="F165" i="16"/>
  <c r="H165" i="16" s="1"/>
  <c r="F118" i="16"/>
  <c r="H118" i="16" s="1"/>
  <c r="F142" i="16"/>
  <c r="H142" i="16" s="1"/>
  <c r="F140" i="16"/>
  <c r="H140" i="16" s="1"/>
  <c r="F143" i="16"/>
  <c r="H143" i="16" s="1"/>
  <c r="F68" i="16"/>
  <c r="H68" i="16" s="1"/>
  <c r="F69" i="16"/>
  <c r="H69" i="16" s="1"/>
  <c r="F70" i="16"/>
  <c r="H70" i="16" s="1"/>
  <c r="F71" i="16"/>
  <c r="H71" i="16" s="1"/>
  <c r="D43" i="16"/>
  <c r="F43" i="16" s="1"/>
  <c r="D42" i="16"/>
  <c r="F42" i="16" s="1"/>
  <c r="D41" i="16"/>
  <c r="F41" i="16" s="1"/>
  <c r="D40" i="16"/>
  <c r="F40" i="16" s="1"/>
  <c r="D39" i="16"/>
  <c r="D38" i="16"/>
  <c r="D19" i="16"/>
  <c r="D18" i="16"/>
  <c r="D17" i="16"/>
  <c r="D16" i="16"/>
  <c r="D15" i="16"/>
  <c r="D14" i="16"/>
  <c r="D33" i="16" l="1"/>
  <c r="H40" i="1" s="1"/>
  <c r="H42" i="16"/>
  <c r="B162" i="16"/>
  <c r="B136" i="16"/>
  <c r="H40" i="16"/>
  <c r="B160" i="16"/>
  <c r="F160" i="16" s="1"/>
  <c r="B139" i="16"/>
  <c r="B163" i="16"/>
  <c r="F163" i="16" s="1"/>
  <c r="H163" i="16" s="1"/>
  <c r="H43" i="16"/>
  <c r="D57" i="16"/>
  <c r="F38" i="16"/>
  <c r="B137" i="16"/>
  <c r="D137" i="16" s="1"/>
  <c r="B161" i="16"/>
  <c r="F161" i="16" s="1"/>
  <c r="H161" i="16" s="1"/>
  <c r="H41" i="16"/>
  <c r="B114" i="16"/>
  <c r="D114" i="16" s="1"/>
  <c r="B138" i="16"/>
  <c r="D138" i="16" s="1"/>
  <c r="B115" i="16"/>
  <c r="D115" i="16" s="1"/>
  <c r="D136" i="16"/>
  <c r="B112" i="16"/>
  <c r="D112" i="16" s="1"/>
  <c r="B65" i="16"/>
  <c r="D65" i="16" s="1"/>
  <c r="B113" i="16"/>
  <c r="D113" i="16" s="1"/>
  <c r="F39" i="16"/>
  <c r="B67" i="16"/>
  <c r="D67" i="16" s="1"/>
  <c r="B66" i="16"/>
  <c r="D66" i="16" s="1"/>
  <c r="H39" i="1"/>
  <c r="H38" i="1"/>
  <c r="F19" i="16"/>
  <c r="D90" i="16" s="1"/>
  <c r="F90" i="16" s="1"/>
  <c r="H90" i="16" s="1"/>
  <c r="F14" i="16"/>
  <c r="F15" i="16"/>
  <c r="D139" i="16"/>
  <c r="F16" i="16"/>
  <c r="D87" i="16" s="1"/>
  <c r="F87" i="16" s="1"/>
  <c r="H87" i="16" s="1"/>
  <c r="F17" i="16"/>
  <c r="D88" i="16" s="1"/>
  <c r="F88" i="16" s="1"/>
  <c r="H88" i="16" s="1"/>
  <c r="F18" i="16"/>
  <c r="D89" i="16" s="1"/>
  <c r="F89" i="16" s="1"/>
  <c r="H89" i="16" s="1"/>
  <c r="B64" i="16"/>
  <c r="D64" i="16" s="1"/>
  <c r="F113" i="16" l="1"/>
  <c r="H113" i="16" s="1"/>
  <c r="D86" i="16"/>
  <c r="F115" i="16"/>
  <c r="H115" i="16" s="1"/>
  <c r="F33" i="16"/>
  <c r="F112" i="16"/>
  <c r="H112" i="16" s="1"/>
  <c r="B158" i="16"/>
  <c r="B134" i="16"/>
  <c r="D134" i="16" s="1"/>
  <c r="F134" i="16" s="1"/>
  <c r="H38" i="16"/>
  <c r="J38" i="16" s="1"/>
  <c r="H160" i="16"/>
  <c r="F114" i="16"/>
  <c r="H114" i="16" s="1"/>
  <c r="F162" i="16"/>
  <c r="H162" i="16" s="1"/>
  <c r="B135" i="16"/>
  <c r="B153" i="16" s="1"/>
  <c r="H39" i="16"/>
  <c r="J39" i="16" s="1"/>
  <c r="B159" i="16"/>
  <c r="F139" i="16"/>
  <c r="H139" i="16" s="1"/>
  <c r="F137" i="16"/>
  <c r="H137" i="16" s="1"/>
  <c r="F136" i="16"/>
  <c r="H136" i="16" s="1"/>
  <c r="F138" i="16"/>
  <c r="H138" i="16" s="1"/>
  <c r="F66" i="16"/>
  <c r="H66" i="16" s="1"/>
  <c r="F67" i="16"/>
  <c r="H67" i="16" s="1"/>
  <c r="F65" i="16"/>
  <c r="H65" i="16" s="1"/>
  <c r="F64" i="16"/>
  <c r="H64" i="16" s="1"/>
  <c r="F57" i="16"/>
  <c r="H41" i="1" s="1"/>
  <c r="B110" i="16"/>
  <c r="D110" i="16" s="1"/>
  <c r="F110" i="16" s="1"/>
  <c r="B62" i="16"/>
  <c r="D62" i="16" s="1"/>
  <c r="B111" i="16"/>
  <c r="B129" i="16" s="1"/>
  <c r="B63" i="16"/>
  <c r="D63" i="16" s="1"/>
  <c r="J42" i="16"/>
  <c r="J43" i="16"/>
  <c r="J41" i="16"/>
  <c r="J40" i="16"/>
  <c r="D135" i="16" l="1"/>
  <c r="B177" i="16"/>
  <c r="H43" i="1"/>
  <c r="H57" i="16"/>
  <c r="H42" i="1" s="1"/>
  <c r="F86" i="16"/>
  <c r="H86" i="16" s="1"/>
  <c r="F159" i="16"/>
  <c r="H159" i="16" s="1"/>
  <c r="F135" i="16"/>
  <c r="F153" i="16" s="1"/>
  <c r="F63" i="16"/>
  <c r="H63" i="16" s="1"/>
  <c r="D81" i="16"/>
  <c r="F62" i="16"/>
  <c r="F81" i="16" s="1"/>
  <c r="D153" i="16"/>
  <c r="J57" i="16"/>
  <c r="H44" i="1" s="1"/>
  <c r="B81" i="16"/>
  <c r="D111" i="16"/>
  <c r="F111" i="16" l="1"/>
  <c r="F129" i="16" s="1"/>
  <c r="D104" i="16"/>
  <c r="B105" i="16"/>
  <c r="F158" i="16"/>
  <c r="F177" i="16" s="1"/>
  <c r="D177" i="16"/>
  <c r="H135" i="16"/>
  <c r="H134" i="16"/>
  <c r="H153" i="16" s="1"/>
  <c r="D129" i="16"/>
  <c r="H110" i="16"/>
  <c r="H62" i="16"/>
  <c r="H81" i="16" s="1"/>
  <c r="B101" i="15"/>
  <c r="H158" i="16" l="1"/>
  <c r="H177" i="16" s="1"/>
  <c r="H49" i="1" s="1"/>
  <c r="L49" i="1" s="1"/>
  <c r="F104" i="16"/>
  <c r="D105" i="16"/>
  <c r="H111" i="16"/>
  <c r="H129" i="16" s="1"/>
  <c r="H47" i="1" s="1"/>
  <c r="H48" i="1"/>
  <c r="H45" i="1"/>
  <c r="G83" i="15"/>
  <c r="G84" i="15"/>
  <c r="F61" i="15"/>
  <c r="F63" i="15"/>
  <c r="F65" i="15"/>
  <c r="F77" i="15"/>
  <c r="D15" i="15"/>
  <c r="D16" i="15"/>
  <c r="D17" i="15"/>
  <c r="D18" i="15"/>
  <c r="F18" i="15" s="1"/>
  <c r="D19" i="15"/>
  <c r="F19" i="15" s="1"/>
  <c r="H104" i="16" l="1"/>
  <c r="H105" i="16" s="1"/>
  <c r="H46" i="1" s="1"/>
  <c r="L46" i="1" s="1"/>
  <c r="F105" i="16"/>
  <c r="G101" i="15"/>
  <c r="H33" i="1" s="1"/>
  <c r="D78" i="15"/>
  <c r="F62" i="15"/>
  <c r="F15" i="15"/>
  <c r="F64" i="15"/>
  <c r="F17" i="15"/>
  <c r="F16" i="15"/>
  <c r="F78" i="15" l="1"/>
  <c r="H32" i="1" s="1"/>
  <c r="C2" i="15"/>
  <c r="B2" i="15"/>
  <c r="C5" i="15"/>
  <c r="B5" i="15"/>
  <c r="C4" i="15"/>
  <c r="B4" i="15"/>
  <c r="C3" i="15"/>
  <c r="B3" i="15"/>
  <c r="C3" i="16" l="1"/>
  <c r="C3" i="19"/>
  <c r="C4" i="16"/>
  <c r="C4" i="19"/>
  <c r="C5" i="16"/>
  <c r="C5" i="19"/>
  <c r="C2" i="16"/>
  <c r="C2" i="19"/>
  <c r="H28" i="1"/>
  <c r="H25" i="1"/>
  <c r="H26" i="1" l="1"/>
  <c r="D14" i="15"/>
  <c r="D32" i="15" s="1"/>
  <c r="H29" i="1" s="1"/>
  <c r="F14" i="15" l="1"/>
  <c r="F32" i="15" s="1"/>
  <c r="H30" i="1" s="1"/>
  <c r="K6" i="1" l="1"/>
  <c r="D18" i="1" l="1"/>
  <c r="D15" i="7" l="1"/>
  <c r="N15" i="7" l="1"/>
  <c r="O15" i="7" s="1"/>
  <c r="I6" i="1"/>
  <c r="I18" i="1" l="1"/>
  <c r="B18" i="9"/>
  <c r="B16" i="9"/>
  <c r="F6" i="9"/>
  <c r="E6" i="9"/>
  <c r="F5" i="9"/>
  <c r="E5" i="9"/>
  <c r="F4" i="9"/>
  <c r="E4" i="9"/>
  <c r="F3" i="9"/>
  <c r="E3" i="9"/>
  <c r="F12" i="4" l="1"/>
  <c r="F11" i="4"/>
  <c r="D11" i="4"/>
  <c r="D7" i="4"/>
  <c r="E5" i="4"/>
  <c r="D5" i="4"/>
  <c r="E4" i="4"/>
  <c r="D4" i="4"/>
  <c r="E3" i="4"/>
  <c r="D3" i="4"/>
  <c r="E2" i="4"/>
  <c r="D2" i="4"/>
  <c r="L6" i="7"/>
  <c r="I6" i="7"/>
  <c r="E5" i="7"/>
  <c r="D5" i="7"/>
  <c r="E4" i="7"/>
  <c r="D4" i="7"/>
  <c r="L3" i="7"/>
  <c r="E3" i="7"/>
  <c r="D3" i="7"/>
  <c r="L2" i="7"/>
  <c r="E2" i="7"/>
  <c r="D2" i="7"/>
  <c r="D3" i="1"/>
  <c r="D4" i="1"/>
  <c r="D5" i="1"/>
  <c r="D2" i="1"/>
  <c r="E5" i="1"/>
  <c r="E4" i="1"/>
  <c r="E3" i="1"/>
  <c r="E2" i="1"/>
  <c r="K2" i="1"/>
  <c r="G33" i="4"/>
  <c r="G35" i="4" s="1"/>
  <c r="G26" i="4"/>
  <c r="G22" i="4"/>
  <c r="D11" i="2" l="1"/>
  <c r="I2" i="7" l="1"/>
  <c r="I2" i="1"/>
  <c r="K44" i="1"/>
  <c r="L44" i="1" s="1"/>
  <c r="K43" i="1"/>
  <c r="L43" i="1" s="1"/>
  <c r="J17" i="1"/>
  <c r="K17" i="1" s="1"/>
  <c r="L17" i="1" s="1"/>
  <c r="K30" i="1"/>
  <c r="L30" i="1" s="1"/>
  <c r="K31" i="1"/>
  <c r="L31" i="1" s="1"/>
  <c r="J34" i="1" l="1"/>
  <c r="K34" i="1" s="1"/>
  <c r="L34" i="1" s="1"/>
  <c r="J48" i="1"/>
  <c r="K48" i="1" s="1"/>
  <c r="L48" i="1" s="1"/>
  <c r="J47" i="1"/>
  <c r="K47" i="1" s="1"/>
  <c r="L47" i="1" s="1"/>
  <c r="J33" i="1"/>
  <c r="K33" i="1" s="1"/>
  <c r="L33" i="1" s="1"/>
  <c r="J45" i="1"/>
  <c r="K45" i="1" s="1"/>
  <c r="L45" i="1" s="1"/>
  <c r="J32" i="1"/>
  <c r="J37" i="1"/>
  <c r="K37" i="1" s="1"/>
  <c r="L37" i="1" s="1"/>
  <c r="J21" i="1"/>
  <c r="K21" i="1" s="1"/>
  <c r="L21" i="1" s="1"/>
  <c r="L22" i="1" s="1"/>
  <c r="F24" i="2" s="1"/>
  <c r="G29" i="9" s="1"/>
  <c r="J16" i="1"/>
  <c r="K16" i="1" s="1"/>
  <c r="L16" i="1" s="1"/>
  <c r="J24" i="1"/>
  <c r="K24" i="1" s="1"/>
  <c r="L24" i="1" s="1"/>
  <c r="J26" i="1"/>
  <c r="J39" i="1"/>
  <c r="K39" i="1" s="1"/>
  <c r="L39" i="1" s="1"/>
  <c r="J38" i="1"/>
  <c r="K38" i="1" s="1"/>
  <c r="L38" i="1" s="1"/>
  <c r="J41" i="1"/>
  <c r="K41" i="1" s="1"/>
  <c r="L41" i="1" s="1"/>
  <c r="J18" i="1"/>
  <c r="K18" i="1" s="1"/>
  <c r="L18" i="1" s="1"/>
  <c r="J25" i="1"/>
  <c r="K25" i="1" s="1"/>
  <c r="L25" i="1" s="1"/>
  <c r="J28" i="1"/>
  <c r="K28" i="1" s="1"/>
  <c r="L28" i="1" s="1"/>
  <c r="K26" i="1"/>
  <c r="L26" i="1" s="1"/>
  <c r="K32" i="1"/>
  <c r="L32" i="1" s="1"/>
  <c r="C18" i="9"/>
  <c r="C16" i="9"/>
  <c r="O29" i="9" l="1"/>
  <c r="Q29" i="9"/>
  <c r="W29" i="9"/>
  <c r="M29" i="9"/>
  <c r="K29" i="9"/>
  <c r="S29" i="9"/>
  <c r="U29" i="9"/>
  <c r="I29" i="9"/>
  <c r="G17" i="9"/>
  <c r="L19" i="1"/>
  <c r="S17" i="9" l="1"/>
  <c r="Q17" i="9"/>
  <c r="U17" i="9"/>
  <c r="W17" i="9"/>
  <c r="F23" i="2"/>
  <c r="M17" i="9"/>
  <c r="O17" i="9"/>
  <c r="I17" i="9"/>
  <c r="K17" i="9"/>
  <c r="G28" i="9" l="1"/>
  <c r="G16" i="9"/>
  <c r="O16" i="9" s="1"/>
  <c r="I16" i="9"/>
  <c r="J27" i="1"/>
  <c r="K27" i="1" s="1"/>
  <c r="L27" i="1" s="1"/>
  <c r="J40" i="1"/>
  <c r="K40" i="1" s="1"/>
  <c r="L40" i="1" s="1"/>
  <c r="J29" i="1"/>
  <c r="K29" i="1" s="1"/>
  <c r="L29" i="1" s="1"/>
  <c r="J42" i="1"/>
  <c r="K42" i="1" s="1"/>
  <c r="L42" i="1" s="1"/>
  <c r="I3" i="7"/>
  <c r="L50" i="1" l="1"/>
  <c r="L35" i="1"/>
  <c r="M16" i="9"/>
  <c r="K16" i="9"/>
  <c r="Q16" i="9"/>
  <c r="S16" i="9"/>
  <c r="U16" i="9"/>
  <c r="W16" i="9"/>
  <c r="W28" i="9"/>
  <c r="I28" i="9"/>
  <c r="K28" i="9"/>
  <c r="M28" i="9"/>
  <c r="O28" i="9"/>
  <c r="Q28" i="9"/>
  <c r="S28" i="9"/>
  <c r="U28" i="9"/>
  <c r="L51" i="1" l="1"/>
  <c r="M34" i="1" s="1"/>
  <c r="F25" i="2"/>
  <c r="F26" i="2"/>
  <c r="G31" i="9" s="1"/>
  <c r="M46" i="1" l="1"/>
  <c r="M49" i="1"/>
  <c r="G18" i="9"/>
  <c r="O18" i="9" s="1"/>
  <c r="G30" i="9"/>
  <c r="G34" i="9" s="1"/>
  <c r="W31" i="9"/>
  <c r="I31" i="9"/>
  <c r="K31" i="9"/>
  <c r="M31" i="9"/>
  <c r="O31" i="9"/>
  <c r="Q31" i="9"/>
  <c r="S31" i="9"/>
  <c r="U31" i="9"/>
  <c r="M17" i="1"/>
  <c r="M41" i="1"/>
  <c r="M18" i="1"/>
  <c r="M42" i="1"/>
  <c r="M19" i="1"/>
  <c r="M43" i="1"/>
  <c r="M21" i="1"/>
  <c r="M44" i="1"/>
  <c r="M22" i="1"/>
  <c r="M45" i="1"/>
  <c r="M24" i="1"/>
  <c r="M47" i="1"/>
  <c r="M25" i="1"/>
  <c r="M48" i="1"/>
  <c r="M26" i="1"/>
  <c r="M27" i="1"/>
  <c r="M51" i="1"/>
  <c r="M28" i="1"/>
  <c r="M16" i="1"/>
  <c r="M30" i="1"/>
  <c r="M31" i="1"/>
  <c r="M32" i="1"/>
  <c r="M33" i="1"/>
  <c r="M37" i="1"/>
  <c r="M38" i="1"/>
  <c r="M39" i="1"/>
  <c r="M29" i="1"/>
  <c r="M40" i="1"/>
  <c r="M50" i="1"/>
  <c r="M35" i="1"/>
  <c r="G19" i="9"/>
  <c r="F39" i="2"/>
  <c r="G24" i="2" s="1"/>
  <c r="I18" i="9" l="1"/>
  <c r="K18" i="9"/>
  <c r="W18" i="9"/>
  <c r="Q18" i="9"/>
  <c r="S18" i="9"/>
  <c r="U18" i="9"/>
  <c r="M18" i="9"/>
  <c r="W30" i="9"/>
  <c r="W33" i="9" s="1"/>
  <c r="S30" i="9"/>
  <c r="S33" i="9" s="1"/>
  <c r="U30" i="9"/>
  <c r="U33" i="9" s="1"/>
  <c r="I30" i="9"/>
  <c r="I33" i="9" s="1"/>
  <c r="I34" i="9" s="1"/>
  <c r="K30" i="9"/>
  <c r="K33" i="9" s="1"/>
  <c r="M30" i="9"/>
  <c r="M33" i="9" s="1"/>
  <c r="O30" i="9"/>
  <c r="O33" i="9" s="1"/>
  <c r="Q30" i="9"/>
  <c r="Q33" i="9" s="1"/>
  <c r="G22" i="9"/>
  <c r="S19" i="9"/>
  <c r="S21" i="9" s="1"/>
  <c r="U19" i="9"/>
  <c r="U21" i="9" s="1"/>
  <c r="Q19" i="9"/>
  <c r="W19" i="9"/>
  <c r="W21" i="9" s="1"/>
  <c r="G23" i="2"/>
  <c r="I7" i="1"/>
  <c r="F40" i="2"/>
  <c r="I7" i="7"/>
  <c r="G25" i="2"/>
  <c r="G26" i="2"/>
  <c r="K19" i="9"/>
  <c r="K21" i="9" s="1"/>
  <c r="M19" i="9"/>
  <c r="I19" i="9"/>
  <c r="I21" i="9" s="1"/>
  <c r="O19" i="9"/>
  <c r="O21" i="9" s="1"/>
  <c r="M21" i="9" l="1"/>
  <c r="Q21" i="9"/>
  <c r="L33" i="9"/>
  <c r="V33" i="9"/>
  <c r="R33" i="9"/>
  <c r="T33" i="9"/>
  <c r="N33" i="9"/>
  <c r="K34" i="9"/>
  <c r="M34" i="9" s="1"/>
  <c r="O34" i="9" s="1"/>
  <c r="J33" i="9"/>
  <c r="P33" i="9"/>
  <c r="V21" i="9"/>
  <c r="T21" i="9"/>
  <c r="R21" i="9"/>
  <c r="P21" i="9"/>
  <c r="H34" i="9"/>
  <c r="H33" i="9"/>
  <c r="J21" i="9"/>
  <c r="N21" i="9"/>
  <c r="I22" i="9"/>
  <c r="H22" i="9" s="1"/>
  <c r="H21" i="9"/>
  <c r="L21" i="9"/>
  <c r="G39" i="2"/>
  <c r="I8" i="1"/>
  <c r="I8" i="7"/>
  <c r="J34" i="9" l="1"/>
  <c r="L34" i="9"/>
  <c r="Q34" i="9"/>
  <c r="N34" i="9"/>
  <c r="K22" i="9"/>
  <c r="P34" i="9" l="1"/>
  <c r="S34" i="9"/>
  <c r="J22" i="9"/>
  <c r="M22" i="9"/>
  <c r="U34" i="9" l="1"/>
  <c r="R34" i="9"/>
  <c r="L22" i="9"/>
  <c r="O22" i="9"/>
  <c r="W34" i="9" l="1"/>
  <c r="V34" i="9" s="1"/>
  <c r="T34" i="9"/>
  <c r="N22" i="9"/>
  <c r="Q22" i="9"/>
  <c r="S22" i="9" l="1"/>
  <c r="P22" i="9"/>
  <c r="U22" i="9" l="1"/>
  <c r="R22" i="9"/>
  <c r="W22" i="9" l="1"/>
  <c r="V22" i="9" s="1"/>
  <c r="T22" i="9"/>
</calcChain>
</file>

<file path=xl/comments1.xml><?xml version="1.0" encoding="utf-8"?>
<comments xmlns="http://schemas.openxmlformats.org/spreadsheetml/2006/main">
  <authors>
    <author>RODRIGO THIBES GONSALVES</author>
  </authors>
  <commentList>
    <comment ref="H24" authorId="0" shapeId="0">
      <text>
        <r>
          <rPr>
            <sz val="9"/>
            <color indexed="81"/>
            <rFont val="Segoe UI"/>
            <family val="2"/>
          </rPr>
          <t>Área total de recapeamento em Microrrevestimento</t>
        </r>
      </text>
    </comment>
    <comment ref="H25" authorId="0" shapeId="0">
      <text>
        <r>
          <rPr>
            <sz val="9"/>
            <color indexed="81"/>
            <rFont val="Segoe UI"/>
            <family val="2"/>
          </rPr>
          <t>10% da área total de recapeamento em Microrrevestimento considerando profundidade de até 5,00 cm</t>
        </r>
      </text>
    </comment>
    <comment ref="H26" authorId="0" shapeId="0">
      <text>
        <r>
          <rPr>
            <sz val="9"/>
            <color indexed="81"/>
            <rFont val="Segoe UI"/>
            <family val="2"/>
          </rPr>
          <t xml:space="preserve">Área total do recapeamento em Microrrevestimento
</t>
        </r>
      </text>
    </comment>
    <comment ref="H37" authorId="0" shapeId="0">
      <text>
        <r>
          <rPr>
            <sz val="9"/>
            <color indexed="81"/>
            <rFont val="Segoe UI"/>
            <family val="2"/>
          </rPr>
          <t>Área total de recapeamento em CBUQ</t>
        </r>
      </text>
    </comment>
    <comment ref="H38" authorId="0" shapeId="0">
      <text>
        <r>
          <rPr>
            <sz val="9"/>
            <color indexed="81"/>
            <rFont val="Segoe UI"/>
            <family val="2"/>
          </rPr>
          <t>20% da área total de recapeamento em CBUQ considerando profundidade de até 5,00 cm</t>
        </r>
      </text>
    </comment>
    <comment ref="H39" authorId="0" shapeId="0">
      <text>
        <r>
          <rPr>
            <sz val="9"/>
            <color indexed="81"/>
            <rFont val="Segoe UI"/>
            <family val="2"/>
          </rPr>
          <t>Área total de recapeamento em CBUQ</t>
        </r>
      </text>
    </comment>
  </commentList>
</comments>
</file>

<file path=xl/comments2.xml><?xml version="1.0" encoding="utf-8"?>
<comments xmlns="http://schemas.openxmlformats.org/spreadsheetml/2006/main">
  <authors>
    <author>WILLIAN BRUNO SCHERNER</author>
  </authors>
  <commentList>
    <comment ref="D81" authorId="0" shapeId="0">
      <text>
        <r>
          <rPr>
            <sz val="9"/>
            <color indexed="81"/>
            <rFont val="Segoe UI"/>
            <family val="2"/>
          </rPr>
          <t>Tabela 2 do Manual de Custos de Infraestrutura de Transportes Vol. 1</t>
        </r>
      </text>
    </comment>
    <comment ref="D104" authorId="0" shapeId="0">
      <text>
        <r>
          <rPr>
            <sz val="9"/>
            <color indexed="81"/>
            <rFont val="Segoe UI"/>
            <family val="2"/>
          </rPr>
          <t>Tabela 2 do Manual de Custos de Infraestrutura de Transportes Vol. 1</t>
        </r>
      </text>
    </comment>
  </commentList>
</comments>
</file>

<file path=xl/comments3.xml><?xml version="1.0" encoding="utf-8"?>
<comments xmlns="http://schemas.openxmlformats.org/spreadsheetml/2006/main">
  <authors>
    <author>WILLIAN BRUNO SCHERNER</author>
  </authors>
  <commentList>
    <comment ref="E36" authorId="0" shapeId="0">
      <text>
        <r>
          <rPr>
            <sz val="9"/>
            <color indexed="81"/>
            <rFont val="Segoe UI"/>
            <family val="2"/>
          </rPr>
          <t>Tabela 3 do Manual de Custos de Infraestrutura de Transportes Vol. 1</t>
        </r>
      </text>
    </comment>
    <comment ref="G36" authorId="0" shapeId="0">
      <text>
        <r>
          <rPr>
            <b/>
            <sz val="9"/>
            <color indexed="81"/>
            <rFont val="Segoe UI"/>
            <family val="2"/>
          </rPr>
          <t>WILLIAN BRUNO SCHERNER:</t>
        </r>
        <r>
          <rPr>
            <sz val="9"/>
            <color indexed="81"/>
            <rFont val="Segoe UI"/>
            <family val="2"/>
          </rPr>
          <t xml:space="preserve">
Teor obtido pela composição 6416078</t>
        </r>
      </text>
    </comment>
    <comment ref="C60" authorId="0" shapeId="0">
      <text>
        <r>
          <rPr>
            <sz val="9"/>
            <color indexed="81"/>
            <rFont val="Segoe UI"/>
            <family val="2"/>
          </rPr>
          <t>Teor obtido pela composição 6416078</t>
        </r>
      </text>
    </comment>
    <comment ref="E60" authorId="0" shapeId="0">
      <text>
        <r>
          <rPr>
            <sz val="9"/>
            <color indexed="81"/>
            <rFont val="Segoe UI"/>
            <family val="2"/>
          </rPr>
          <t>Tabela 2 do Manual de Custos de Infraestrutura de Transportes Vol. 1</t>
        </r>
      </text>
    </comment>
    <comment ref="C84" authorId="0" shapeId="0">
      <text>
        <r>
          <rPr>
            <sz val="9"/>
            <color indexed="81"/>
            <rFont val="Segoe UI"/>
            <family val="2"/>
          </rPr>
          <t>Teor obtido pela composição 6416078</t>
        </r>
      </text>
    </comment>
    <comment ref="E84" authorId="0" shapeId="0">
      <text>
        <r>
          <rPr>
            <sz val="9"/>
            <color indexed="81"/>
            <rFont val="Segoe UI"/>
            <family val="2"/>
          </rPr>
          <t>Tabela 2 do Manual de Custos de Infraestrutura de Transportes Vol. 1</t>
        </r>
      </text>
    </comment>
    <comment ref="C108" authorId="0" shapeId="0">
      <text>
        <r>
          <rPr>
            <sz val="9"/>
            <color indexed="81"/>
            <rFont val="Segoe UI"/>
            <family val="2"/>
          </rPr>
          <t>Teor obtido pela composição 6416078</t>
        </r>
      </text>
    </comment>
    <comment ref="E108" authorId="0" shapeId="0">
      <text>
        <r>
          <rPr>
            <sz val="9"/>
            <color indexed="81"/>
            <rFont val="Segoe UI"/>
            <family val="2"/>
          </rPr>
          <t>Tabela 2 do Manual de Custos de Infraestrutura de Transportes Vol. 1</t>
        </r>
      </text>
    </comment>
    <comment ref="C132" authorId="0" shapeId="0">
      <text>
        <r>
          <rPr>
            <sz val="9"/>
            <color indexed="81"/>
            <rFont val="Segoe UI"/>
            <family val="2"/>
          </rPr>
          <t>Teor obtido pela composição 6416078</t>
        </r>
      </text>
    </comment>
    <comment ref="E132" authorId="0" shapeId="0">
      <text>
        <r>
          <rPr>
            <sz val="9"/>
            <color indexed="81"/>
            <rFont val="Segoe UI"/>
            <family val="2"/>
          </rPr>
          <t>Tabela 2 do Manual de Custos de Infraestrutura de Transportes Vol. 1</t>
        </r>
      </text>
    </comment>
    <comment ref="C156" authorId="0" shapeId="0">
      <text>
        <r>
          <rPr>
            <sz val="9"/>
            <color indexed="81"/>
            <rFont val="Segoe UI"/>
            <family val="2"/>
          </rPr>
          <t>Teor obtido pela composição 6416078</t>
        </r>
      </text>
    </comment>
    <comment ref="E156" authorId="0" shapeId="0">
      <text>
        <r>
          <rPr>
            <sz val="9"/>
            <color indexed="81"/>
            <rFont val="Segoe UI"/>
            <family val="2"/>
          </rPr>
          <t>Tabela 3 do Manual de Custos de Infraestrutura de Transportes Vol. 1</t>
        </r>
      </text>
    </comment>
  </commentList>
</comments>
</file>

<file path=xl/sharedStrings.xml><?xml version="1.0" encoding="utf-8"?>
<sst xmlns="http://schemas.openxmlformats.org/spreadsheetml/2006/main" count="665" uniqueCount="337">
  <si>
    <t>Código</t>
  </si>
  <si>
    <t>Item</t>
  </si>
  <si>
    <t>Especificação</t>
  </si>
  <si>
    <t>Indicador Físico</t>
  </si>
  <si>
    <t>Quantidade</t>
  </si>
  <si>
    <t>SERVIÇOS PRELIMINARES</t>
  </si>
  <si>
    <t>1.1</t>
  </si>
  <si>
    <t>1.2</t>
  </si>
  <si>
    <t>CJ</t>
  </si>
  <si>
    <t>1.3</t>
  </si>
  <si>
    <t>2.1</t>
  </si>
  <si>
    <t>3.1</t>
  </si>
  <si>
    <t>3.2</t>
  </si>
  <si>
    <t>3.3</t>
  </si>
  <si>
    <t xml:space="preserve"> TOTAL  DO  ORÇAMENTO</t>
  </si>
  <si>
    <t>Base</t>
  </si>
  <si>
    <t>BDI (Serviço):</t>
  </si>
  <si>
    <t>Unidade</t>
  </si>
  <si>
    <t xml:space="preserve">Valor Total </t>
  </si>
  <si>
    <t>Data:</t>
  </si>
  <si>
    <t>Revisão:</t>
  </si>
  <si>
    <t>Base:</t>
  </si>
  <si>
    <t>Área de Pavimentação (m²):</t>
  </si>
  <si>
    <t>Custo Total Estimado (R$):</t>
  </si>
  <si>
    <t>Custos</t>
  </si>
  <si>
    <t>Total</t>
  </si>
  <si>
    <t>Área de pavimentação (m²):</t>
  </si>
  <si>
    <t>Valor</t>
  </si>
  <si>
    <t>Discriminação</t>
  </si>
  <si>
    <t>Serviços</t>
  </si>
  <si>
    <t xml:space="preserve"> %</t>
  </si>
  <si>
    <t>Observações:</t>
  </si>
  <si>
    <t xml:space="preserve">Revisão: </t>
  </si>
  <si>
    <t>Total geral:</t>
  </si>
  <si>
    <t>Custo por metro quadrado (R$/m²):</t>
  </si>
  <si>
    <t>Custo por m² de pavimento:</t>
  </si>
  <si>
    <t>AC - Administração Central</t>
  </si>
  <si>
    <t>R - Riscos</t>
  </si>
  <si>
    <t>SUBTOTAL</t>
  </si>
  <si>
    <t>PIS</t>
  </si>
  <si>
    <t>ISSQN</t>
  </si>
  <si>
    <t>*Equivalente a 5% de 30% do total da obra.</t>
  </si>
  <si>
    <t>COMPOSIÇÃO DE PARCELA DO BDI DE SERVIÇO</t>
  </si>
  <si>
    <t>1.4</t>
  </si>
  <si>
    <t>DF - Despesas Financeiras</t>
  </si>
  <si>
    <t>COFINS</t>
  </si>
  <si>
    <t>Contribuição Previdenciária - Lei  n° 12.546/13</t>
  </si>
  <si>
    <t>S - Seguros e Garantias</t>
  </si>
  <si>
    <t>%</t>
  </si>
  <si>
    <t>3.4</t>
  </si>
  <si>
    <t>BDI DE SERVIÇOS</t>
  </si>
  <si>
    <t>I - TAXAS E IMPOSTOS</t>
  </si>
  <si>
    <t>L - Lucro/Remuneração</t>
  </si>
  <si>
    <t>CI - CUSTOS INDIRETOS</t>
  </si>
  <si>
    <t>L - LUCRO</t>
  </si>
  <si>
    <t>Segundo Acórdão 2622/2013 do Tribunal de Contas da União – TCU, o cálculo do BDI deve ser feito da seguinte maneira:</t>
  </si>
  <si>
    <t>Onde:</t>
  </si>
  <si>
    <t>AC - Administração central</t>
  </si>
  <si>
    <t>S - Seguros</t>
  </si>
  <si>
    <t>G - Garantias</t>
  </si>
  <si>
    <t>l - Incidência de Taxas e Impostos</t>
  </si>
  <si>
    <t>L - Lucro</t>
  </si>
  <si>
    <t>Obra:</t>
  </si>
  <si>
    <t>Local:</t>
  </si>
  <si>
    <t>Bairro:</t>
  </si>
  <si>
    <t>Município:</t>
  </si>
  <si>
    <t>Sorriso - MT</t>
  </si>
  <si>
    <t>Custo Unitário</t>
  </si>
  <si>
    <t>Custo Total</t>
  </si>
  <si>
    <t>M3</t>
  </si>
  <si>
    <t>Tipo</t>
  </si>
  <si>
    <t>M2</t>
  </si>
  <si>
    <t>1.2.1</t>
  </si>
  <si>
    <t>1.2.2</t>
  </si>
  <si>
    <t>Responsável Técnico:</t>
  </si>
  <si>
    <t>CRONOGRAMA FÍSICO-FINANCEIRO</t>
  </si>
  <si>
    <t>30 dias</t>
  </si>
  <si>
    <t>60 dias</t>
  </si>
  <si>
    <t>90 dias</t>
  </si>
  <si>
    <t>Faturamento Simples</t>
  </si>
  <si>
    <t>Faturamento Acumulado</t>
  </si>
  <si>
    <t>Dias consecutivos</t>
  </si>
  <si>
    <t>CRONOGRAMA FÍSICO</t>
  </si>
  <si>
    <t>Descrição</t>
  </si>
  <si>
    <t>COMPOSIÇÕES - PLANILHA ORÇAMENTÁRIA</t>
  </si>
  <si>
    <t>T</t>
  </si>
  <si>
    <t>MÊS</t>
  </si>
  <si>
    <t>(m)</t>
  </si>
  <si>
    <t>(m²)</t>
  </si>
  <si>
    <t>Área</t>
  </si>
  <si>
    <t>Volume</t>
  </si>
  <si>
    <t>(m³)</t>
  </si>
  <si>
    <t>Espessura</t>
  </si>
  <si>
    <t>(km)</t>
  </si>
  <si>
    <t>(txkm)</t>
  </si>
  <si>
    <t>(ton)</t>
  </si>
  <si>
    <t>Total - Agregados</t>
  </si>
  <si>
    <t xml:space="preserve"> (ton/m²)</t>
  </si>
  <si>
    <t>RR-2C</t>
  </si>
  <si>
    <t xml:space="preserve"> (ton)</t>
  </si>
  <si>
    <t>EMULSÃO ASFÁLTICA - RR-2C</t>
  </si>
  <si>
    <t>- RR-2C</t>
  </si>
  <si>
    <t>- Agregados</t>
  </si>
  <si>
    <t>Perímetro urbano</t>
  </si>
  <si>
    <t>Diversos</t>
  </si>
  <si>
    <t>SICRO3</t>
  </si>
  <si>
    <t>MÃO DE OBRA</t>
  </si>
  <si>
    <t>PAVIMENTAÇÃO ASFÁLTICA - MICRORREVESTIMENTO</t>
  </si>
  <si>
    <t>T X KM</t>
  </si>
  <si>
    <t>PLANILHA DE CÁLCULO - RECAPEAMENTO - MICRORREVESTIMENTO</t>
  </si>
  <si>
    <t>- RR-1C</t>
  </si>
  <si>
    <t>- Transporte de material asfático e agregados</t>
  </si>
  <si>
    <t>Total - RR-2C</t>
  </si>
  <si>
    <t>Total - RC-1C</t>
  </si>
  <si>
    <t>(ton/m³)</t>
  </si>
  <si>
    <t>RC-1C</t>
  </si>
  <si>
    <t>EMULSÃO ASFÁLTICA - RC-1C</t>
  </si>
  <si>
    <t>120 dias</t>
  </si>
  <si>
    <t xml:space="preserve">Taxa </t>
  </si>
  <si>
    <t>Transporte de  RR-2C</t>
  </si>
  <si>
    <t>Transporte de RC-1C</t>
  </si>
  <si>
    <t>Transporte de Filler</t>
  </si>
  <si>
    <t>Transporte de Pó de Pedra</t>
  </si>
  <si>
    <t>AGREGADOS - PÓ DE PEDRA</t>
  </si>
  <si>
    <t>PLANILHA ORÇAMENTÁRIA</t>
  </si>
  <si>
    <t>BDI Incidente</t>
  </si>
  <si>
    <t>- CAP 50/70</t>
  </si>
  <si>
    <t>PLANILHA DE CÁLCULO - RECAPEAMENTO - CBUQ</t>
  </si>
  <si>
    <t>CBUQ</t>
  </si>
  <si>
    <t>CAP 50/70</t>
  </si>
  <si>
    <t>Total - CBUQ</t>
  </si>
  <si>
    <t>AGREGADOS - PEDRISCO</t>
  </si>
  <si>
    <t>Taxa</t>
  </si>
  <si>
    <t>Pedrisco</t>
  </si>
  <si>
    <t>Transporte de Pedrisco</t>
  </si>
  <si>
    <t>(m³/ton)</t>
  </si>
  <si>
    <t>AGREGADOS - BRITA N° 1</t>
  </si>
  <si>
    <t>Brita nº 1</t>
  </si>
  <si>
    <t>Transporte de Brita nº 1</t>
  </si>
  <si>
    <t>RESUMO DO ORÇAMENTO</t>
  </si>
  <si>
    <t>3.5</t>
  </si>
  <si>
    <t>3.6</t>
  </si>
  <si>
    <t>3.7</t>
  </si>
  <si>
    <t>3.8</t>
  </si>
  <si>
    <t>3.9</t>
  </si>
  <si>
    <t>3.10</t>
  </si>
  <si>
    <t>Unitário</t>
  </si>
  <si>
    <t>Unitário Total</t>
  </si>
  <si>
    <t>PRÓPRIA</t>
  </si>
  <si>
    <t>PAVIMENTAÇÃO ASFÁLTICA - CBUQ</t>
  </si>
  <si>
    <t>ANP/MT</t>
  </si>
  <si>
    <t>-</t>
  </si>
  <si>
    <t xml:space="preserve">                       Agência Nacional do Petróleo, Gás Natural e Biocombustíveis</t>
  </si>
  <si>
    <t xml:space="preserve">                       Superintendência de Defesa da Concorrência</t>
  </si>
  <si>
    <t>PREÇO MÉDIO MENSAL PONDERADO PRATICADO PELOS DISTRIBUIDORES DE PRODUTOS ASFÁLTICOS (R$/KG)</t>
  </si>
  <si>
    <t>Importante:</t>
  </si>
  <si>
    <t>Quando não houver declaração de venda do produto selecionado, ou quando a declaração de venda do produto ocorrer por menos de 03 (três) distribuidoras, a tabela indicará campo vazio.</t>
  </si>
  <si>
    <t>Mês</t>
  </si>
  <si>
    <t>Produto</t>
  </si>
  <si>
    <t>Estado</t>
  </si>
  <si>
    <t>Preço</t>
  </si>
  <si>
    <t>EMULSÕES ASFÁLTICAS RR-2C</t>
  </si>
  <si>
    <t>Mato Grosso</t>
  </si>
  <si>
    <t>CIMENTOS ASFÁLTICOS CAP-50-70</t>
  </si>
  <si>
    <t>Nota 1: Preços à vista, sem frete, com todos os impostos inclusos, à exceção do ICMS, do PIS/Pasep e da Cofins.</t>
  </si>
  <si>
    <t>Nota 2: As informações são baseadas em dados preliminares, portanto sujeitos a reprocessamento por parte dos informantes nos moldes da Resolução ANP nº 729/2018.</t>
  </si>
  <si>
    <t>Nota 3: Quando não houver declaração de venda do produto selecionado, ou quando a declaração de venda do produto ocorrer por menos de 03 (três) distribuidoras, a tabela indicará campo vazio.</t>
  </si>
  <si>
    <t>EMULSÕES ASFÁLTICAS RR-1C</t>
  </si>
  <si>
    <t>FORNECIMENTO E IMPLANTAÇÃO DE SUPORTE E TRAVESSA PARA PLACA DE SINALIZAÇÃO EM MADEIRA DE LEI TRATA 8 X 8 CM</t>
  </si>
  <si>
    <t>UN</t>
  </si>
  <si>
    <t>P9819</t>
  </si>
  <si>
    <t>ENGENHEIRO SUPERVISOR</t>
  </si>
  <si>
    <t>P9840</t>
  </si>
  <si>
    <t>ENCARREGADO GERAL</t>
  </si>
  <si>
    <t>FRESAGEM DESCONTÍNUA DE REVESTIMENTO BETUMINOSO</t>
  </si>
  <si>
    <t>MICRORREVESTIMENTO A FRIO COM EMULSÃO MODIFICADA COM POLÍMERO DE 0,8 CM - BRITA COMERCIAL</t>
  </si>
  <si>
    <t>PINTURA DE LIGAÇÃO - EMULSÃO COM POLÍMERO</t>
  </si>
  <si>
    <t>DMT</t>
  </si>
  <si>
    <t xml:space="preserve">DMT </t>
  </si>
  <si>
    <r>
      <t xml:space="preserve">Proprietário: </t>
    </r>
    <r>
      <rPr>
        <b/>
        <sz val="10"/>
        <color rgb="FF000000"/>
        <rFont val="Calibri"/>
        <family val="2"/>
        <scheme val="minor"/>
      </rPr>
      <t>Município de Sorriso</t>
    </r>
  </si>
  <si>
    <r>
      <t>Local:</t>
    </r>
    <r>
      <rPr>
        <b/>
        <sz val="10"/>
        <color rgb="FF000000"/>
        <rFont val="Calibri"/>
        <family val="2"/>
        <scheme val="minor"/>
      </rPr>
      <t xml:space="preserve"> Perímetro Urbano,  Sorriso - MT</t>
    </r>
  </si>
  <si>
    <t>COMP-01</t>
  </si>
  <si>
    <t>TRANSPORTE DE MATERIAL BETUMINOSO COM CAMINHÃO DISTRIBUIDOR - RODOVIA PAVIMENTADA (RR-2C - DMT: 400 KM)</t>
  </si>
  <si>
    <t>TRANSPORTE DE MATERIAL BETUMINOSO COM CAMINHÃO DISTRIBUIDOR - RODOVIA PAVIMENTADA (RC-1C - DMT: 400 KM)</t>
  </si>
  <si>
    <t xml:space="preserve"> TRANSPORTE COM CAMINHÃO BASCULANTE DE 14 M3 - RODOVIA PAVIMENTADA (FILLER - DMT: 270 KM)</t>
  </si>
  <si>
    <t xml:space="preserve"> TRANSPORTE COM CAMINHÃO BASCULANTE DE 14 M3 - RODOVIA PAVIMENTADA (PÓ DE PEDRA - DMT: 270 KM)</t>
  </si>
  <si>
    <t>TRANSPORTE DE MATERIAL BETUMINOSO COM CAMINHÃO DISTRIBUIDOR - RODOVIA PAVIMENTADA (CAP 50/70 - DMT: 400 KM)</t>
  </si>
  <si>
    <t>TRANSPORTE COM CAMINHÃO BASCULANTE DE 14 M3 - RODOVIA PAVIMENTADA (AGREGADOS: PEDRISCO - DMT: 270 KM)</t>
  </si>
  <si>
    <t>ADMINISTRAÇÃO LOCAL DA OBRA</t>
  </si>
  <si>
    <t>RECAP-CBUQ</t>
  </si>
  <si>
    <t>RECAP-MICRO</t>
  </si>
  <si>
    <t>CONSERVAÇÃO DE PAVIMENTO COM CONCRETO BETUMINOSO USINADO A QUENTE (CBUQ) E MICRORREVESTIMENTO ASFÁLTICO EM VIAS URBANAS DO MUNICÍPIO DE SORRISO/MT</t>
  </si>
  <si>
    <r>
      <t xml:space="preserve">Obra: </t>
    </r>
    <r>
      <rPr>
        <b/>
        <sz val="10"/>
        <color rgb="FF000000"/>
        <rFont val="Calibri"/>
        <family val="2"/>
        <scheme val="minor"/>
      </rPr>
      <t xml:space="preserve">Conservação de pavimento com CBUQ e Microrrevestimento em vias urbanas do município de Sorriso/MT                                                                                                                                      </t>
    </r>
  </si>
  <si>
    <t>Conservação de pavimento com CBUQ e Microrrevestimento</t>
  </si>
  <si>
    <t>Responsáveis Técnicos:</t>
  </si>
  <si>
    <t>SETOR 1 - UNIÃO</t>
  </si>
  <si>
    <t>SETOR 4 - PINHEIROS I</t>
  </si>
  <si>
    <t>SETOR 2 - UNIÃO</t>
  </si>
  <si>
    <t>SETOR 3 - PARQUE UNIVERSITÁRIO</t>
  </si>
  <si>
    <t>SETOR 5 - PINHEIROS III</t>
  </si>
  <si>
    <t>SETOR 6 - TERRA BRASIL</t>
  </si>
  <si>
    <t>SETOR 7 - JARDIM PRIMAVERA</t>
  </si>
  <si>
    <t>SETOR 9 - BELA VISTA</t>
  </si>
  <si>
    <t>SETOR 12 - SERRA DOURADA</t>
  </si>
  <si>
    <t>SETOR 13 - TOPÁZIO</t>
  </si>
  <si>
    <t>SETOR 14 - JARDIM AMAZÔNIA</t>
  </si>
  <si>
    <t>SETOR 15 - JARDIM AURORA</t>
  </si>
  <si>
    <t>SETOR 16 - JARDIM AURORA</t>
  </si>
  <si>
    <t>SETOR 17 - JARDIM ITÁLIA</t>
  </si>
  <si>
    <t>SETOR 18 - JARDIM DAS AMÉRICAS</t>
  </si>
  <si>
    <t>SETOR 20 - CENTRO NORTE</t>
  </si>
  <si>
    <t>SETOR 28 - RECANTO DOS PÁSSAROS</t>
  </si>
  <si>
    <t>SETOR 29 - FLORAIS DA MATA</t>
  </si>
  <si>
    <t>SETOR 30 - COPENHAGEN</t>
  </si>
  <si>
    <t>SETOR 31 - GREEN PARK</t>
  </si>
  <si>
    <t>SETOR 32 - ROTA DO SOL</t>
  </si>
  <si>
    <t>SETOR 33 - SANTA CLARA</t>
  </si>
  <si>
    <t>VARREDURA DE SUPERFÍCIE PARA EXECUÇÃO DE REVESTIMENTO ASFÁLTICO</t>
  </si>
  <si>
    <t>SETOR 21 - SANTA BÁRBARA</t>
  </si>
  <si>
    <t>SETOR 24 - CENTRO SUL</t>
  </si>
  <si>
    <t>SETOR 26 - JARDIM ALVORADA</t>
  </si>
  <si>
    <t>SETOR 34 - INDUSTRIAL</t>
  </si>
  <si>
    <t>SETOR 35 - SÃO MATEUS</t>
  </si>
  <si>
    <t>SETOR 36 - NOVA ALIANÇA</t>
  </si>
  <si>
    <t>SETOR 8 - JD. BELA VISTA / JD. PRIMAVERA</t>
  </si>
  <si>
    <t>SETOR 10 - BELA VISTA</t>
  </si>
  <si>
    <t xml:space="preserve">SETOR 11 - JARDIM CAROLINA </t>
  </si>
  <si>
    <t>SETOR 22 - SANTA BÁRBARA</t>
  </si>
  <si>
    <t>SETOR 23 - PARQUE FELIZ CIDADE</t>
  </si>
  <si>
    <t>SETOR 25 - CENTRO SUL</t>
  </si>
  <si>
    <t>SETOR 27 - VILLAGE</t>
  </si>
  <si>
    <t>TAPA BURACO COM DEMOLIÇÃO MANUAL</t>
  </si>
  <si>
    <t>RECUPERAÇÃO ASFÁLTICA - TAPA BURACO</t>
  </si>
  <si>
    <t>PLANILHA DE CÁLCULO - TAPA BURACO</t>
  </si>
  <si>
    <t>RECAP-TAPA BURACO</t>
  </si>
  <si>
    <t>TAPA BURACO</t>
  </si>
  <si>
    <t>SETOR 9 E 10 - BELA VISTA</t>
  </si>
  <si>
    <t>SETOR 11 - JARDIM CAROLINA</t>
  </si>
  <si>
    <t>SETOR 15 E 16 JARDIM AURORA</t>
  </si>
  <si>
    <t>SETOR 21 E 22 - SANTA BÁRBARA</t>
  </si>
  <si>
    <t>SETOR 19 E 20 - CENTRO NORTE</t>
  </si>
  <si>
    <t>SETOR 24 E 25 - CENTRO SUL</t>
  </si>
  <si>
    <t xml:space="preserve">SETOR 30 - COPENHAGEN </t>
  </si>
  <si>
    <t>Área Estimada para Tapa Buraco</t>
  </si>
  <si>
    <t>SETOR 37 - B. ESPERANÇA / M. DO BOSQUE</t>
  </si>
  <si>
    <t>SETOR 7 E 8 - JD. PRIMAVERA / JD. BELA VISTA</t>
  </si>
  <si>
    <t>Observações</t>
  </si>
  <si>
    <t>Total - Tapa Buraco</t>
  </si>
  <si>
    <t>- Área estimada para tapa-buracos considera 5% da área total de recapeamento;</t>
  </si>
  <si>
    <t>- Espessura média de 3,0 cm considerada para determinação do volume de aplicação;</t>
  </si>
  <si>
    <t>- Área Tapa-Buraco</t>
  </si>
  <si>
    <t>- Volume Estimado</t>
  </si>
  <si>
    <t>4.1</t>
  </si>
  <si>
    <t>4.2</t>
  </si>
  <si>
    <t>4.3</t>
  </si>
  <si>
    <t>4.4</t>
  </si>
  <si>
    <t>4.5</t>
  </si>
  <si>
    <t>4.6</t>
  </si>
  <si>
    <t>4.7</t>
  </si>
  <si>
    <t>4.8</t>
  </si>
  <si>
    <t>4.9</t>
  </si>
  <si>
    <t>4.10</t>
  </si>
  <si>
    <t>4.11</t>
  </si>
  <si>
    <t>SETOR 19 - CENTRO NORTE</t>
  </si>
  <si>
    <t>FORNECIMENTO E IMPLANTAÇÃO DE PLACA EM AÇO - PELÍCULO I + I</t>
  </si>
  <si>
    <t>SETOR 1 E 2 - UNIÃO</t>
  </si>
  <si>
    <t>Setor</t>
  </si>
  <si>
    <t>SICRO3 - MT - 10/2022 - Não Desonerado</t>
  </si>
  <si>
    <t>EMULSÃO COM POLÍMERO PARA MICRO REVESTIMENTO A FRIO (REF: ANP/MT/10-2022 - EMULSÃO ASFÁLTICA RC-1C-E)</t>
  </si>
  <si>
    <t>EMULSÃO ASFÁLTICA COM POLÍMERO PARA PINTURA DE LIGAÇÃO (REF: ANP/MT/10-2022 - EMULSÃO ASFÁLTICA RR-2C)</t>
  </si>
  <si>
    <t>CIMENTO ASFÁLTICO - CAP 50/70 COM POLÍMERO (REF: ANP/MT/10-2022 - CAP 50/70)</t>
  </si>
  <si>
    <t xml:space="preserve">Filler                                      </t>
  </si>
  <si>
    <t xml:space="preserve">Pó de Pedra </t>
  </si>
  <si>
    <t>(ton/m²)</t>
  </si>
  <si>
    <t>- O volume de aplicação foi estimado com base em vistoria nos locais, devendo o pagamento dos referidos serviços serem baseados em aferição do volume efetivamente aplicado nas vias realizado pela equipe de fiscalização.</t>
  </si>
  <si>
    <t>Transporte de CAP 50/70</t>
  </si>
  <si>
    <t>150 dias</t>
  </si>
  <si>
    <t>180 dias</t>
  </si>
  <si>
    <t>210 dias</t>
  </si>
  <si>
    <t>240 dias</t>
  </si>
  <si>
    <t>CRONOGRAMA FINANCEIRO</t>
  </si>
  <si>
    <t>COMPOSIÇÃO DE PARCELA DO BDI DIFERENCIADO</t>
  </si>
  <si>
    <t xml:space="preserve">A parcela do BDI diferenciado adotado para aquisição e transporte de material asfáltico foi de 15% de acordo com a Portaria DNIT nº 349 de 06/04/2010  </t>
  </si>
  <si>
    <t>BDI (Diferenciado):</t>
  </si>
  <si>
    <t>(t/t)</t>
  </si>
  <si>
    <t>(kg/ton)</t>
  </si>
  <si>
    <t>BDI  DIFERENCIADO</t>
  </si>
  <si>
    <t xml:space="preserve"> (m³/m²)</t>
  </si>
  <si>
    <t>FÍLER - CAL</t>
  </si>
  <si>
    <t xml:space="preserve">UN </t>
  </si>
  <si>
    <t>4.12</t>
  </si>
  <si>
    <t>3.11</t>
  </si>
  <si>
    <t>CONCRETO ASFÁLTICO - FAIXA C - AREIA E BRITA COMERCIAIS</t>
  </si>
  <si>
    <r>
      <t>Peso Específico</t>
    </r>
    <r>
      <rPr>
        <vertAlign val="superscript"/>
        <sz val="11"/>
        <rFont val="Calibri"/>
        <family val="2"/>
        <scheme val="minor"/>
      </rPr>
      <t>1</t>
    </r>
  </si>
  <si>
    <r>
      <t>Teor de CAP 50/70</t>
    </r>
    <r>
      <rPr>
        <vertAlign val="superscript"/>
        <sz val="11"/>
        <rFont val="Calibri"/>
        <family val="2"/>
        <scheme val="minor"/>
      </rPr>
      <t>2</t>
    </r>
  </si>
  <si>
    <t>2 - Teor de CAP 50/70 obtido pela composição SICRO 6416078</t>
  </si>
  <si>
    <t>TRANSPORTE COM CAMINHÃO BASCULANTE DE 14 M3 - RODOVIA PAVIMENTADA (AGREGADOS: BRITA 0 - DMT: 270 KM)</t>
  </si>
  <si>
    <t>4.13</t>
  </si>
  <si>
    <t>AGREGADOS - BRITA 0</t>
  </si>
  <si>
    <t>Brita 0</t>
  </si>
  <si>
    <t>Transporte de  Brita 0</t>
  </si>
  <si>
    <t xml:space="preserve"> TRANSPORTE COM CAMINHÃO BASCULANTE DE 14 M3 - RODOVIA PAVIMENTADA (BRITA 0 - DMT: 270 KM)</t>
  </si>
  <si>
    <t>Transporte de Brita 0</t>
  </si>
  <si>
    <t>AGREGADOS - AREIA MÉDIA</t>
  </si>
  <si>
    <t>Areia Média</t>
  </si>
  <si>
    <t>Transporte de Areia Média</t>
  </si>
  <si>
    <t>CAL HIDRATADA - A GRANEL</t>
  </si>
  <si>
    <t>Cal Hidratada</t>
  </si>
  <si>
    <t>Transporte de Cal Hidratada</t>
  </si>
  <si>
    <t>TRANSPORTE COM CAMINHÃO BASCULANTE DE 14 M3 - RODOVIA PAVIMENTADA (AGREGADOS: BRITA 1 - DMT: 270 KM)</t>
  </si>
  <si>
    <t>TRANSPORTE COM CAMINHÃO BASCULANTE DE 14 M3 - RODOVIA PAVIMENTADA (AGREGADO: AREIA MÉDIA - DMT: 8 KM)</t>
  </si>
  <si>
    <r>
      <t>Taxa</t>
    </r>
    <r>
      <rPr>
        <vertAlign val="superscript"/>
        <sz val="11"/>
        <rFont val="Calibri"/>
        <family val="2"/>
        <scheme val="minor"/>
      </rPr>
      <t>3</t>
    </r>
  </si>
  <si>
    <r>
      <t>ρ</t>
    </r>
    <r>
      <rPr>
        <vertAlign val="subscript"/>
        <sz val="11"/>
        <rFont val="Calibri"/>
        <family val="2"/>
        <scheme val="minor"/>
      </rPr>
      <t xml:space="preserve">Pedrisco </t>
    </r>
    <r>
      <rPr>
        <vertAlign val="superscript"/>
        <sz val="11"/>
        <rFont val="Calibri"/>
        <family val="2"/>
        <scheme val="minor"/>
      </rPr>
      <t>4</t>
    </r>
  </si>
  <si>
    <r>
      <t>Taxa</t>
    </r>
    <r>
      <rPr>
        <vertAlign val="superscript"/>
        <sz val="11"/>
        <rFont val="Calibri"/>
        <family val="2"/>
        <scheme val="minor"/>
      </rPr>
      <t>5</t>
    </r>
  </si>
  <si>
    <r>
      <t>ρ</t>
    </r>
    <r>
      <rPr>
        <vertAlign val="subscript"/>
        <sz val="11"/>
        <rFont val="Calibri"/>
        <family val="2"/>
        <scheme val="minor"/>
      </rPr>
      <t>Brita 0</t>
    </r>
    <r>
      <rPr>
        <vertAlign val="superscript"/>
        <sz val="11"/>
        <rFont val="Calibri"/>
        <family val="2"/>
        <scheme val="minor"/>
      </rPr>
      <t xml:space="preserve"> 6</t>
    </r>
  </si>
  <si>
    <r>
      <t>Taxa</t>
    </r>
    <r>
      <rPr>
        <vertAlign val="superscript"/>
        <sz val="11"/>
        <rFont val="Calibri"/>
        <family val="2"/>
        <scheme val="minor"/>
      </rPr>
      <t>7</t>
    </r>
  </si>
  <si>
    <r>
      <t>ρ</t>
    </r>
    <r>
      <rPr>
        <vertAlign val="subscript"/>
        <sz val="11"/>
        <rFont val="Calibri"/>
        <family val="2"/>
        <scheme val="minor"/>
      </rPr>
      <t>Brita nº 1</t>
    </r>
    <r>
      <rPr>
        <vertAlign val="superscript"/>
        <sz val="11"/>
        <rFont val="Calibri"/>
        <family val="2"/>
        <scheme val="minor"/>
      </rPr>
      <t xml:space="preserve"> 8</t>
    </r>
  </si>
  <si>
    <r>
      <t>Taxa</t>
    </r>
    <r>
      <rPr>
        <vertAlign val="superscript"/>
        <sz val="11"/>
        <rFont val="Calibri"/>
        <family val="2"/>
        <scheme val="minor"/>
      </rPr>
      <t xml:space="preserve"> 9</t>
    </r>
  </si>
  <si>
    <r>
      <t>ρ</t>
    </r>
    <r>
      <rPr>
        <vertAlign val="subscript"/>
        <sz val="11"/>
        <rFont val="Calibri"/>
        <family val="2"/>
        <scheme val="minor"/>
      </rPr>
      <t xml:space="preserve">Areia Média </t>
    </r>
    <r>
      <rPr>
        <vertAlign val="superscript"/>
        <sz val="11"/>
        <rFont val="Calibri"/>
        <family val="2"/>
        <scheme val="minor"/>
      </rPr>
      <t>10</t>
    </r>
  </si>
  <si>
    <r>
      <t xml:space="preserve">Taxa </t>
    </r>
    <r>
      <rPr>
        <vertAlign val="superscript"/>
        <sz val="11"/>
        <rFont val="Calibri"/>
        <family val="2"/>
        <scheme val="minor"/>
      </rPr>
      <t>11</t>
    </r>
  </si>
  <si>
    <r>
      <t>ρ</t>
    </r>
    <r>
      <rPr>
        <vertAlign val="subscript"/>
        <sz val="11"/>
        <rFont val="Calibri"/>
        <family val="2"/>
        <scheme val="minor"/>
      </rPr>
      <t>Cal Hidratada</t>
    </r>
    <r>
      <rPr>
        <vertAlign val="superscript"/>
        <sz val="11"/>
        <rFont val="Calibri"/>
        <family val="2"/>
        <scheme val="minor"/>
      </rPr>
      <t xml:space="preserve"> 12</t>
    </r>
  </si>
  <si>
    <t>TRANSPORTE COM CAMINHÃO BASCULANTE DE 14 M3 - RODOVIA PAVIMENTADA (AGREGADO: CAL HIDRATADA - A GRANEL - DMT: 270 KM)</t>
  </si>
  <si>
    <t>3 - Taxa obtida pela composição SICRO 6416078</t>
  </si>
  <si>
    <t>5 - Taxa obtida pela composição SICRO 6416078</t>
  </si>
  <si>
    <t>4 - Peso específico de 1,500 ton/m³ de acordo com a Tabela 2 do Manual de Custos de Infraestrutura de Transportes Vol. 1</t>
  </si>
  <si>
    <t>6 - Peso específico de 1,500 ton/m³ de acordo com a Tabela 2 do Manual de Custos de Infraestrutura de Transportes Vol. 1</t>
  </si>
  <si>
    <t>1 - Peso específico de 2,400 ton/m³ de acordo com a Tabela 3 do Manual de Custos de Infraestrutura de Transportes Vol. 1</t>
  </si>
  <si>
    <t>7 - Taxa obtida pela composição SICRO 6416078</t>
  </si>
  <si>
    <t>8 - Peso específico de 1,500 ton/m³ de acordo com a Tabela 2 do Manual de Custos de Infraestrutura de Transportes Vol. 1</t>
  </si>
  <si>
    <t>9 - Taxa obtida pela composição SICRO 6416078</t>
  </si>
  <si>
    <t>10 - Peso específico de 1,500 ton/m³ de acordo com a Tabela 2 do Manual de Custos de Infraestrutura de Transportes Vol. 1</t>
  </si>
  <si>
    <t>11 - Taxa obtida pela composição SICRO 6416078</t>
  </si>
  <si>
    <t>12 - Peso específico de 0,500 ton/m³ de acordo com a Tabela 3 do Manual de Custos de Infraestrutura de Transportes Vol. 1</t>
  </si>
  <si>
    <t>1 - Peso específico de 1,500 ton/m³ de acordo com a Tabela 2 do Manual de Custos de Infraestrutura de Transportes Vol. 1</t>
  </si>
  <si>
    <r>
      <t>ρ</t>
    </r>
    <r>
      <rPr>
        <vertAlign val="subscript"/>
        <sz val="11"/>
        <rFont val="Calibri"/>
        <family val="2"/>
        <scheme val="minor"/>
      </rPr>
      <t>Pó de pedra</t>
    </r>
    <r>
      <rPr>
        <vertAlign val="superscript"/>
        <sz val="11"/>
        <rFont val="Calibri"/>
        <family val="2"/>
        <scheme val="minor"/>
      </rPr>
      <t xml:space="preserve"> 1</t>
    </r>
  </si>
  <si>
    <r>
      <t>ρ</t>
    </r>
    <r>
      <rPr>
        <vertAlign val="subscript"/>
        <sz val="11"/>
        <rFont val="Calibri"/>
        <family val="2"/>
        <scheme val="minor"/>
      </rPr>
      <t>Brita 0</t>
    </r>
    <r>
      <rPr>
        <vertAlign val="superscript"/>
        <sz val="11"/>
        <rFont val="Calibri"/>
        <family val="2"/>
        <scheme val="minor"/>
      </rPr>
      <t xml:space="preserve"> 2</t>
    </r>
  </si>
  <si>
    <t>2 - Peso específico de 1,500 ton/m³ de acordo com a Tabela 2 do Manual de Custos de Infraestrutura de Transportes Vol.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</si>
</sst>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4" formatCode="_-&quot;R$&quot;\ * #,##0.00_-;\-&quot;R$&quot;\ * #,##0.00_-;_-&quot;R$&quot;\ * &quot;-&quot;??_-;_-@_-"/>
    <numFmt numFmtId="43" formatCode="_-* #,##0.00_-;\-* #,##0.00_-;_-* &quot;-&quot;??_-;_-@_-"/>
    <numFmt numFmtId="164" formatCode="0.000"/>
    <numFmt numFmtId="165" formatCode="_-&quot;R$&quot;\ * #,##0.000000_-;\-&quot;R$&quot;\ * #,##0.000000_-;_-&quot;R$&quot;\ * &quot;-&quot;??_-;_-@_-"/>
    <numFmt numFmtId="166" formatCode="&quot;Cr$&quot;#,##0_);\(&quot;Cr$&quot;#,##0\)"/>
    <numFmt numFmtId="167" formatCode="_(* #,##0.00_);_(* \(#,##0.00\);_(* &quot;-&quot;??_);_(@_)"/>
    <numFmt numFmtId="168" formatCode="_(* #,##0.000_);_(* \(#,##0.000\);_(* &quot;-&quot;??_);_(@_)"/>
    <numFmt numFmtId="169" formatCode="#,##0.000"/>
    <numFmt numFmtId="170" formatCode="#,##0.00000"/>
    <numFmt numFmtId="171" formatCode="#,##0.0000"/>
    <numFmt numFmtId="172" formatCode="0.00000"/>
    <numFmt numFmtId="173" formatCode="_(&quot;R$ &quot;* #,##0.00_);_(&quot;R$ &quot;* \(#,##0.00\);_(&quot;R$ &quot;* &quot;-&quot;??_);_(@_)"/>
    <numFmt numFmtId="174" formatCode="_([$€-2]* #,##0.00_);_([$€-2]* \(#,##0.00\);_([$€-2]* &quot;-&quot;??_)"/>
    <numFmt numFmtId="175" formatCode="_ * #,##0.00_ ;_ * \-#,##0.00_ ;_ * &quot;-&quot;??_ ;_ @_ "/>
    <numFmt numFmtId="176" formatCode="_ * #,##0_ ;_ * \-#,##0_ ;_ * &quot;-&quot;_ ;_ @_ "/>
    <numFmt numFmtId="177" formatCode="_ &quot;S/&quot;* #,##0_ ;_ &quot;S/&quot;* \-#,##0_ ;_ &quot;S/&quot;* &quot;-&quot;_ ;_ @_ "/>
    <numFmt numFmtId="178" formatCode="_ &quot;S/&quot;* #,##0.00_ ;_ &quot;S/&quot;* \-#,##0.00_ ;_ &quot;S/&quot;* &quot;-&quot;??_ ;_ @_ "/>
    <numFmt numFmtId="179" formatCode="_-&quot;$&quot;* #,##0_-;\-&quot;$&quot;* #,##0_-;_-&quot;$&quot;* &quot;-&quot;_-;_-@_-"/>
    <numFmt numFmtId="180" formatCode="_-&quot;$&quot;* #,##0.00_-;\-&quot;$&quot;* #,##0.00_-;_-&quot;$&quot;* &quot;-&quot;??_-;_-@_-"/>
  </numFmts>
  <fonts count="73">
    <font>
      <sz val="11"/>
      <color theme="1"/>
      <name val="Calibri"/>
      <family val="2"/>
      <scheme val="minor"/>
    </font>
    <font>
      <sz val="11"/>
      <color theme="1"/>
      <name val="Calibri"/>
      <family val="2"/>
      <scheme val="minor"/>
    </font>
    <font>
      <sz val="10"/>
      <name val="MS Sans Serif"/>
      <family val="2"/>
    </font>
    <font>
      <sz val="9"/>
      <name val="Arial"/>
      <family val="2"/>
    </font>
    <font>
      <b/>
      <sz val="16"/>
      <name val="Calibri"/>
      <family val="2"/>
      <scheme val="minor"/>
    </font>
    <font>
      <b/>
      <sz val="11"/>
      <name val="Calibri"/>
      <family val="2"/>
      <scheme val="minor"/>
    </font>
    <font>
      <sz val="11"/>
      <name val="Calibri"/>
      <family val="2"/>
      <scheme val="minor"/>
    </font>
    <font>
      <sz val="11"/>
      <color rgb="FF00B050"/>
      <name val="Calibri"/>
      <family val="2"/>
      <scheme val="minor"/>
    </font>
    <font>
      <b/>
      <sz val="11"/>
      <name val="Calibri"/>
      <family val="2"/>
    </font>
    <font>
      <sz val="16"/>
      <name val="Calibri"/>
      <family val="2"/>
      <scheme val="minor"/>
    </font>
    <font>
      <b/>
      <sz val="11"/>
      <color theme="1"/>
      <name val="Calibri"/>
      <family val="2"/>
      <scheme val="minor"/>
    </font>
    <font>
      <sz val="10"/>
      <name val="Arial"/>
      <family val="2"/>
    </font>
    <font>
      <sz val="11"/>
      <color rgb="FF000000"/>
      <name val="Calibri"/>
      <family val="2"/>
    </font>
    <font>
      <b/>
      <sz val="11"/>
      <color rgb="FFFF0000"/>
      <name val="Calibri"/>
      <family val="2"/>
      <scheme val="minor"/>
    </font>
    <font>
      <vertAlign val="subscript"/>
      <sz val="1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8"/>
      <name val="Calibri"/>
      <family val="2"/>
      <scheme val="minor"/>
    </font>
    <font>
      <b/>
      <sz val="16"/>
      <color theme="0"/>
      <name val="Calibri"/>
      <family val="2"/>
      <scheme val="minor"/>
    </font>
    <font>
      <sz val="11"/>
      <color rgb="FF0070C0"/>
      <name val="Calibri"/>
      <family val="2"/>
      <scheme val="minor"/>
    </font>
    <font>
      <b/>
      <sz val="11"/>
      <color rgb="FF0070C0"/>
      <name val="Calibri"/>
      <family val="2"/>
      <scheme val="minor"/>
    </font>
    <font>
      <b/>
      <sz val="16"/>
      <color rgb="FFFF0000"/>
      <name val="Calibri"/>
      <family val="2"/>
      <scheme val="minor"/>
    </font>
    <font>
      <sz val="11"/>
      <color theme="1"/>
      <name val="Calibri"/>
      <family val="2"/>
    </font>
    <font>
      <sz val="10"/>
      <color theme="1"/>
      <name val="Calibri"/>
      <family val="2"/>
      <scheme val="minor"/>
    </font>
    <font>
      <sz val="9"/>
      <color indexed="81"/>
      <name val="Segoe U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indexed="8"/>
      <name val="Calibri"/>
      <family val="2"/>
    </font>
    <font>
      <sz val="11"/>
      <color rgb="FF000000"/>
      <name val="Calibri"/>
      <family val="2"/>
      <scheme val="minor"/>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rgb="FF9C6500"/>
      <name val="Calibri"/>
      <family val="2"/>
      <scheme val="minor"/>
    </font>
    <font>
      <sz val="10"/>
      <name val="Helv"/>
      <charset val="204"/>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18"/>
      <color theme="3"/>
      <name val="Calibri Light"/>
      <family val="2"/>
      <scheme val="major"/>
    </font>
    <font>
      <sz val="10"/>
      <name val="Times New Roman"/>
      <family val="1"/>
      <charset val="204"/>
    </font>
    <font>
      <b/>
      <sz val="16"/>
      <color rgb="FF000000"/>
      <name val="Calibri"/>
      <family val="2"/>
      <scheme val="minor"/>
    </font>
    <font>
      <sz val="9"/>
      <color rgb="FF000000"/>
      <name val="Calibri"/>
      <family val="2"/>
      <scheme val="minor"/>
    </font>
    <font>
      <b/>
      <sz val="14"/>
      <color rgb="FF000000"/>
      <name val="Calibri"/>
      <family val="2"/>
      <scheme val="minor"/>
    </font>
    <font>
      <sz val="10"/>
      <color rgb="FF000000"/>
      <name val="Calibri"/>
      <family val="2"/>
      <scheme val="minor"/>
    </font>
    <font>
      <b/>
      <sz val="10"/>
      <color rgb="FF000000"/>
      <name val="Calibri"/>
      <family val="2"/>
      <scheme val="minor"/>
    </font>
    <font>
      <b/>
      <sz val="20"/>
      <color rgb="FF000000"/>
      <name val="Calibri"/>
      <family val="2"/>
      <scheme val="minor"/>
    </font>
    <font>
      <b/>
      <sz val="9"/>
      <color indexed="81"/>
      <name val="Segoe UI"/>
      <family val="2"/>
    </font>
    <font>
      <sz val="10"/>
      <color theme="1"/>
      <name val="Roboto"/>
    </font>
    <font>
      <vertAlign val="superscript"/>
      <sz val="11"/>
      <name val="Calibri"/>
      <family val="2"/>
      <scheme val="minor"/>
    </font>
    <font>
      <sz val="10"/>
      <name val="Calibri"/>
      <family val="2"/>
      <scheme val="minor"/>
    </font>
  </fonts>
  <fills count="6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E4EEF8"/>
        <bgColor indexed="64"/>
      </patternFill>
    </fill>
    <fill>
      <patternFill patternType="solid">
        <fgColor theme="4" tint="-0.499984740745262"/>
        <bgColor indexed="64"/>
      </patternFill>
    </fill>
    <fill>
      <patternFill patternType="solid">
        <fgColor rgb="FFFFF5D9"/>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FF"/>
        <bgColor rgb="FFFFFFCC"/>
      </patternFill>
    </fill>
  </fills>
  <borders count="55">
    <border>
      <left/>
      <right/>
      <top/>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21">
    <xf numFmtId="0" fontId="0" fillId="0" borderId="0"/>
    <xf numFmtId="44" fontId="1" fillId="0" borderId="0" applyFont="0" applyFill="0" applyBorder="0" applyAlignment="0" applyProtection="0"/>
    <xf numFmtId="0" fontId="2" fillId="0" borderId="0"/>
    <xf numFmtId="0" fontId="3" fillId="0" borderId="0"/>
    <xf numFmtId="40" fontId="2" fillId="0" borderId="0" applyFont="0" applyFill="0" applyBorder="0" applyAlignment="0" applyProtection="0"/>
    <xf numFmtId="0" fontId="3" fillId="0" borderId="0"/>
    <xf numFmtId="0" fontId="3" fillId="0" borderId="0"/>
    <xf numFmtId="0" fontId="11" fillId="0" borderId="0"/>
    <xf numFmtId="0" fontId="11" fillId="0" borderId="0"/>
    <xf numFmtId="0" fontId="1" fillId="0" borderId="0"/>
    <xf numFmtId="0" fontId="12" fillId="0" borderId="0"/>
    <xf numFmtId="0" fontId="12" fillId="0" borderId="0"/>
    <xf numFmtId="9" fontId="1" fillId="0" borderId="0" applyFont="0" applyFill="0" applyBorder="0" applyAlignment="0" applyProtection="0"/>
    <xf numFmtId="9" fontId="2" fillId="0" borderId="0" applyFont="0" applyFill="0" applyBorder="0" applyAlignment="0" applyProtection="0"/>
    <xf numFmtId="167" fontId="3" fillId="0" borderId="0" applyFont="0" applyFill="0" applyBorder="0" applyAlignment="0" applyProtection="0"/>
    <xf numFmtId="0" fontId="3" fillId="0" borderId="0"/>
    <xf numFmtId="167" fontId="3" fillId="0" borderId="0" applyFont="0" applyFill="0" applyBorder="0" applyAlignment="0" applyProtection="0"/>
    <xf numFmtId="0" fontId="12" fillId="0" borderId="0"/>
    <xf numFmtId="0" fontId="3" fillId="0" borderId="0"/>
    <xf numFmtId="9" fontId="3" fillId="0" borderId="0" applyFont="0" applyFill="0" applyBorder="0" applyAlignment="0" applyProtection="0"/>
    <xf numFmtId="167" fontId="3" fillId="0" borderId="0" applyFont="0" applyFill="0" applyBorder="0" applyAlignment="0" applyProtection="0"/>
    <xf numFmtId="169" fontId="11" fillId="0" borderId="0" applyFont="0" applyFill="0" applyBorder="0" applyAlignment="0" applyProtection="0"/>
    <xf numFmtId="0" fontId="3" fillId="0" borderId="0"/>
    <xf numFmtId="0" fontId="11" fillId="0" borderId="0"/>
    <xf numFmtId="0" fontId="26" fillId="0" borderId="33" applyNumberFormat="0" applyFill="0" applyAlignment="0" applyProtection="0"/>
    <xf numFmtId="0" fontId="27" fillId="0" borderId="34" applyNumberFormat="0" applyFill="0" applyAlignment="0" applyProtection="0"/>
    <xf numFmtId="0" fontId="28" fillId="0" borderId="35" applyNumberFormat="0" applyFill="0" applyAlignment="0" applyProtection="0"/>
    <xf numFmtId="0" fontId="28" fillId="0" borderId="0" applyNumberFormat="0" applyFill="0" applyBorder="0" applyAlignment="0" applyProtection="0"/>
    <xf numFmtId="0" fontId="29" fillId="11" borderId="0" applyNumberFormat="0" applyBorder="0" applyAlignment="0" applyProtection="0"/>
    <xf numFmtId="0" fontId="30" fillId="12" borderId="0" applyNumberFormat="0" applyBorder="0" applyAlignment="0" applyProtection="0"/>
    <xf numFmtId="0" fontId="31" fillId="14" borderId="36" applyNumberFormat="0" applyAlignment="0" applyProtection="0"/>
    <xf numFmtId="0" fontId="32" fillId="15" borderId="37" applyNumberFormat="0" applyAlignment="0" applyProtection="0"/>
    <xf numFmtId="0" fontId="33" fillId="15" borderId="36" applyNumberFormat="0" applyAlignment="0" applyProtection="0"/>
    <xf numFmtId="0" fontId="34" fillId="0" borderId="38" applyNumberFormat="0" applyFill="0" applyAlignment="0" applyProtection="0"/>
    <xf numFmtId="0" fontId="15" fillId="16" borderId="39" applyNumberFormat="0" applyAlignment="0" applyProtection="0"/>
    <xf numFmtId="0" fontId="16" fillId="0" borderId="0" applyNumberFormat="0" applyFill="0" applyBorder="0" applyAlignment="0" applyProtection="0"/>
    <xf numFmtId="0" fontId="1" fillId="17" borderId="40" applyNumberFormat="0" applyFont="0" applyAlignment="0" applyProtection="0"/>
    <xf numFmtId="0" fontId="35" fillId="0" borderId="0" applyNumberFormat="0" applyFill="0" applyBorder="0" applyAlignment="0" applyProtection="0"/>
    <xf numFmtId="0" fontId="10" fillId="0" borderId="41" applyNumberFormat="0" applyFill="0" applyAlignment="0" applyProtection="0"/>
    <xf numFmtId="0" fontId="1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36" fillId="0" borderId="0"/>
    <xf numFmtId="0" fontId="37" fillId="0" borderId="0"/>
    <xf numFmtId="0" fontId="1" fillId="0" borderId="0"/>
    <xf numFmtId="0" fontId="11" fillId="0" borderId="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8" fillId="52"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9" borderId="0" applyNumberFormat="0" applyBorder="0" applyAlignment="0" applyProtection="0"/>
    <xf numFmtId="0" fontId="44" fillId="43" borderId="0" applyNumberFormat="0" applyBorder="0" applyAlignment="0" applyProtection="0"/>
    <xf numFmtId="0" fontId="40" fillId="60" borderId="42" applyNumberFormat="0" applyAlignment="0" applyProtection="0"/>
    <xf numFmtId="0" fontId="41" fillId="61" borderId="43" applyNumberFormat="0" applyAlignment="0" applyProtection="0"/>
    <xf numFmtId="174" fontId="11" fillId="0" borderId="0" applyFont="0" applyFill="0" applyBorder="0" applyAlignment="0" applyProtection="0"/>
    <xf numFmtId="0" fontId="48" fillId="0" borderId="0" applyNumberFormat="0" applyFill="0" applyBorder="0" applyAlignment="0" applyProtection="0"/>
    <xf numFmtId="0" fontId="39" fillId="44" borderId="0" applyNumberFormat="0" applyBorder="0" applyAlignment="0" applyProtection="0"/>
    <xf numFmtId="0" fontId="50" fillId="0" borderId="45" applyNumberFormat="0" applyFill="0" applyAlignment="0" applyProtection="0"/>
    <xf numFmtId="0" fontId="51"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43" fillId="47" borderId="42" applyNumberFormat="0" applyAlignment="0" applyProtection="0"/>
    <xf numFmtId="0" fontId="42" fillId="0" borderId="44" applyNumberFormat="0" applyFill="0" applyAlignment="0" applyProtection="0"/>
    <xf numFmtId="173" fontId="11" fillId="0" borderId="0" applyFont="0" applyFill="0" applyBorder="0" applyAlignment="0" applyProtection="0"/>
    <xf numFmtId="173" fontId="11" fillId="0" borderId="0" applyFont="0" applyFill="0" applyBorder="0" applyAlignment="0" applyProtection="0"/>
    <xf numFmtId="44" fontId="1" fillId="0" borderId="0" applyFont="0" applyFill="0" applyBorder="0" applyAlignment="0" applyProtection="0"/>
    <xf numFmtId="0" fontId="45" fillId="62" borderId="0" applyNumberFormat="0" applyBorder="0" applyAlignment="0" applyProtection="0"/>
    <xf numFmtId="0" fontId="11" fillId="63" borderId="48" applyNumberFormat="0" applyFont="0" applyAlignment="0" applyProtection="0"/>
    <xf numFmtId="0" fontId="46" fillId="60" borderId="49"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171" fontId="11" fillId="0" borderId="0" applyFill="0" applyBorder="0" applyAlignment="0" applyProtection="0"/>
    <xf numFmtId="171" fontId="11" fillId="0" borderId="0" applyFill="0" applyBorder="0" applyAlignment="0" applyProtection="0"/>
    <xf numFmtId="0" fontId="49" fillId="0" borderId="0" applyNumberFormat="0" applyFill="0" applyBorder="0" applyAlignment="0" applyProtection="0"/>
    <xf numFmtId="0" fontId="50" fillId="0" borderId="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0" fontId="47"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3" fillId="13"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33" borderId="0" applyNumberFormat="0" applyBorder="0" applyAlignment="0" applyProtection="0"/>
    <xf numFmtId="0" fontId="17" fillId="37" borderId="0" applyNumberFormat="0" applyBorder="0" applyAlignment="0" applyProtection="0"/>
    <xf numFmtId="0" fontId="17" fillId="41" borderId="0" applyNumberFormat="0" applyBorder="0" applyAlignment="0" applyProtection="0"/>
    <xf numFmtId="0" fontId="11" fillId="0" borderId="0"/>
    <xf numFmtId="0" fontId="36" fillId="42"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51" borderId="0" applyNumberFormat="0" applyBorder="0" applyAlignment="0" applyProtection="0"/>
    <xf numFmtId="0" fontId="38" fillId="52"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9" fillId="44" borderId="0" applyNumberFormat="0" applyBorder="0" applyAlignment="0" applyProtection="0"/>
    <xf numFmtId="0" fontId="40" fillId="60" borderId="42" applyNumberFormat="0" applyAlignment="0" applyProtection="0"/>
    <xf numFmtId="0" fontId="41" fillId="61" borderId="43" applyNumberFormat="0" applyAlignment="0" applyProtection="0"/>
    <xf numFmtId="0" fontId="42" fillId="0" borderId="44" applyNumberFormat="0" applyFill="0" applyAlignment="0" applyProtection="0"/>
    <xf numFmtId="0" fontId="55" fillId="0" borderId="0"/>
    <xf numFmtId="0" fontId="56" fillId="0" borderId="0"/>
    <xf numFmtId="0" fontId="55" fillId="0" borderId="0"/>
    <xf numFmtId="0" fontId="56" fillId="0" borderId="0"/>
    <xf numFmtId="179" fontId="11" fillId="0" borderId="0" applyFont="0" applyFill="0" applyBorder="0" applyAlignment="0" applyProtection="0"/>
    <xf numFmtId="180" fontId="11" fillId="0" borderId="0" applyFont="0" applyFill="0" applyBorder="0" applyAlignment="0" applyProtection="0"/>
    <xf numFmtId="0" fontId="57" fillId="0" borderId="0">
      <protection locked="0"/>
    </xf>
    <xf numFmtId="0" fontId="58" fillId="0" borderId="0">
      <protection locked="0"/>
    </xf>
    <xf numFmtId="0" fontId="58" fillId="0" borderId="0">
      <protection locked="0"/>
    </xf>
    <xf numFmtId="0" fontId="38" fillId="56" borderId="0" applyNumberFormat="0" applyBorder="0" applyAlignment="0" applyProtection="0"/>
    <xf numFmtId="0" fontId="38" fillId="57" borderId="0" applyNumberFormat="0" applyBorder="0" applyAlignment="0" applyProtection="0"/>
    <xf numFmtId="0" fontId="38" fillId="58" borderId="0" applyNumberFormat="0" applyBorder="0" applyAlignment="0" applyProtection="0"/>
    <xf numFmtId="0" fontId="38" fillId="53" borderId="0" applyNumberFormat="0" applyBorder="0" applyAlignment="0" applyProtection="0"/>
    <xf numFmtId="0" fontId="38" fillId="54" borderId="0" applyNumberFormat="0" applyBorder="0" applyAlignment="0" applyProtection="0"/>
    <xf numFmtId="0" fontId="38" fillId="59" borderId="0" applyNumberFormat="0" applyBorder="0" applyAlignment="0" applyProtection="0"/>
    <xf numFmtId="0" fontId="43" fillId="47" borderId="42" applyNumberFormat="0" applyAlignment="0" applyProtection="0"/>
    <xf numFmtId="0" fontId="54" fillId="0" borderId="0"/>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57" fillId="0" borderId="0">
      <protection locked="0"/>
    </xf>
    <xf numFmtId="0" fontId="44" fillId="43" borderId="0" applyNumberFormat="0" applyBorder="0" applyAlignment="0" applyProtection="0"/>
    <xf numFmtId="176" fontId="11" fillId="0" borderId="0" applyFont="0" applyFill="0" applyBorder="0" applyAlignment="0" applyProtection="0"/>
    <xf numFmtId="175"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0" fontId="57" fillId="0" borderId="0">
      <protection locked="0"/>
    </xf>
    <xf numFmtId="0" fontId="45" fillId="62" borderId="0" applyNumberFormat="0" applyBorder="0" applyAlignment="0" applyProtection="0"/>
    <xf numFmtId="37" fontId="59" fillId="0" borderId="0"/>
    <xf numFmtId="0" fontId="11" fillId="63" borderId="48" applyNumberFormat="0" applyFont="0" applyAlignment="0" applyProtection="0"/>
    <xf numFmtId="0" fontId="57" fillId="0" borderId="0">
      <protection locked="0"/>
    </xf>
    <xf numFmtId="38" fontId="60" fillId="0" borderId="0"/>
    <xf numFmtId="0" fontId="46" fillId="60" borderId="49"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50" fillId="0" borderId="45" applyNumberFormat="0" applyFill="0" applyAlignment="0" applyProtection="0"/>
    <xf numFmtId="0" fontId="51" fillId="0" borderId="46" applyNumberFormat="0" applyFill="0" applyAlignment="0" applyProtection="0"/>
    <xf numFmtId="0" fontId="52" fillId="0" borderId="47" applyNumberFormat="0" applyFill="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57" fillId="0" borderId="50">
      <protection locked="0"/>
    </xf>
    <xf numFmtId="43" fontId="11" fillId="0" borderId="0" applyFont="0" applyFill="0" applyBorder="0" applyAlignment="0" applyProtection="0"/>
    <xf numFmtId="0" fontId="62" fillId="0" borderId="0" applyNumberFormat="0" applyFill="0" applyBorder="0" applyProtection="0">
      <alignment vertical="top" wrapText="1"/>
    </xf>
    <xf numFmtId="44" fontId="1" fillId="0" borderId="0" applyFont="0" applyFill="0" applyBorder="0" applyAlignment="0" applyProtection="0"/>
    <xf numFmtId="0" fontId="11" fillId="0" borderId="0"/>
    <xf numFmtId="9" fontId="36"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6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2" fillId="0" borderId="0"/>
  </cellStyleXfs>
  <cellXfs count="631">
    <xf numFmtId="0" fontId="0" fillId="0" borderId="0" xfId="0"/>
    <xf numFmtId="0" fontId="6" fillId="0" borderId="0" xfId="2" quotePrefix="1" applyFont="1" applyAlignment="1">
      <alignment horizontal="center" vertical="center"/>
    </xf>
    <xf numFmtId="0" fontId="6" fillId="0" borderId="0" xfId="2" applyFont="1" applyAlignment="1">
      <alignment vertical="center"/>
    </xf>
    <xf numFmtId="10" fontId="6" fillId="3" borderId="0" xfId="2" applyNumberFormat="1" applyFont="1" applyFill="1" applyAlignment="1">
      <alignment horizontal="center" vertical="center"/>
    </xf>
    <xf numFmtId="0" fontId="6" fillId="0" borderId="0" xfId="2" applyFont="1" applyAlignment="1">
      <alignment horizontal="center" vertical="center"/>
    </xf>
    <xf numFmtId="0" fontId="6" fillId="0" borderId="0" xfId="3" applyFont="1" applyAlignment="1">
      <alignment horizontal="center" vertical="center"/>
    </xf>
    <xf numFmtId="0" fontId="7" fillId="0" borderId="0" xfId="2" applyFont="1" applyAlignment="1">
      <alignment vertical="center"/>
    </xf>
    <xf numFmtId="43" fontId="6" fillId="0" borderId="0" xfId="2" applyNumberFormat="1" applyFont="1" applyAlignment="1">
      <alignment horizontal="center" vertical="center"/>
    </xf>
    <xf numFmtId="0" fontId="6" fillId="0" borderId="0" xfId="0" applyFont="1"/>
    <xf numFmtId="0" fontId="9" fillId="0" borderId="0" xfId="2" applyFont="1" applyAlignment="1">
      <alignment vertical="center"/>
    </xf>
    <xf numFmtId="0" fontId="5" fillId="0" borderId="0" xfId="2" applyFont="1" applyAlignment="1">
      <alignment vertical="center"/>
    </xf>
    <xf numFmtId="0" fontId="5" fillId="0" borderId="0" xfId="2" applyFont="1" applyAlignment="1">
      <alignment horizontal="left" vertical="center"/>
    </xf>
    <xf numFmtId="0" fontId="6" fillId="0" borderId="0" xfId="2" applyFont="1" applyAlignment="1">
      <alignment horizontal="right" vertical="center"/>
    </xf>
    <xf numFmtId="0" fontId="8" fillId="0" borderId="0" xfId="2" applyFont="1" applyAlignment="1">
      <alignment vertical="center"/>
    </xf>
    <xf numFmtId="2" fontId="5" fillId="0" borderId="0" xfId="2" applyNumberFormat="1" applyFont="1" applyAlignment="1">
      <alignment horizontal="left" vertical="center"/>
    </xf>
    <xf numFmtId="0" fontId="5" fillId="0" borderId="0" xfId="7" applyFont="1" applyAlignment="1">
      <alignment vertical="center"/>
    </xf>
    <xf numFmtId="0" fontId="5" fillId="0" borderId="0" xfId="7" applyFont="1" applyAlignment="1">
      <alignment vertical="center" wrapText="1"/>
    </xf>
    <xf numFmtId="0" fontId="6" fillId="0" borderId="1" xfId="8" applyFont="1" applyBorder="1" applyAlignment="1">
      <alignment horizontal="right" vertical="center"/>
    </xf>
    <xf numFmtId="4" fontId="5" fillId="0" borderId="0" xfId="8" applyNumberFormat="1" applyFont="1" applyAlignment="1">
      <alignment horizontal="left" vertical="center"/>
    </xf>
    <xf numFmtId="0" fontId="6" fillId="0" borderId="0" xfId="7" applyFont="1" applyAlignment="1">
      <alignment horizontal="right" vertical="center" wrapText="1"/>
    </xf>
    <xf numFmtId="14" fontId="5" fillId="0" borderId="0" xfId="7" applyNumberFormat="1" applyFont="1" applyAlignment="1">
      <alignment horizontal="left" vertical="center" wrapText="1"/>
    </xf>
    <xf numFmtId="4" fontId="6" fillId="0" borderId="0" xfId="8" applyNumberFormat="1" applyFont="1" applyAlignment="1">
      <alignment horizontal="left" vertical="center"/>
    </xf>
    <xf numFmtId="10" fontId="5" fillId="0" borderId="0" xfId="8" applyNumberFormat="1" applyFont="1" applyAlignment="1">
      <alignment horizontal="left" vertical="center"/>
    </xf>
    <xf numFmtId="0" fontId="6" fillId="0" borderId="0" xfId="7" applyFont="1" applyAlignment="1">
      <alignment horizontal="right" vertical="center"/>
    </xf>
    <xf numFmtId="0" fontId="6" fillId="0" borderId="0" xfId="7" applyFont="1" applyAlignment="1">
      <alignment horizontal="center" vertical="center"/>
    </xf>
    <xf numFmtId="0" fontId="6" fillId="0" borderId="0" xfId="8" applyFont="1" applyAlignment="1">
      <alignment horizontal="right" vertical="center"/>
    </xf>
    <xf numFmtId="0" fontId="10" fillId="0" borderId="0" xfId="0" applyFont="1"/>
    <xf numFmtId="0" fontId="0" fillId="0" borderId="0" xfId="0" applyAlignment="1">
      <alignment vertical="center"/>
    </xf>
    <xf numFmtId="0" fontId="0" fillId="6" borderId="0" xfId="0" applyFill="1"/>
    <xf numFmtId="0" fontId="6" fillId="4" borderId="0" xfId="2" applyFont="1" applyFill="1" applyAlignment="1">
      <alignment vertical="center"/>
    </xf>
    <xf numFmtId="4" fontId="6" fillId="4" borderId="0" xfId="2" applyNumberFormat="1" applyFont="1" applyFill="1" applyAlignment="1">
      <alignment vertical="center"/>
    </xf>
    <xf numFmtId="0" fontId="6" fillId="0" borderId="0" xfId="0" quotePrefix="1" applyFont="1" applyAlignment="1">
      <alignment vertical="center" wrapText="1"/>
    </xf>
    <xf numFmtId="10" fontId="6" fillId="0" borderId="0" xfId="8" applyNumberFormat="1" applyFont="1" applyAlignment="1">
      <alignment horizontal="left" vertical="center"/>
    </xf>
    <xf numFmtId="10" fontId="6" fillId="0" borderId="0" xfId="8" applyNumberFormat="1" applyFont="1" applyAlignment="1">
      <alignment horizontal="right" vertical="center"/>
    </xf>
    <xf numFmtId="10" fontId="6" fillId="0" borderId="0" xfId="2" applyNumberFormat="1" applyFont="1" applyAlignment="1">
      <alignment horizontal="right" vertical="center"/>
    </xf>
    <xf numFmtId="0" fontId="0" fillId="0" borderId="0" xfId="0" applyAlignment="1">
      <alignment horizontal="center"/>
    </xf>
    <xf numFmtId="0" fontId="6" fillId="0" borderId="0" xfId="7" applyFont="1" applyAlignment="1">
      <alignment vertical="center" wrapText="1"/>
    </xf>
    <xf numFmtId="0" fontId="5" fillId="0" borderId="0" xfId="2" applyFont="1" applyAlignment="1">
      <alignment horizontal="right" vertical="center"/>
    </xf>
    <xf numFmtId="10" fontId="5" fillId="0" borderId="0" xfId="2" applyNumberFormat="1" applyFont="1" applyAlignment="1">
      <alignment horizontal="center" vertical="center"/>
    </xf>
    <xf numFmtId="10" fontId="5" fillId="0" borderId="0" xfId="2" applyNumberFormat="1" applyFont="1" applyAlignment="1">
      <alignment vertical="center"/>
    </xf>
    <xf numFmtId="165" fontId="6" fillId="0" borderId="0" xfId="2" applyNumberFormat="1" applyFont="1" applyAlignment="1">
      <alignment vertical="center"/>
    </xf>
    <xf numFmtId="0" fontId="6" fillId="0" borderId="0" xfId="2" applyFont="1" applyAlignment="1">
      <alignment horizontal="left" vertical="center"/>
    </xf>
    <xf numFmtId="0" fontId="6" fillId="0" borderId="0" xfId="2" quotePrefix="1" applyFont="1" applyAlignment="1">
      <alignment horizontal="left" vertical="center"/>
    </xf>
    <xf numFmtId="0" fontId="6" fillId="0" borderId="0" xfId="3" applyFont="1" applyAlignment="1">
      <alignment horizontal="left" vertical="center"/>
    </xf>
    <xf numFmtId="43" fontId="6" fillId="0" borderId="0" xfId="3" applyNumberFormat="1" applyFont="1" applyAlignment="1">
      <alignment horizontal="left" vertical="center"/>
    </xf>
    <xf numFmtId="0" fontId="9" fillId="0" borderId="0" xfId="2" applyFont="1" applyAlignment="1">
      <alignment horizontal="left" vertical="center"/>
    </xf>
    <xf numFmtId="0" fontId="5" fillId="0" borderId="0" xfId="2" applyFont="1" applyAlignment="1">
      <alignment horizontal="center" vertical="center"/>
    </xf>
    <xf numFmtId="4" fontId="5" fillId="0" borderId="0" xfId="2" applyNumberFormat="1" applyFont="1" applyAlignment="1">
      <alignment horizontal="left" vertical="center"/>
    </xf>
    <xf numFmtId="0" fontId="4" fillId="0" borderId="0" xfId="2" applyFont="1" applyAlignment="1">
      <alignment horizontal="center" vertical="center"/>
    </xf>
    <xf numFmtId="0" fontId="5" fillId="2" borderId="0" xfId="5" applyFont="1" applyFill="1" applyAlignment="1">
      <alignment vertical="center"/>
    </xf>
    <xf numFmtId="0" fontId="13" fillId="2" borderId="0" xfId="5" applyFont="1" applyFill="1" applyAlignment="1">
      <alignment vertical="center"/>
    </xf>
    <xf numFmtId="44" fontId="6" fillId="0" borderId="0" xfId="2" applyNumberFormat="1" applyFont="1" applyAlignment="1">
      <alignment vertical="center"/>
    </xf>
    <xf numFmtId="0" fontId="6" fillId="0" borderId="0" xfId="0" applyFont="1" applyAlignment="1">
      <alignment horizontal="center"/>
    </xf>
    <xf numFmtId="166" fontId="5" fillId="2" borderId="0" xfId="5" applyNumberFormat="1" applyFont="1" applyFill="1" applyAlignment="1">
      <alignment vertical="center" wrapText="1"/>
    </xf>
    <xf numFmtId="166" fontId="6" fillId="3" borderId="0" xfId="15" applyNumberFormat="1" applyFont="1" applyFill="1" applyAlignment="1">
      <alignment vertical="center"/>
    </xf>
    <xf numFmtId="166" fontId="6" fillId="0" borderId="0" xfId="15" applyNumberFormat="1" applyFont="1" applyAlignment="1">
      <alignment vertical="center"/>
    </xf>
    <xf numFmtId="166" fontId="6" fillId="3" borderId="0" xfId="15" quotePrefix="1" applyNumberFormat="1" applyFont="1" applyFill="1" applyAlignment="1">
      <alignment vertical="center"/>
    </xf>
    <xf numFmtId="166" fontId="5" fillId="3" borderId="0" xfId="15" applyNumberFormat="1" applyFont="1" applyFill="1" applyAlignment="1">
      <alignment horizontal="left" vertical="center"/>
    </xf>
    <xf numFmtId="169" fontId="5" fillId="3" borderId="0" xfId="14" applyNumberFormat="1" applyFont="1" applyFill="1" applyBorder="1" applyAlignment="1">
      <alignment horizontal="right" vertical="center" wrapText="1"/>
    </xf>
    <xf numFmtId="169" fontId="6" fillId="3" borderId="0" xfId="14" applyNumberFormat="1" applyFont="1" applyFill="1" applyBorder="1" applyAlignment="1">
      <alignment horizontal="right" vertical="center" wrapText="1"/>
    </xf>
    <xf numFmtId="168" fontId="6" fillId="0" borderId="0" xfId="14" applyNumberFormat="1" applyFont="1" applyAlignment="1">
      <alignment horizontal="center" vertical="center"/>
    </xf>
    <xf numFmtId="4" fontId="5" fillId="3" borderId="0" xfId="14" applyNumberFormat="1" applyFont="1" applyFill="1" applyBorder="1" applyAlignment="1">
      <alignment horizontal="center" vertical="center" wrapText="1"/>
    </xf>
    <xf numFmtId="4" fontId="6" fillId="0" borderId="0" xfId="21" applyNumberFormat="1" applyFont="1" applyBorder="1" applyAlignment="1">
      <alignment horizontal="center" vertical="center"/>
    </xf>
    <xf numFmtId="169" fontId="5" fillId="0" borderId="0" xfId="14" applyNumberFormat="1" applyFont="1" applyFill="1" applyBorder="1" applyAlignment="1">
      <alignment horizontal="center" vertical="center" wrapText="1"/>
    </xf>
    <xf numFmtId="0" fontId="6" fillId="0" borderId="0" xfId="18" applyFont="1" applyAlignment="1">
      <alignment vertical="center"/>
    </xf>
    <xf numFmtId="0" fontId="5" fillId="2" borderId="0" xfId="5" applyFont="1" applyFill="1" applyAlignment="1">
      <alignment horizontal="left" vertical="center"/>
    </xf>
    <xf numFmtId="0" fontId="6" fillId="2" borderId="0" xfId="5" quotePrefix="1" applyFont="1" applyFill="1" applyAlignment="1">
      <alignment vertical="center"/>
    </xf>
    <xf numFmtId="0" fontId="5" fillId="3" borderId="0" xfId="14" applyNumberFormat="1" applyFont="1" applyFill="1" applyBorder="1" applyAlignment="1">
      <alignment horizontal="left" vertical="center"/>
    </xf>
    <xf numFmtId="0" fontId="5" fillId="4" borderId="10" xfId="2" applyFont="1" applyFill="1" applyBorder="1" applyAlignment="1">
      <alignment horizontal="center" vertical="center"/>
    </xf>
    <xf numFmtId="14" fontId="5" fillId="0" borderId="0" xfId="2" applyNumberFormat="1" applyFont="1" applyAlignment="1">
      <alignment horizontal="left" vertical="center"/>
    </xf>
    <xf numFmtId="10" fontId="5" fillId="0" borderId="0" xfId="2" applyNumberFormat="1" applyFont="1" applyAlignment="1">
      <alignment horizontal="left" vertical="center"/>
    </xf>
    <xf numFmtId="0" fontId="5" fillId="0" borderId="0" xfId="7" applyFont="1" applyAlignment="1">
      <alignment horizontal="left" vertical="center"/>
    </xf>
    <xf numFmtId="0" fontId="5" fillId="4" borderId="4" xfId="2" applyFont="1" applyFill="1" applyBorder="1" applyAlignment="1">
      <alignment horizontal="center" vertical="center"/>
    </xf>
    <xf numFmtId="0" fontId="5" fillId="4" borderId="4" xfId="2" applyFont="1" applyFill="1" applyBorder="1" applyAlignment="1">
      <alignment vertical="center"/>
    </xf>
    <xf numFmtId="164" fontId="5" fillId="4" borderId="4" xfId="2" applyNumberFormat="1" applyFont="1" applyFill="1" applyBorder="1" applyAlignment="1">
      <alignment horizontal="center" vertical="center"/>
    </xf>
    <xf numFmtId="44" fontId="5" fillId="4" borderId="4" xfId="1" applyFont="1" applyFill="1" applyBorder="1" applyAlignment="1">
      <alignment vertical="center"/>
    </xf>
    <xf numFmtId="0" fontId="6" fillId="0" borderId="8" xfId="10" applyFont="1" applyBorder="1" applyAlignment="1">
      <alignment horizontal="center" vertical="center" wrapText="1"/>
    </xf>
    <xf numFmtId="0" fontId="6" fillId="0" borderId="8" xfId="10" applyFont="1" applyBorder="1" applyAlignment="1">
      <alignment horizontal="center" vertical="center"/>
    </xf>
    <xf numFmtId="0" fontId="6" fillId="0" borderId="8" xfId="2" applyFont="1" applyBorder="1" applyAlignment="1">
      <alignment vertical="center"/>
    </xf>
    <xf numFmtId="4" fontId="6" fillId="0" borderId="8" xfId="10" applyNumberFormat="1" applyFont="1" applyBorder="1" applyAlignment="1">
      <alignment horizontal="center" vertical="center"/>
    </xf>
    <xf numFmtId="164" fontId="6" fillId="0" borderId="8" xfId="10" applyNumberFormat="1" applyFont="1" applyBorder="1" applyAlignment="1">
      <alignment horizontal="center" vertical="center" wrapText="1"/>
    </xf>
    <xf numFmtId="0" fontId="6" fillId="0" borderId="15" xfId="10" applyFont="1" applyBorder="1" applyAlignment="1">
      <alignment horizontal="center" vertical="center" wrapText="1"/>
    </xf>
    <xf numFmtId="0" fontId="6" fillId="0" borderId="15" xfId="10" applyFont="1" applyBorder="1" applyAlignment="1">
      <alignment horizontal="center" vertical="center"/>
    </xf>
    <xf numFmtId="0" fontId="6" fillId="0" borderId="15" xfId="2" applyFont="1" applyBorder="1" applyAlignment="1">
      <alignment vertical="center"/>
    </xf>
    <xf numFmtId="4" fontId="6" fillId="0" borderId="15" xfId="10" applyNumberFormat="1" applyFont="1" applyBorder="1" applyAlignment="1">
      <alignment horizontal="center" vertical="center"/>
    </xf>
    <xf numFmtId="164" fontId="6" fillId="0" borderId="15" xfId="10" applyNumberFormat="1" applyFont="1" applyBorder="1" applyAlignment="1">
      <alignment horizontal="center" vertical="center" wrapText="1"/>
    </xf>
    <xf numFmtId="0" fontId="6" fillId="0" borderId="8" xfId="2" applyFont="1" applyBorder="1" applyAlignment="1">
      <alignment horizontal="center" vertical="center"/>
    </xf>
    <xf numFmtId="40" fontId="6" fillId="0" borderId="8" xfId="2" applyNumberFormat="1" applyFont="1" applyBorder="1" applyAlignment="1">
      <alignment horizontal="center" vertical="center"/>
    </xf>
    <xf numFmtId="44" fontId="6" fillId="0" borderId="8" xfId="1" applyFont="1" applyFill="1" applyBorder="1" applyAlignment="1">
      <alignment horizontal="right" vertical="center"/>
    </xf>
    <xf numFmtId="0" fontId="5" fillId="4" borderId="17" xfId="2" applyFont="1" applyFill="1" applyBorder="1" applyAlignment="1">
      <alignment horizontal="center" vertical="center"/>
    </xf>
    <xf numFmtId="0" fontId="6" fillId="0" borderId="15" xfId="2" applyFont="1" applyBorder="1" applyAlignment="1">
      <alignment horizontal="center" vertical="center"/>
    </xf>
    <xf numFmtId="40" fontId="6" fillId="0" borderId="15" xfId="2" applyNumberFormat="1" applyFont="1" applyBorder="1" applyAlignment="1">
      <alignment horizontal="center" vertical="center"/>
    </xf>
    <xf numFmtId="44" fontId="6" fillId="0" borderId="15" xfId="1" applyFont="1" applyFill="1" applyBorder="1" applyAlignment="1">
      <alignment horizontal="right" vertical="center"/>
    </xf>
    <xf numFmtId="4" fontId="6" fillId="0" borderId="13" xfId="15" applyNumberFormat="1" applyFont="1" applyBorder="1" applyAlignment="1">
      <alignment horizontal="center" vertical="center"/>
    </xf>
    <xf numFmtId="4" fontId="6" fillId="3" borderId="13" xfId="19" applyNumberFormat="1" applyFont="1" applyFill="1" applyBorder="1" applyAlignment="1">
      <alignment horizontal="center" vertical="center"/>
    </xf>
    <xf numFmtId="4" fontId="6" fillId="3" borderId="13" xfId="20" applyNumberFormat="1" applyFont="1" applyFill="1" applyBorder="1" applyAlignment="1">
      <alignment horizontal="center" vertical="center"/>
    </xf>
    <xf numFmtId="4" fontId="6" fillId="0" borderId="8" xfId="15" applyNumberFormat="1" applyFont="1" applyBorder="1" applyAlignment="1">
      <alignment horizontal="center" vertical="center"/>
    </xf>
    <xf numFmtId="4" fontId="6" fillId="3" borderId="8" xfId="19" applyNumberFormat="1" applyFont="1" applyFill="1" applyBorder="1" applyAlignment="1">
      <alignment horizontal="center" vertical="center"/>
    </xf>
    <xf numFmtId="4" fontId="6" fillId="3" borderId="8" xfId="20" applyNumberFormat="1" applyFont="1" applyFill="1" applyBorder="1" applyAlignment="1">
      <alignment horizontal="center" vertical="center"/>
    </xf>
    <xf numFmtId="4" fontId="6" fillId="0" borderId="15" xfId="15" applyNumberFormat="1" applyFont="1" applyBorder="1" applyAlignment="1">
      <alignment horizontal="center" vertical="center"/>
    </xf>
    <xf numFmtId="4" fontId="6" fillId="3" borderId="15" xfId="19" applyNumberFormat="1" applyFont="1" applyFill="1" applyBorder="1" applyAlignment="1">
      <alignment horizontal="center" vertical="center"/>
    </xf>
    <xf numFmtId="4" fontId="6" fillId="3" borderId="15" xfId="20" applyNumberFormat="1" applyFont="1" applyFill="1" applyBorder="1" applyAlignment="1">
      <alignment horizontal="center" vertical="center"/>
    </xf>
    <xf numFmtId="169" fontId="6" fillId="0" borderId="13" xfId="15" applyNumberFormat="1" applyFont="1" applyBorder="1" applyAlignment="1">
      <alignment horizontal="center" vertical="center"/>
    </xf>
    <xf numFmtId="169" fontId="6" fillId="0" borderId="8" xfId="15" applyNumberFormat="1" applyFont="1" applyBorder="1" applyAlignment="1">
      <alignment horizontal="center" vertical="center"/>
    </xf>
    <xf numFmtId="4" fontId="6" fillId="0" borderId="8" xfId="21" applyNumberFormat="1" applyFont="1" applyBorder="1" applyAlignment="1">
      <alignment horizontal="center" vertical="center"/>
    </xf>
    <xf numFmtId="4" fontId="6" fillId="3" borderId="8" xfId="14" applyNumberFormat="1" applyFont="1" applyFill="1" applyBorder="1" applyAlignment="1">
      <alignment horizontal="center" vertical="center"/>
    </xf>
    <xf numFmtId="4" fontId="6" fillId="0" borderId="15" xfId="21" applyNumberFormat="1" applyFont="1" applyBorder="1" applyAlignment="1">
      <alignment horizontal="center" vertical="center"/>
    </xf>
    <xf numFmtId="4" fontId="6" fillId="0" borderId="13" xfId="18" applyNumberFormat="1" applyFont="1" applyBorder="1" applyAlignment="1">
      <alignment horizontal="center" vertical="center"/>
    </xf>
    <xf numFmtId="4" fontId="6" fillId="0" borderId="8" xfId="18" applyNumberFormat="1" applyFont="1" applyBorder="1" applyAlignment="1">
      <alignment horizontal="center" vertical="center"/>
    </xf>
    <xf numFmtId="0" fontId="5" fillId="0" borderId="0" xfId="7" applyFont="1" applyAlignment="1">
      <alignment horizontal="center" vertical="center" wrapText="1"/>
    </xf>
    <xf numFmtId="0" fontId="0" fillId="0" borderId="0" xfId="0" applyAlignment="1">
      <alignment horizontal="center" vertical="center"/>
    </xf>
    <xf numFmtId="0" fontId="5" fillId="0" borderId="0" xfId="7" applyFont="1" applyAlignment="1">
      <alignment horizontal="center" vertical="center"/>
    </xf>
    <xf numFmtId="170" fontId="6" fillId="3" borderId="8" xfId="19" applyNumberFormat="1" applyFont="1" applyFill="1" applyBorder="1" applyAlignment="1">
      <alignment horizontal="center" vertical="center"/>
    </xf>
    <xf numFmtId="170" fontId="6" fillId="3" borderId="15" xfId="19" applyNumberFormat="1" applyFont="1" applyFill="1" applyBorder="1" applyAlignment="1">
      <alignment horizontal="center" vertical="center"/>
    </xf>
    <xf numFmtId="0" fontId="5" fillId="0" borderId="0" xfId="14" applyNumberFormat="1" applyFont="1" applyFill="1" applyBorder="1" applyAlignment="1">
      <alignment horizontal="right" vertical="center"/>
    </xf>
    <xf numFmtId="4" fontId="5" fillId="0" borderId="0" xfId="14" applyNumberFormat="1" applyFont="1" applyFill="1" applyBorder="1" applyAlignment="1">
      <alignment horizontal="center" vertical="center" wrapText="1"/>
    </xf>
    <xf numFmtId="4" fontId="6" fillId="0" borderId="5" xfId="15" applyNumberFormat="1" applyFont="1" applyBorder="1" applyAlignment="1">
      <alignment horizontal="center" vertical="center"/>
    </xf>
    <xf numFmtId="4" fontId="6" fillId="3" borderId="5" xfId="19" applyNumberFormat="1" applyFont="1" applyFill="1" applyBorder="1" applyAlignment="1">
      <alignment horizontal="center" vertical="center"/>
    </xf>
    <xf numFmtId="4" fontId="6" fillId="0" borderId="5" xfId="21" applyNumberFormat="1" applyFont="1" applyBorder="1" applyAlignment="1">
      <alignment horizontal="center" vertical="center"/>
    </xf>
    <xf numFmtId="0" fontId="0" fillId="0" borderId="0" xfId="0" applyAlignment="1">
      <alignment horizontal="right"/>
    </xf>
    <xf numFmtId="0" fontId="6" fillId="0" borderId="0" xfId="8" applyFont="1" applyAlignment="1">
      <alignment horizontal="left" vertical="center"/>
    </xf>
    <xf numFmtId="0" fontId="6" fillId="0" borderId="0" xfId="8" applyFont="1" applyAlignment="1">
      <alignment horizontal="center" vertical="center"/>
    </xf>
    <xf numFmtId="0" fontId="5" fillId="0" borderId="7" xfId="7" applyFont="1" applyBorder="1" applyAlignment="1">
      <alignment horizontal="center" vertical="center"/>
    </xf>
    <xf numFmtId="0" fontId="5" fillId="4" borderId="4" xfId="2" applyFont="1" applyFill="1" applyBorder="1" applyAlignment="1">
      <alignment horizontal="left" vertical="center"/>
    </xf>
    <xf numFmtId="166" fontId="6" fillId="5" borderId="2" xfId="15" applyNumberFormat="1" applyFont="1" applyFill="1" applyBorder="1" applyAlignment="1">
      <alignment horizontal="center" vertical="center" wrapText="1"/>
    </xf>
    <xf numFmtId="170" fontId="6" fillId="3" borderId="13" xfId="19" applyNumberFormat="1" applyFont="1" applyFill="1" applyBorder="1" applyAlignment="1">
      <alignment horizontal="center" vertical="center"/>
    </xf>
    <xf numFmtId="4" fontId="6" fillId="3" borderId="5" xfId="14" applyNumberFormat="1" applyFont="1" applyFill="1" applyBorder="1" applyAlignment="1">
      <alignment horizontal="center" vertical="center"/>
    </xf>
    <xf numFmtId="0" fontId="5" fillId="4" borderId="21" xfId="2" applyFont="1" applyFill="1" applyBorder="1" applyAlignment="1">
      <alignment horizontal="center" vertical="center"/>
    </xf>
    <xf numFmtId="0" fontId="6" fillId="0" borderId="12" xfId="2" applyFont="1" applyBorder="1" applyAlignment="1">
      <alignment horizontal="center" vertical="center"/>
    </xf>
    <xf numFmtId="0" fontId="6" fillId="0" borderId="7" xfId="2" applyFont="1" applyBorder="1" applyAlignment="1">
      <alignment horizontal="center" vertical="center"/>
    </xf>
    <xf numFmtId="44" fontId="6" fillId="0" borderId="22" xfId="1" applyFont="1" applyBorder="1" applyAlignment="1">
      <alignment horizontal="center" vertical="center"/>
    </xf>
    <xf numFmtId="0" fontId="6" fillId="0" borderId="7" xfId="10" applyFont="1" applyBorder="1" applyAlignment="1">
      <alignment horizontal="center" vertical="center"/>
    </xf>
    <xf numFmtId="0" fontId="6" fillId="0" borderId="14" xfId="10" applyFont="1" applyBorder="1" applyAlignment="1">
      <alignment horizontal="center" vertical="center"/>
    </xf>
    <xf numFmtId="44" fontId="6" fillId="0" borderId="11" xfId="1" applyFont="1" applyBorder="1" applyAlignment="1">
      <alignment horizontal="center" vertical="center"/>
    </xf>
    <xf numFmtId="0" fontId="5" fillId="4" borderId="24" xfId="2" applyFont="1" applyFill="1" applyBorder="1" applyAlignment="1">
      <alignment horizontal="center" vertical="center"/>
    </xf>
    <xf numFmtId="44" fontId="5" fillId="4" borderId="19" xfId="1" applyFont="1" applyFill="1" applyBorder="1" applyAlignment="1">
      <alignment horizontal="center" vertical="center"/>
    </xf>
    <xf numFmtId="0" fontId="6" fillId="0" borderId="14" xfId="2" applyFont="1" applyBorder="1" applyAlignment="1">
      <alignment horizontal="center" vertical="center"/>
    </xf>
    <xf numFmtId="0" fontId="5" fillId="4" borderId="24" xfId="7" applyFont="1" applyFill="1" applyBorder="1" applyAlignment="1">
      <alignment horizontal="center" vertical="center"/>
    </xf>
    <xf numFmtId="0" fontId="6" fillId="0" borderId="7" xfId="7" applyFont="1" applyBorder="1" applyAlignment="1">
      <alignment horizontal="center" vertical="center"/>
    </xf>
    <xf numFmtId="10" fontId="5" fillId="5" borderId="29" xfId="7" applyNumberFormat="1" applyFont="1" applyFill="1" applyBorder="1" applyAlignment="1">
      <alignment horizontal="center" vertical="center"/>
    </xf>
    <xf numFmtId="0" fontId="5" fillId="4" borderId="19" xfId="8" applyFont="1" applyFill="1" applyBorder="1" applyAlignment="1">
      <alignment horizontal="center" vertical="center"/>
    </xf>
    <xf numFmtId="0" fontId="5" fillId="0" borderId="0" xfId="7" applyFont="1" applyAlignment="1">
      <alignment horizontal="right" vertical="center"/>
    </xf>
    <xf numFmtId="10" fontId="5" fillId="0" borderId="0" xfId="7" applyNumberFormat="1" applyFont="1" applyAlignment="1">
      <alignment horizontal="center" vertical="center"/>
    </xf>
    <xf numFmtId="0" fontId="6" fillId="0" borderId="24" xfId="7" applyFont="1" applyBorder="1" applyAlignment="1">
      <alignment horizontal="center" vertical="center"/>
    </xf>
    <xf numFmtId="10" fontId="6" fillId="0" borderId="19" xfId="7" applyNumberFormat="1" applyFont="1" applyBorder="1" applyAlignment="1">
      <alignment horizontal="center" vertical="center"/>
    </xf>
    <xf numFmtId="10" fontId="5" fillId="5" borderId="19" xfId="7" applyNumberFormat="1" applyFont="1" applyFill="1" applyBorder="1" applyAlignment="1">
      <alignment horizontal="center" vertical="center"/>
    </xf>
    <xf numFmtId="0" fontId="6" fillId="0" borderId="12" xfId="7" applyFont="1" applyBorder="1" applyAlignment="1">
      <alignment horizontal="center" vertical="center"/>
    </xf>
    <xf numFmtId="0" fontId="5" fillId="5" borderId="27" xfId="14" applyNumberFormat="1" applyFont="1" applyFill="1" applyBorder="1" applyAlignment="1">
      <alignment horizontal="right" vertical="center"/>
    </xf>
    <xf numFmtId="4" fontId="5" fillId="5" borderId="2" xfId="14" applyNumberFormat="1" applyFont="1" applyFill="1" applyBorder="1" applyAlignment="1">
      <alignment horizontal="center" vertical="center" wrapText="1"/>
    </xf>
    <xf numFmtId="4" fontId="6" fillId="5" borderId="2" xfId="21" applyNumberFormat="1" applyFont="1" applyFill="1" applyBorder="1" applyAlignment="1">
      <alignment horizontal="center" vertical="center"/>
    </xf>
    <xf numFmtId="0" fontId="6" fillId="5" borderId="2" xfId="18" applyFont="1" applyFill="1" applyBorder="1" applyAlignment="1">
      <alignment vertical="center"/>
    </xf>
    <xf numFmtId="169" fontId="5" fillId="5" borderId="2" xfId="14" applyNumberFormat="1" applyFont="1" applyFill="1" applyBorder="1" applyAlignment="1">
      <alignment vertical="center" wrapText="1"/>
    </xf>
    <xf numFmtId="169" fontId="5" fillId="5" borderId="29" xfId="14" applyNumberFormat="1" applyFont="1" applyFill="1" applyBorder="1" applyAlignment="1">
      <alignment vertical="center" wrapText="1"/>
    </xf>
    <xf numFmtId="0" fontId="5" fillId="5" borderId="24" xfId="14" applyNumberFormat="1" applyFont="1" applyFill="1" applyBorder="1" applyAlignment="1">
      <alignment horizontal="right" vertical="center"/>
    </xf>
    <xf numFmtId="4" fontId="5" fillId="5" borderId="4" xfId="14" applyNumberFormat="1" applyFont="1" applyFill="1" applyBorder="1" applyAlignment="1">
      <alignment horizontal="center" vertical="center" wrapText="1"/>
    </xf>
    <xf numFmtId="169" fontId="6" fillId="5" borderId="4" xfId="14" applyNumberFormat="1" applyFont="1" applyFill="1" applyBorder="1" applyAlignment="1">
      <alignment horizontal="right" vertical="center" wrapText="1"/>
    </xf>
    <xf numFmtId="4" fontId="5" fillId="5" borderId="19" xfId="14" applyNumberFormat="1" applyFont="1" applyFill="1" applyBorder="1" applyAlignment="1">
      <alignment horizontal="center" vertical="center" wrapText="1"/>
    </xf>
    <xf numFmtId="169" fontId="5" fillId="5" borderId="4" xfId="14" applyNumberFormat="1" applyFont="1" applyFill="1" applyBorder="1" applyAlignment="1">
      <alignment horizontal="center" vertical="center" wrapText="1"/>
    </xf>
    <xf numFmtId="0" fontId="6" fillId="5" borderId="4" xfId="18" applyFont="1" applyFill="1" applyBorder="1" applyAlignment="1">
      <alignment vertical="center"/>
    </xf>
    <xf numFmtId="166" fontId="6" fillId="5" borderId="4" xfId="15" applyNumberFormat="1" applyFont="1" applyFill="1" applyBorder="1" applyAlignment="1">
      <alignment vertical="center" wrapText="1"/>
    </xf>
    <xf numFmtId="0" fontId="6" fillId="5" borderId="19" xfId="18" applyFont="1" applyFill="1" applyBorder="1" applyAlignment="1">
      <alignment vertical="center"/>
    </xf>
    <xf numFmtId="166" fontId="6" fillId="5" borderId="2" xfId="15" applyNumberFormat="1" applyFont="1" applyFill="1" applyBorder="1" applyAlignment="1">
      <alignment vertical="center"/>
    </xf>
    <xf numFmtId="166" fontId="6" fillId="5" borderId="29" xfId="15" applyNumberFormat="1" applyFont="1" applyFill="1" applyBorder="1" applyAlignment="1">
      <alignment vertical="center"/>
    </xf>
    <xf numFmtId="0" fontId="6" fillId="0" borderId="0" xfId="7" applyFont="1" applyAlignment="1">
      <alignment vertical="center"/>
    </xf>
    <xf numFmtId="0" fontId="5" fillId="4" borderId="4" xfId="8" applyFont="1" applyFill="1" applyBorder="1" applyAlignment="1">
      <alignment horizontal="center" vertical="center" wrapText="1"/>
    </xf>
    <xf numFmtId="0" fontId="5" fillId="4" borderId="19" xfId="8" applyFont="1" applyFill="1" applyBorder="1" applyAlignment="1">
      <alignment horizontal="center" vertical="center" wrapText="1"/>
    </xf>
    <xf numFmtId="44" fontId="5" fillId="0" borderId="13" xfId="1" applyFont="1" applyFill="1" applyBorder="1" applyAlignment="1">
      <alignment vertical="center"/>
    </xf>
    <xf numFmtId="10" fontId="5" fillId="0" borderId="6" xfId="7" applyNumberFormat="1" applyFont="1" applyBorder="1" applyAlignment="1">
      <alignment horizontal="right" vertical="center"/>
    </xf>
    <xf numFmtId="44" fontId="5" fillId="0" borderId="8" xfId="1" applyFont="1" applyFill="1" applyBorder="1" applyAlignment="1">
      <alignment vertical="center"/>
    </xf>
    <xf numFmtId="10" fontId="5" fillId="0" borderId="9" xfId="7" applyNumberFormat="1" applyFont="1" applyBorder="1" applyAlignment="1">
      <alignment horizontal="right" vertical="center"/>
    </xf>
    <xf numFmtId="38" fontId="5" fillId="0" borderId="7" xfId="7" applyNumberFormat="1" applyFont="1" applyBorder="1" applyAlignment="1">
      <alignment horizontal="center" vertical="center"/>
    </xf>
    <xf numFmtId="4" fontId="5" fillId="0" borderId="8" xfId="7" applyNumberFormat="1" applyFont="1" applyBorder="1" applyAlignment="1">
      <alignment vertical="center"/>
    </xf>
    <xf numFmtId="10" fontId="5" fillId="0" borderId="9" xfId="7" applyNumberFormat="1" applyFont="1" applyBorder="1" applyAlignment="1">
      <alignment horizontal="center" vertical="center"/>
    </xf>
    <xf numFmtId="0" fontId="6" fillId="0" borderId="7" xfId="7" applyFont="1" applyBorder="1"/>
    <xf numFmtId="0" fontId="6" fillId="0" borderId="8" xfId="7" applyFont="1" applyBorder="1" applyAlignment="1">
      <alignment vertical="center"/>
    </xf>
    <xf numFmtId="0" fontId="6" fillId="0" borderId="9" xfId="7" applyFont="1" applyBorder="1" applyAlignment="1">
      <alignment vertical="center"/>
    </xf>
    <xf numFmtId="0" fontId="6" fillId="0" borderId="14" xfId="7" applyFont="1" applyBorder="1"/>
    <xf numFmtId="0" fontId="6" fillId="0" borderId="15" xfId="7" applyFont="1" applyBorder="1" applyAlignment="1">
      <alignment vertical="center"/>
    </xf>
    <xf numFmtId="0" fontId="6" fillId="0" borderId="11" xfId="7" applyFont="1" applyBorder="1" applyAlignment="1">
      <alignment vertical="center"/>
    </xf>
    <xf numFmtId="44" fontId="5" fillId="4" borderId="13" xfId="1" applyFont="1" applyFill="1" applyBorder="1" applyAlignment="1">
      <alignment vertical="center"/>
    </xf>
    <xf numFmtId="10" fontId="5" fillId="4" borderId="6" xfId="7" applyNumberFormat="1" applyFont="1" applyFill="1" applyBorder="1" applyAlignment="1">
      <alignment horizontal="center" vertical="center"/>
    </xf>
    <xf numFmtId="44" fontId="5" fillId="4" borderId="15" xfId="1" applyFont="1" applyFill="1" applyBorder="1" applyAlignment="1">
      <alignment vertical="center"/>
    </xf>
    <xf numFmtId="0" fontId="6" fillId="4" borderId="11" xfId="7" applyFont="1" applyFill="1" applyBorder="1" applyAlignment="1">
      <alignment vertical="center"/>
    </xf>
    <xf numFmtId="10" fontId="6" fillId="0" borderId="8" xfId="1" applyNumberFormat="1" applyFont="1" applyFill="1" applyBorder="1" applyAlignment="1">
      <alignment horizontal="center" vertical="center"/>
    </xf>
    <xf numFmtId="10" fontId="6" fillId="0" borderId="15" xfId="1" applyNumberFormat="1" applyFont="1" applyFill="1" applyBorder="1" applyAlignment="1">
      <alignment horizontal="center" vertical="center"/>
    </xf>
    <xf numFmtId="4" fontId="5" fillId="4" borderId="4" xfId="2" applyNumberFormat="1" applyFont="1" applyFill="1" applyBorder="1" applyAlignment="1">
      <alignment horizontal="center" vertical="center"/>
    </xf>
    <xf numFmtId="4" fontId="6" fillId="4" borderId="4" xfId="4" applyNumberFormat="1" applyFont="1" applyFill="1" applyBorder="1" applyAlignment="1">
      <alignment horizontal="center" vertical="center"/>
    </xf>
    <xf numFmtId="4" fontId="5" fillId="4" borderId="4" xfId="2" applyNumberFormat="1" applyFont="1" applyFill="1" applyBorder="1" applyAlignment="1">
      <alignment horizontal="right" vertical="center"/>
    </xf>
    <xf numFmtId="0" fontId="15" fillId="8" borderId="24" xfId="2" applyFont="1" applyFill="1" applyBorder="1" applyAlignment="1">
      <alignment horizontal="center" vertical="center"/>
    </xf>
    <xf numFmtId="0" fontId="15" fillId="8" borderId="4" xfId="2" applyFont="1" applyFill="1" applyBorder="1" applyAlignment="1">
      <alignment horizontal="center" vertical="center"/>
    </xf>
    <xf numFmtId="0" fontId="15" fillId="8" borderId="4" xfId="2" applyFont="1" applyFill="1" applyBorder="1" applyAlignment="1">
      <alignment horizontal="left" vertical="center"/>
    </xf>
    <xf numFmtId="4" fontId="15" fillId="8" borderId="4" xfId="2" applyNumberFormat="1" applyFont="1" applyFill="1" applyBorder="1" applyAlignment="1">
      <alignment horizontal="center" vertical="center"/>
    </xf>
    <xf numFmtId="4" fontId="17" fillId="8" borderId="4" xfId="4" applyNumberFormat="1" applyFont="1" applyFill="1" applyBorder="1" applyAlignment="1">
      <alignment horizontal="center" vertical="center"/>
    </xf>
    <xf numFmtId="4" fontId="17" fillId="8" borderId="4" xfId="2" applyNumberFormat="1" applyFont="1" applyFill="1" applyBorder="1" applyAlignment="1">
      <alignment horizontal="right" vertical="center"/>
    </xf>
    <xf numFmtId="44" fontId="15" fillId="8" borderId="24" xfId="1" applyFont="1" applyFill="1" applyBorder="1" applyAlignment="1">
      <alignment vertical="center"/>
    </xf>
    <xf numFmtId="40" fontId="15" fillId="8" borderId="4" xfId="2" applyNumberFormat="1" applyFont="1" applyFill="1" applyBorder="1" applyAlignment="1">
      <alignment vertical="center"/>
    </xf>
    <xf numFmtId="44" fontId="15" fillId="8" borderId="4" xfId="1" applyFont="1" applyFill="1" applyBorder="1" applyAlignment="1">
      <alignment vertical="center"/>
    </xf>
    <xf numFmtId="40" fontId="15" fillId="8" borderId="24" xfId="2" applyNumberFormat="1" applyFont="1" applyFill="1" applyBorder="1" applyAlignment="1">
      <alignment horizontal="right" vertical="center"/>
    </xf>
    <xf numFmtId="44" fontId="20" fillId="0" borderId="5" xfId="1" applyFont="1" applyFill="1" applyBorder="1" applyAlignment="1">
      <alignment horizontal="right" vertical="center"/>
    </xf>
    <xf numFmtId="0" fontId="20" fillId="0" borderId="23" xfId="2" applyFont="1" applyBorder="1" applyAlignment="1">
      <alignment horizontal="center" vertical="center"/>
    </xf>
    <xf numFmtId="0" fontId="20" fillId="0" borderId="16" xfId="2" applyFont="1" applyBorder="1" applyAlignment="1">
      <alignment horizontal="center" vertical="center"/>
    </xf>
    <xf numFmtId="0" fontId="20" fillId="0" borderId="16" xfId="2" applyFont="1" applyBorder="1" applyAlignment="1">
      <alignment horizontal="left" vertical="center" wrapText="1"/>
    </xf>
    <xf numFmtId="10" fontId="20" fillId="0" borderId="16" xfId="1" applyNumberFormat="1" applyFont="1" applyFill="1" applyBorder="1" applyAlignment="1">
      <alignment horizontal="center" vertical="center"/>
    </xf>
    <xf numFmtId="2" fontId="7" fillId="0" borderId="0" xfId="2" applyNumberFormat="1" applyFont="1" applyAlignment="1">
      <alignment vertical="center"/>
    </xf>
    <xf numFmtId="44" fontId="21" fillId="0" borderId="16" xfId="1" applyFont="1" applyFill="1" applyBorder="1" applyAlignment="1">
      <alignment horizontal="right" vertical="center"/>
    </xf>
    <xf numFmtId="40" fontId="20" fillId="9" borderId="8" xfId="4" applyFont="1" applyFill="1" applyBorder="1" applyAlignment="1">
      <alignment horizontal="center" vertical="center"/>
    </xf>
    <xf numFmtId="40" fontId="6" fillId="9" borderId="8" xfId="4" applyFont="1" applyFill="1" applyBorder="1" applyAlignment="1">
      <alignment horizontal="center" vertical="center"/>
    </xf>
    <xf numFmtId="0" fontId="13" fillId="0" borderId="0" xfId="2" applyFont="1" applyAlignment="1">
      <alignment vertical="center"/>
    </xf>
    <xf numFmtId="0" fontId="16" fillId="0" borderId="0" xfId="2" applyFont="1" applyAlignment="1">
      <alignment vertical="center"/>
    </xf>
    <xf numFmtId="0" fontId="22" fillId="0" borderId="0" xfId="2" applyFont="1" applyAlignment="1">
      <alignment horizontal="center" vertical="center"/>
    </xf>
    <xf numFmtId="17" fontId="10" fillId="2" borderId="0" xfId="0" applyNumberFormat="1" applyFont="1" applyFill="1"/>
    <xf numFmtId="0" fontId="10" fillId="2" borderId="0" xfId="0" applyFont="1" applyFill="1"/>
    <xf numFmtId="0" fontId="1" fillId="2" borderId="0" xfId="0" applyFont="1" applyFill="1"/>
    <xf numFmtId="172" fontId="1" fillId="2" borderId="0" xfId="0" applyNumberFormat="1" applyFont="1" applyFill="1"/>
    <xf numFmtId="0" fontId="0" fillId="2" borderId="0" xfId="0" applyFill="1"/>
    <xf numFmtId="1" fontId="1" fillId="2" borderId="0" xfId="0" applyNumberFormat="1" applyFont="1" applyFill="1"/>
    <xf numFmtId="172" fontId="23" fillId="2" borderId="0" xfId="0" applyNumberFormat="1" applyFont="1" applyFill="1" applyAlignment="1">
      <alignment horizontal="center" vertical="center"/>
    </xf>
    <xf numFmtId="17" fontId="0" fillId="2" borderId="0" xfId="0" applyNumberFormat="1" applyFill="1" applyAlignment="1">
      <alignment horizontal="left" vertical="center"/>
    </xf>
    <xf numFmtId="172" fontId="13" fillId="2" borderId="0" xfId="0" applyNumberFormat="1" applyFont="1" applyFill="1"/>
    <xf numFmtId="0" fontId="0" fillId="2" borderId="0" xfId="0" applyFill="1" applyAlignment="1">
      <alignment vertical="justify"/>
    </xf>
    <xf numFmtId="17" fontId="1" fillId="2" borderId="0" xfId="0" applyNumberFormat="1" applyFont="1" applyFill="1"/>
    <xf numFmtId="0" fontId="0" fillId="2" borderId="0" xfId="0" applyFill="1" applyAlignment="1">
      <alignment horizontal="left" vertical="center"/>
    </xf>
    <xf numFmtId="0" fontId="0" fillId="2" borderId="0" xfId="0" applyFill="1" applyAlignment="1">
      <alignment vertical="center" wrapText="1"/>
    </xf>
    <xf numFmtId="17" fontId="5" fillId="2" borderId="0" xfId="23" applyNumberFormat="1" applyFont="1" applyFill="1"/>
    <xf numFmtId="0" fontId="5" fillId="2" borderId="0" xfId="23" applyFont="1" applyFill="1"/>
    <xf numFmtId="172" fontId="5" fillId="2" borderId="0" xfId="23" applyNumberFormat="1" applyFont="1" applyFill="1"/>
    <xf numFmtId="17" fontId="5" fillId="10" borderId="31" xfId="7" applyNumberFormat="1" applyFont="1" applyFill="1" applyBorder="1" applyAlignment="1">
      <alignment horizontal="center" vertical="center"/>
    </xf>
    <xf numFmtId="49" fontId="5" fillId="10" borderId="31" xfId="7" applyNumberFormat="1" applyFont="1" applyFill="1" applyBorder="1" applyAlignment="1">
      <alignment horizontal="center" vertical="center"/>
    </xf>
    <xf numFmtId="49" fontId="5" fillId="10" borderId="31" xfId="7" applyNumberFormat="1" applyFont="1" applyFill="1" applyBorder="1" applyAlignment="1">
      <alignment horizontal="center"/>
    </xf>
    <xf numFmtId="172" fontId="5" fillId="10" borderId="31" xfId="7" applyNumberFormat="1" applyFont="1" applyFill="1" applyBorder="1" applyAlignment="1">
      <alignment horizontal="center"/>
    </xf>
    <xf numFmtId="0" fontId="0" fillId="2" borderId="0" xfId="0" applyFill="1" applyAlignment="1">
      <alignment horizontal="center" vertical="center"/>
    </xf>
    <xf numFmtId="172" fontId="0" fillId="2" borderId="0" xfId="0" applyNumberFormat="1" applyFill="1" applyAlignment="1">
      <alignment horizontal="center" vertical="center"/>
    </xf>
    <xf numFmtId="17" fontId="0" fillId="2" borderId="0" xfId="0" applyNumberFormat="1" applyFill="1" applyAlignment="1">
      <alignment horizontal="center" vertical="center"/>
    </xf>
    <xf numFmtId="17" fontId="13" fillId="2" borderId="0" xfId="0" applyNumberFormat="1" applyFont="1" applyFill="1" applyAlignment="1">
      <alignment horizontal="left" vertical="center" wrapText="1"/>
    </xf>
    <xf numFmtId="172" fontId="23" fillId="2" borderId="0" xfId="0" applyNumberFormat="1" applyFont="1" applyFill="1" applyAlignment="1">
      <alignment horizontal="center" vertical="center" wrapText="1"/>
    </xf>
    <xf numFmtId="0" fontId="0" fillId="2" borderId="0" xfId="0" applyFill="1" applyAlignment="1">
      <alignment wrapText="1"/>
    </xf>
    <xf numFmtId="0" fontId="24" fillId="2" borderId="0" xfId="0" applyFont="1" applyFill="1" applyAlignment="1">
      <alignment horizontal="left" wrapText="1"/>
    </xf>
    <xf numFmtId="0" fontId="6" fillId="4" borderId="19" xfId="2" applyFont="1" applyFill="1" applyBorder="1" applyAlignment="1">
      <alignment horizontal="center" vertical="center"/>
    </xf>
    <xf numFmtId="17" fontId="0" fillId="2" borderId="32" xfId="0" applyNumberFormat="1" applyFill="1" applyBorder="1" applyAlignment="1">
      <alignment horizontal="center" vertical="center"/>
    </xf>
    <xf numFmtId="0" fontId="0" fillId="2" borderId="32" xfId="0" applyFill="1" applyBorder="1" applyAlignment="1">
      <alignment horizontal="center" vertical="center"/>
    </xf>
    <xf numFmtId="172" fontId="0" fillId="0" borderId="32" xfId="0" applyNumberFormat="1" applyBorder="1" applyAlignment="1">
      <alignment horizontal="center" vertical="center"/>
    </xf>
    <xf numFmtId="0" fontId="6" fillId="7" borderId="7" xfId="2" applyFont="1" applyFill="1" applyBorder="1" applyAlignment="1">
      <alignment horizontal="center" vertical="center"/>
    </xf>
    <xf numFmtId="0" fontId="6" fillId="7" borderId="8" xfId="2" quotePrefix="1" applyFont="1" applyFill="1" applyBorder="1" applyAlignment="1">
      <alignment horizontal="center" vertical="center"/>
    </xf>
    <xf numFmtId="0" fontId="6" fillId="7" borderId="8" xfId="2" applyFont="1" applyFill="1" applyBorder="1" applyAlignment="1">
      <alignment horizontal="center" vertical="center"/>
    </xf>
    <xf numFmtId="40" fontId="6" fillId="7" borderId="8" xfId="2" applyNumberFormat="1" applyFont="1" applyFill="1" applyBorder="1" applyAlignment="1">
      <alignment horizontal="center" vertical="center"/>
    </xf>
    <xf numFmtId="10" fontId="6" fillId="7" borderId="8" xfId="1" applyNumberFormat="1" applyFont="1" applyFill="1" applyBorder="1" applyAlignment="1">
      <alignment horizontal="center" vertical="center"/>
    </xf>
    <xf numFmtId="44" fontId="6" fillId="7" borderId="8" xfId="1" applyFont="1" applyFill="1" applyBorder="1" applyAlignment="1">
      <alignment horizontal="right" vertical="center"/>
    </xf>
    <xf numFmtId="2" fontId="5" fillId="0" borderId="13" xfId="18" applyNumberFormat="1" applyFont="1" applyBorder="1" applyAlignment="1">
      <alignment horizontal="center" vertical="center"/>
    </xf>
    <xf numFmtId="2" fontId="5" fillId="0" borderId="8" xfId="18" applyNumberFormat="1" applyFont="1" applyBorder="1" applyAlignment="1">
      <alignment horizontal="center" vertical="center"/>
    </xf>
    <xf numFmtId="2" fontId="5" fillId="0" borderId="5" xfId="18" applyNumberFormat="1" applyFont="1" applyBorder="1" applyAlignment="1">
      <alignment horizontal="center" vertical="center"/>
    </xf>
    <xf numFmtId="4" fontId="6" fillId="5" borderId="4" xfId="14" applyNumberFormat="1" applyFont="1" applyFill="1" applyBorder="1" applyAlignment="1">
      <alignment horizontal="center" vertical="center" wrapText="1"/>
    </xf>
    <xf numFmtId="4" fontId="5" fillId="0" borderId="0" xfId="2" applyNumberFormat="1" applyFont="1" applyAlignment="1">
      <alignment vertical="center"/>
    </xf>
    <xf numFmtId="0" fontId="6" fillId="0" borderId="18" xfId="7" applyFont="1" applyBorder="1" applyAlignment="1">
      <alignment horizontal="center" vertical="center"/>
    </xf>
    <xf numFmtId="10" fontId="6" fillId="0" borderId="29" xfId="7" applyNumberFormat="1" applyFont="1" applyBorder="1" applyAlignment="1">
      <alignment horizontal="center" vertical="center"/>
    </xf>
    <xf numFmtId="0" fontId="6" fillId="0" borderId="27" xfId="7" applyFont="1" applyBorder="1" applyAlignment="1">
      <alignment horizontal="center" vertical="center"/>
    </xf>
    <xf numFmtId="10" fontId="6" fillId="0" borderId="26" xfId="7" applyNumberFormat="1" applyFont="1" applyBorder="1" applyAlignment="1">
      <alignment horizontal="center" vertical="center"/>
    </xf>
    <xf numFmtId="0" fontId="6" fillId="0" borderId="25" xfId="7" applyFont="1" applyBorder="1" applyAlignment="1">
      <alignment horizontal="center" vertical="center"/>
    </xf>
    <xf numFmtId="10" fontId="6" fillId="0" borderId="30" xfId="7" applyNumberFormat="1" applyFont="1" applyBorder="1" applyAlignment="1">
      <alignment horizontal="center" vertical="center"/>
    </xf>
    <xf numFmtId="0" fontId="37" fillId="0" borderId="0" xfId="0" applyFont="1"/>
    <xf numFmtId="0" fontId="37" fillId="0" borderId="0" xfId="0" applyFont="1" applyAlignment="1">
      <alignment horizontal="left" vertical="center"/>
    </xf>
    <xf numFmtId="0" fontId="37" fillId="0" borderId="0" xfId="0" applyFont="1" applyAlignment="1">
      <alignment horizontal="center" vertical="center"/>
    </xf>
    <xf numFmtId="0" fontId="37" fillId="0" borderId="0" xfId="0" applyFont="1" applyAlignment="1">
      <alignment horizontal="left" vertical="center" wrapText="1"/>
    </xf>
    <xf numFmtId="0" fontId="63" fillId="64" borderId="0" xfId="0" applyFont="1" applyFill="1" applyAlignment="1">
      <alignment vertical="center"/>
    </xf>
    <xf numFmtId="4" fontId="37" fillId="0" borderId="0" xfId="0" applyNumberFormat="1" applyFont="1" applyAlignment="1">
      <alignment horizontal="left" vertical="center"/>
    </xf>
    <xf numFmtId="0" fontId="37" fillId="0" borderId="0" xfId="0" applyFont="1" applyAlignment="1">
      <alignment vertical="center" wrapText="1"/>
    </xf>
    <xf numFmtId="0" fontId="64" fillId="0" borderId="0" xfId="0" applyFont="1" applyAlignment="1">
      <alignment horizontal="left" vertical="center"/>
    </xf>
    <xf numFmtId="0" fontId="64" fillId="0" borderId="0" xfId="0" applyFont="1" applyAlignment="1">
      <alignment vertical="center"/>
    </xf>
    <xf numFmtId="0" fontId="66" fillId="0" borderId="0" xfId="0" applyFont="1" applyAlignment="1">
      <alignment horizontal="left" vertical="center"/>
    </xf>
    <xf numFmtId="0" fontId="66" fillId="0" borderId="0" xfId="0" applyFont="1" applyAlignment="1">
      <alignment vertical="center"/>
    </xf>
    <xf numFmtId="0" fontId="6" fillId="0" borderId="28" xfId="2" applyFont="1" applyBorder="1" applyAlignment="1">
      <alignment horizontal="center" vertical="center"/>
    </xf>
    <xf numFmtId="0" fontId="6" fillId="0" borderId="5" xfId="2" applyFont="1" applyBorder="1" applyAlignment="1">
      <alignment horizontal="center" vertical="center"/>
    </xf>
    <xf numFmtId="0" fontId="6" fillId="0" borderId="5" xfId="2" applyFont="1" applyBorder="1" applyAlignment="1">
      <alignment horizontal="left" vertical="center" wrapText="1"/>
    </xf>
    <xf numFmtId="10" fontId="6" fillId="0" borderId="5" xfId="1" applyNumberFormat="1" applyFont="1" applyFill="1" applyBorder="1" applyAlignment="1">
      <alignment horizontal="center" vertical="center"/>
    </xf>
    <xf numFmtId="44" fontId="6" fillId="0" borderId="5" xfId="1" applyFont="1" applyFill="1" applyBorder="1" applyAlignment="1">
      <alignment horizontal="right" vertical="center"/>
    </xf>
    <xf numFmtId="0" fontId="6" fillId="0" borderId="25" xfId="2" applyFont="1" applyBorder="1" applyAlignment="1">
      <alignment horizontal="center" vertical="center"/>
    </xf>
    <xf numFmtId="10" fontId="6" fillId="0" borderId="0" xfId="1" applyNumberFormat="1" applyFont="1" applyFill="1" applyBorder="1" applyAlignment="1">
      <alignment horizontal="center" vertical="center"/>
    </xf>
    <xf numFmtId="40" fontId="6" fillId="0" borderId="5" xfId="2" applyNumberFormat="1" applyFont="1" applyBorder="1" applyAlignment="1">
      <alignment horizontal="center" vertical="center"/>
    </xf>
    <xf numFmtId="40" fontId="6" fillId="9" borderId="5" xfId="4" applyFont="1" applyFill="1" applyBorder="1" applyAlignment="1">
      <alignment horizontal="center" vertical="center"/>
    </xf>
    <xf numFmtId="166" fontId="6" fillId="0" borderId="12" xfId="5" applyNumberFormat="1" applyFont="1" applyBorder="1" applyAlignment="1">
      <alignment horizontal="left" vertical="center"/>
    </xf>
    <xf numFmtId="166" fontId="6" fillId="0" borderId="7" xfId="5" applyNumberFormat="1" applyFont="1" applyBorder="1" applyAlignment="1">
      <alignment horizontal="left" vertical="center"/>
    </xf>
    <xf numFmtId="166" fontId="6" fillId="0" borderId="28" xfId="5" applyNumberFormat="1" applyFont="1" applyBorder="1" applyAlignment="1">
      <alignment horizontal="left" vertical="center"/>
    </xf>
    <xf numFmtId="4" fontId="6" fillId="0" borderId="16" xfId="15" applyNumberFormat="1" applyFont="1" applyBorder="1" applyAlignment="1">
      <alignment horizontal="center" vertical="center"/>
    </xf>
    <xf numFmtId="170" fontId="6" fillId="3" borderId="16" xfId="19" applyNumberFormat="1" applyFont="1" applyFill="1" applyBorder="1" applyAlignment="1">
      <alignment horizontal="center" vertical="center"/>
    </xf>
    <xf numFmtId="4" fontId="6" fillId="3" borderId="16" xfId="19" applyNumberFormat="1" applyFont="1" applyFill="1" applyBorder="1" applyAlignment="1">
      <alignment horizontal="center" vertical="center"/>
    </xf>
    <xf numFmtId="4" fontId="6" fillId="3" borderId="16" xfId="20" applyNumberFormat="1" applyFont="1" applyFill="1" applyBorder="1" applyAlignment="1">
      <alignment horizontal="center" vertical="center"/>
    </xf>
    <xf numFmtId="166" fontId="6" fillId="0" borderId="23" xfId="5" applyNumberFormat="1" applyFont="1" applyBorder="1" applyAlignment="1">
      <alignment horizontal="left" vertical="center"/>
    </xf>
    <xf numFmtId="169" fontId="6" fillId="0" borderId="16" xfId="15" applyNumberFormat="1" applyFont="1" applyBorder="1" applyAlignment="1">
      <alignment horizontal="center" vertical="center"/>
    </xf>
    <xf numFmtId="4" fontId="6" fillId="0" borderId="16" xfId="18" applyNumberFormat="1" applyFont="1" applyBorder="1" applyAlignment="1">
      <alignment horizontal="center" vertical="center"/>
    </xf>
    <xf numFmtId="0" fontId="16" fillId="0" borderId="0" xfId="18" applyFont="1" applyAlignment="1">
      <alignment vertical="center"/>
    </xf>
    <xf numFmtId="0" fontId="6" fillId="0" borderId="13" xfId="2" applyFont="1" applyBorder="1" applyAlignment="1">
      <alignment horizontal="center" vertical="center"/>
    </xf>
    <xf numFmtId="40" fontId="6" fillId="0" borderId="13" xfId="2" applyNumberFormat="1" applyFont="1" applyBorder="1" applyAlignment="1">
      <alignment horizontal="center" vertical="center"/>
    </xf>
    <xf numFmtId="40" fontId="6" fillId="9" borderId="13" xfId="4" applyFont="1" applyFill="1" applyBorder="1" applyAlignment="1">
      <alignment horizontal="center" vertical="center"/>
    </xf>
    <xf numFmtId="10" fontId="6" fillId="0" borderId="13" xfId="1" applyNumberFormat="1" applyFont="1" applyFill="1" applyBorder="1" applyAlignment="1">
      <alignment horizontal="center" vertical="center"/>
    </xf>
    <xf numFmtId="44" fontId="6" fillId="0" borderId="13" xfId="1" applyFont="1" applyFill="1" applyBorder="1" applyAlignment="1">
      <alignment horizontal="right" vertical="center"/>
    </xf>
    <xf numFmtId="166" fontId="6" fillId="0" borderId="14" xfId="5" applyNumberFormat="1" applyFont="1" applyBorder="1" applyAlignment="1">
      <alignment horizontal="left" vertical="center"/>
    </xf>
    <xf numFmtId="166" fontId="6" fillId="5" borderId="0" xfId="15" applyNumberFormat="1" applyFont="1" applyFill="1" applyAlignment="1">
      <alignment horizontal="center" vertical="center" wrapText="1"/>
    </xf>
    <xf numFmtId="166" fontId="6" fillId="5" borderId="4" xfId="15" applyNumberFormat="1" applyFont="1" applyFill="1" applyBorder="1" applyAlignment="1">
      <alignment horizontal="center" vertical="center"/>
    </xf>
    <xf numFmtId="166" fontId="6" fillId="5" borderId="4" xfId="15" applyNumberFormat="1" applyFont="1" applyFill="1" applyBorder="1" applyAlignment="1">
      <alignment horizontal="center" vertical="center" wrapText="1"/>
    </xf>
    <xf numFmtId="166" fontId="6" fillId="5" borderId="17" xfId="15" applyNumberFormat="1" applyFont="1" applyFill="1" applyBorder="1" applyAlignment="1">
      <alignment horizontal="center" vertical="center" wrapText="1"/>
    </xf>
    <xf numFmtId="0" fontId="6" fillId="5" borderId="17" xfId="18" applyFont="1" applyFill="1" applyBorder="1" applyAlignment="1">
      <alignment vertical="center"/>
    </xf>
    <xf numFmtId="166" fontId="6" fillId="5" borderId="17" xfId="15" applyNumberFormat="1" applyFont="1" applyFill="1" applyBorder="1" applyAlignment="1">
      <alignment vertical="center" wrapText="1"/>
    </xf>
    <xf numFmtId="166" fontId="6" fillId="5" borderId="2" xfId="15" applyNumberFormat="1" applyFont="1" applyFill="1" applyBorder="1" applyAlignment="1">
      <alignment vertical="center" wrapText="1"/>
    </xf>
    <xf numFmtId="166" fontId="5" fillId="5" borderId="4" xfId="15" applyNumberFormat="1" applyFont="1" applyFill="1" applyBorder="1" applyAlignment="1">
      <alignment horizontal="center" vertical="center"/>
    </xf>
    <xf numFmtId="166" fontId="5" fillId="5" borderId="4" xfId="15" applyNumberFormat="1" applyFont="1" applyFill="1" applyBorder="1" applyAlignment="1">
      <alignment horizontal="center" vertical="center" wrapText="1"/>
    </xf>
    <xf numFmtId="169" fontId="5" fillId="5" borderId="17" xfId="14" applyNumberFormat="1" applyFont="1" applyFill="1" applyBorder="1" applyAlignment="1">
      <alignment horizontal="center" vertical="center" wrapText="1"/>
    </xf>
    <xf numFmtId="169" fontId="5" fillId="5" borderId="2" xfId="14" applyNumberFormat="1" applyFont="1" applyFill="1" applyBorder="1" applyAlignment="1">
      <alignment horizontal="center" vertical="center" wrapText="1"/>
    </xf>
    <xf numFmtId="4" fontId="6" fillId="3" borderId="0" xfId="20" applyNumberFormat="1" applyFont="1" applyFill="1" applyBorder="1" applyAlignment="1">
      <alignment vertical="top"/>
    </xf>
    <xf numFmtId="4" fontId="6" fillId="3" borderId="26" xfId="20" applyNumberFormat="1" applyFont="1" applyFill="1" applyBorder="1" applyAlignment="1">
      <alignment vertical="top"/>
    </xf>
    <xf numFmtId="4" fontId="6" fillId="3" borderId="2" xfId="20" applyNumberFormat="1" applyFont="1" applyFill="1" applyBorder="1" applyAlignment="1">
      <alignment vertical="top"/>
    </xf>
    <xf numFmtId="4" fontId="6" fillId="3" borderId="29" xfId="20" applyNumberFormat="1" applyFont="1" applyFill="1" applyBorder="1" applyAlignment="1">
      <alignment vertical="top"/>
    </xf>
    <xf numFmtId="4" fontId="6" fillId="3" borderId="0" xfId="20" quotePrefix="1" applyNumberFormat="1" applyFont="1" applyFill="1" applyBorder="1" applyAlignment="1">
      <alignment vertical="top" wrapText="1"/>
    </xf>
    <xf numFmtId="0" fontId="6" fillId="0" borderId="28" xfId="7" applyFont="1" applyBorder="1" applyAlignment="1">
      <alignment horizontal="center" vertical="center"/>
    </xf>
    <xf numFmtId="44" fontId="5" fillId="0" borderId="5" xfId="1" applyFont="1" applyFill="1" applyBorder="1" applyAlignment="1">
      <alignment vertical="center"/>
    </xf>
    <xf numFmtId="10" fontId="5" fillId="0" borderId="22" xfId="7" applyNumberFormat="1" applyFont="1" applyBorder="1" applyAlignment="1">
      <alignment horizontal="right" vertical="center"/>
    </xf>
    <xf numFmtId="40" fontId="6" fillId="9" borderId="15" xfId="4" applyFont="1" applyFill="1" applyBorder="1" applyAlignment="1">
      <alignment horizontal="center" vertical="center"/>
    </xf>
    <xf numFmtId="0" fontId="5" fillId="4" borderId="0" xfId="2" applyFont="1" applyFill="1" applyAlignment="1">
      <alignment horizontal="center" vertical="center"/>
    </xf>
    <xf numFmtId="0" fontId="5" fillId="4" borderId="0" xfId="2" applyFont="1" applyFill="1" applyAlignment="1">
      <alignment horizontal="center" vertical="center" wrapText="1"/>
    </xf>
    <xf numFmtId="44" fontId="5" fillId="4" borderId="4" xfId="1" applyFont="1" applyFill="1" applyBorder="1" applyAlignment="1">
      <alignment horizontal="right" vertical="center"/>
    </xf>
    <xf numFmtId="44" fontId="15" fillId="8" borderId="4" xfId="1" applyFont="1" applyFill="1" applyBorder="1" applyAlignment="1">
      <alignment horizontal="center" vertical="center"/>
    </xf>
    <xf numFmtId="10" fontId="5" fillId="4" borderId="19" xfId="12" applyNumberFormat="1" applyFont="1" applyFill="1" applyBorder="1" applyAlignment="1">
      <alignment horizontal="center" vertical="center"/>
    </xf>
    <xf numFmtId="10" fontId="15" fillId="8" borderId="19" xfId="12" applyNumberFormat="1" applyFont="1" applyFill="1" applyBorder="1" applyAlignment="1">
      <alignment horizontal="center" vertical="center"/>
    </xf>
    <xf numFmtId="44" fontId="20" fillId="0" borderId="15" xfId="1" applyFont="1" applyFill="1" applyBorder="1" applyAlignment="1">
      <alignment horizontal="right" vertical="center"/>
    </xf>
    <xf numFmtId="44" fontId="6" fillId="0" borderId="4" xfId="1" applyFont="1" applyFill="1" applyBorder="1" applyAlignment="1">
      <alignment horizontal="right" vertical="center"/>
    </xf>
    <xf numFmtId="0" fontId="6" fillId="0" borderId="0" xfId="0" applyFont="1" applyAlignment="1">
      <alignment vertical="center"/>
    </xf>
    <xf numFmtId="4" fontId="6" fillId="8" borderId="19" xfId="2" applyNumberFormat="1" applyFont="1" applyFill="1" applyBorder="1" applyAlignment="1">
      <alignment horizontal="right" vertical="center"/>
    </xf>
    <xf numFmtId="10" fontId="6" fillId="0" borderId="6" xfId="12" applyNumberFormat="1" applyFont="1" applyBorder="1" applyAlignment="1">
      <alignment horizontal="center" vertical="center"/>
    </xf>
    <xf numFmtId="10" fontId="6" fillId="0" borderId="9" xfId="12" applyNumberFormat="1" applyFont="1" applyBorder="1" applyAlignment="1">
      <alignment horizontal="center" vertical="center"/>
    </xf>
    <xf numFmtId="10" fontId="6" fillId="0" borderId="11" xfId="12" applyNumberFormat="1" applyFont="1" applyBorder="1" applyAlignment="1">
      <alignment horizontal="center" vertical="center"/>
    </xf>
    <xf numFmtId="10" fontId="6" fillId="8" borderId="19" xfId="12" applyNumberFormat="1" applyFont="1" applyFill="1" applyBorder="1" applyAlignment="1">
      <alignment horizontal="center" vertical="center"/>
    </xf>
    <xf numFmtId="10" fontId="6" fillId="0" borderId="19" xfId="12" applyNumberFormat="1" applyFont="1" applyBorder="1" applyAlignment="1">
      <alignment horizontal="center" vertical="center"/>
    </xf>
    <xf numFmtId="10" fontId="6" fillId="7" borderId="9" xfId="12" applyNumberFormat="1" applyFont="1" applyFill="1" applyBorder="1" applyAlignment="1">
      <alignment horizontal="center" vertical="center"/>
    </xf>
    <xf numFmtId="44" fontId="5" fillId="7" borderId="8" xfId="1" applyFont="1" applyFill="1" applyBorder="1" applyAlignment="1">
      <alignment horizontal="right" vertical="center"/>
    </xf>
    <xf numFmtId="10" fontId="20" fillId="0" borderId="11" xfId="12" applyNumberFormat="1" applyFont="1" applyBorder="1" applyAlignment="1">
      <alignment horizontal="center" vertical="center"/>
    </xf>
    <xf numFmtId="4" fontId="5" fillId="8" borderId="4" xfId="2" applyNumberFormat="1" applyFont="1" applyFill="1" applyBorder="1" applyAlignment="1">
      <alignment horizontal="center" vertical="center"/>
    </xf>
    <xf numFmtId="44" fontId="6" fillId="0" borderId="2" xfId="2" applyNumberFormat="1" applyFont="1" applyBorder="1" applyAlignment="1">
      <alignment vertical="center"/>
    </xf>
    <xf numFmtId="10" fontId="5" fillId="5" borderId="2" xfId="12" applyNumberFormat="1" applyFont="1" applyFill="1" applyBorder="1" applyAlignment="1">
      <alignment horizontal="center" vertical="center"/>
    </xf>
    <xf numFmtId="44" fontId="6" fillId="0" borderId="2" xfId="2" applyNumberFormat="1" applyFont="1" applyBorder="1" applyAlignment="1">
      <alignment horizontal="center" vertical="center"/>
    </xf>
    <xf numFmtId="10" fontId="5" fillId="5" borderId="0" xfId="12" applyNumberFormat="1" applyFont="1" applyFill="1" applyBorder="1" applyAlignment="1">
      <alignment horizontal="center" vertical="center"/>
    </xf>
    <xf numFmtId="44" fontId="6" fillId="0" borderId="26" xfId="2" applyNumberFormat="1" applyFont="1" applyBorder="1" applyAlignment="1">
      <alignment vertical="center"/>
    </xf>
    <xf numFmtId="0" fontId="6" fillId="0" borderId="27" xfId="2" applyFont="1" applyBorder="1" applyAlignment="1">
      <alignment horizontal="center" vertical="center"/>
    </xf>
    <xf numFmtId="44" fontId="6" fillId="0" borderId="29" xfId="2" applyNumberFormat="1" applyFont="1" applyBorder="1" applyAlignment="1">
      <alignment vertical="center"/>
    </xf>
    <xf numFmtId="10" fontId="6" fillId="0" borderId="2" xfId="12" applyNumberFormat="1" applyFont="1" applyFill="1" applyBorder="1" applyAlignment="1">
      <alignment horizontal="center" vertical="center"/>
    </xf>
    <xf numFmtId="44" fontId="5" fillId="5" borderId="2" xfId="2" applyNumberFormat="1" applyFont="1" applyFill="1" applyBorder="1" applyAlignment="1">
      <alignment vertical="center"/>
    </xf>
    <xf numFmtId="44" fontId="5" fillId="5" borderId="29" xfId="2" applyNumberFormat="1" applyFont="1" applyFill="1" applyBorder="1" applyAlignment="1">
      <alignment vertical="center"/>
    </xf>
    <xf numFmtId="44" fontId="5" fillId="5" borderId="2" xfId="2" applyNumberFormat="1" applyFont="1" applyFill="1" applyBorder="1" applyAlignment="1">
      <alignment horizontal="center" vertical="center"/>
    </xf>
    <xf numFmtId="44" fontId="6" fillId="0" borderId="8" xfId="1" applyFont="1" applyFill="1" applyBorder="1" applyAlignment="1">
      <alignment vertical="center" wrapText="1"/>
    </xf>
    <xf numFmtId="44" fontId="6" fillId="0" borderId="15" xfId="1" applyFont="1" applyFill="1" applyBorder="1" applyAlignment="1">
      <alignment vertical="center" wrapText="1"/>
    </xf>
    <xf numFmtId="44" fontId="5" fillId="0" borderId="8" xfId="1" applyFont="1" applyFill="1" applyBorder="1" applyAlignment="1">
      <alignment horizontal="right" vertical="center"/>
    </xf>
    <xf numFmtId="44" fontId="5" fillId="0" borderId="13" xfId="1" applyFont="1" applyFill="1" applyBorder="1" applyAlignment="1">
      <alignment horizontal="right" vertical="center"/>
    </xf>
    <xf numFmtId="44" fontId="5" fillId="0" borderId="5" xfId="1" applyFont="1" applyFill="1" applyBorder="1" applyAlignment="1">
      <alignment horizontal="right" vertical="center"/>
    </xf>
    <xf numFmtId="44" fontId="5" fillId="0" borderId="15" xfId="1" applyFont="1" applyFill="1" applyBorder="1" applyAlignment="1">
      <alignment horizontal="right" vertical="center"/>
    </xf>
    <xf numFmtId="44" fontId="5" fillId="0" borderId="0" xfId="1" applyFont="1" applyFill="1" applyBorder="1" applyAlignment="1">
      <alignment horizontal="right" vertical="center"/>
    </xf>
    <xf numFmtId="10" fontId="6" fillId="2" borderId="8" xfId="1" applyNumberFormat="1" applyFont="1" applyFill="1" applyBorder="1" applyAlignment="1">
      <alignment horizontal="center" vertical="center"/>
    </xf>
    <xf numFmtId="4" fontId="5" fillId="0" borderId="5" xfId="18" applyNumberFormat="1" applyFont="1" applyBorder="1" applyAlignment="1">
      <alignment horizontal="center" vertical="center"/>
    </xf>
    <xf numFmtId="4" fontId="5" fillId="0" borderId="8" xfId="18" applyNumberFormat="1" applyFont="1" applyBorder="1" applyAlignment="1">
      <alignment horizontal="center" vertical="center"/>
    </xf>
    <xf numFmtId="0" fontId="6" fillId="0" borderId="13" xfId="18" applyFont="1" applyBorder="1" applyAlignment="1">
      <alignment horizontal="center" vertical="center"/>
    </xf>
    <xf numFmtId="0" fontId="6" fillId="0" borderId="8" xfId="18" applyFont="1" applyBorder="1" applyAlignment="1">
      <alignment horizontal="center" vertical="center"/>
    </xf>
    <xf numFmtId="0" fontId="6" fillId="0" borderId="15" xfId="18" applyFont="1" applyBorder="1" applyAlignment="1">
      <alignment horizontal="center" vertical="center"/>
    </xf>
    <xf numFmtId="0" fontId="6" fillId="5" borderId="51" xfId="18" applyFont="1" applyFill="1" applyBorder="1" applyAlignment="1">
      <alignment vertical="center"/>
    </xf>
    <xf numFmtId="170" fontId="6" fillId="0" borderId="13" xfId="15" applyNumberFormat="1" applyFont="1" applyBorder="1" applyAlignment="1">
      <alignment horizontal="center" vertical="center"/>
    </xf>
    <xf numFmtId="170" fontId="6" fillId="0" borderId="8" xfId="15" applyNumberFormat="1" applyFont="1" applyBorder="1" applyAlignment="1">
      <alignment horizontal="center" vertical="center"/>
    </xf>
    <xf numFmtId="166" fontId="6" fillId="5" borderId="52" xfId="15" applyNumberFormat="1" applyFont="1" applyFill="1" applyBorder="1" applyAlignment="1">
      <alignment horizontal="center" vertical="center" wrapText="1"/>
    </xf>
    <xf numFmtId="0" fontId="6" fillId="5" borderId="52" xfId="18" applyFont="1" applyFill="1" applyBorder="1" applyAlignment="1">
      <alignment vertical="center"/>
    </xf>
    <xf numFmtId="4" fontId="5" fillId="3" borderId="13" xfId="14" applyNumberFormat="1" applyFont="1" applyFill="1" applyBorder="1" applyAlignment="1">
      <alignment horizontal="center" vertical="center"/>
    </xf>
    <xf numFmtId="4" fontId="5" fillId="3" borderId="8" xfId="14" applyNumberFormat="1" applyFont="1" applyFill="1" applyBorder="1" applyAlignment="1">
      <alignment horizontal="center" vertical="center"/>
    </xf>
    <xf numFmtId="4" fontId="5" fillId="3" borderId="16" xfId="14" applyNumberFormat="1" applyFont="1" applyFill="1" applyBorder="1" applyAlignment="1">
      <alignment horizontal="center" vertical="center"/>
    </xf>
    <xf numFmtId="4" fontId="5" fillId="3" borderId="13" xfId="19" applyNumberFormat="1" applyFont="1" applyFill="1" applyBorder="1" applyAlignment="1">
      <alignment horizontal="center" vertical="center"/>
    </xf>
    <xf numFmtId="4" fontId="5" fillId="3" borderId="8" xfId="19" applyNumberFormat="1" applyFont="1" applyFill="1" applyBorder="1" applyAlignment="1">
      <alignment horizontal="center" vertical="center"/>
    </xf>
    <xf numFmtId="4" fontId="5" fillId="3" borderId="16" xfId="19" applyNumberFormat="1" applyFont="1" applyFill="1" applyBorder="1" applyAlignment="1">
      <alignment horizontal="center" vertical="center"/>
    </xf>
    <xf numFmtId="4" fontId="5" fillId="3" borderId="15" xfId="19" applyNumberFormat="1" applyFont="1" applyFill="1" applyBorder="1" applyAlignment="1">
      <alignment horizontal="center" vertical="center"/>
    </xf>
    <xf numFmtId="166" fontId="5" fillId="5" borderId="0" xfId="15" applyNumberFormat="1" applyFont="1" applyFill="1" applyAlignment="1">
      <alignment horizontal="center" vertical="center" wrapText="1"/>
    </xf>
    <xf numFmtId="166" fontId="5" fillId="5" borderId="4" xfId="22" applyNumberFormat="1" applyFont="1" applyFill="1" applyBorder="1" applyAlignment="1">
      <alignment horizontal="center" vertical="center" wrapText="1"/>
    </xf>
    <xf numFmtId="4" fontId="5" fillId="3" borderId="5" xfId="19" applyNumberFormat="1" applyFont="1" applyFill="1" applyBorder="1" applyAlignment="1">
      <alignment horizontal="center" vertical="center"/>
    </xf>
    <xf numFmtId="166" fontId="5" fillId="5" borderId="52" xfId="22" applyNumberFormat="1" applyFont="1" applyFill="1" applyBorder="1" applyAlignment="1">
      <alignment horizontal="center" vertical="center" wrapText="1"/>
    </xf>
    <xf numFmtId="10" fontId="5" fillId="5" borderId="52" xfId="12" applyNumberFormat="1" applyFont="1" applyFill="1" applyBorder="1" applyAlignment="1">
      <alignment horizontal="center" vertical="center"/>
    </xf>
    <xf numFmtId="44" fontId="6" fillId="0" borderId="52" xfId="2" applyNumberFormat="1" applyFont="1" applyBorder="1" applyAlignment="1">
      <alignment vertical="center"/>
    </xf>
    <xf numFmtId="10" fontId="6" fillId="0" borderId="52" xfId="12" applyNumberFormat="1" applyFont="1" applyFill="1" applyBorder="1" applyAlignment="1">
      <alignment horizontal="center" vertical="center"/>
    </xf>
    <xf numFmtId="44" fontId="5" fillId="5" borderId="52" xfId="2" applyNumberFormat="1" applyFont="1" applyFill="1" applyBorder="1" applyAlignment="1">
      <alignment vertical="center"/>
    </xf>
    <xf numFmtId="10" fontId="6" fillId="0" borderId="0" xfId="2" applyNumberFormat="1" applyFont="1" applyAlignment="1">
      <alignment horizontal="center" vertical="center"/>
    </xf>
    <xf numFmtId="0" fontId="4" fillId="0" borderId="2" xfId="2" applyFont="1" applyBorder="1" applyAlignment="1">
      <alignment horizontal="center" vertical="center"/>
    </xf>
    <xf numFmtId="0" fontId="6" fillId="0" borderId="2" xfId="2" applyFont="1" applyBorder="1" applyAlignment="1">
      <alignment horizontal="center" vertical="center"/>
    </xf>
    <xf numFmtId="0" fontId="6" fillId="0" borderId="2" xfId="2" applyFont="1" applyBorder="1" applyAlignment="1">
      <alignment vertical="center"/>
    </xf>
    <xf numFmtId="0" fontId="19" fillId="8" borderId="19" xfId="2" applyFont="1" applyFill="1" applyBorder="1" applyAlignment="1">
      <alignment vertical="center"/>
    </xf>
    <xf numFmtId="0" fontId="22" fillId="8" borderId="51" xfId="2" applyFont="1" applyFill="1" applyBorder="1" applyAlignment="1">
      <alignment vertical="center"/>
    </xf>
    <xf numFmtId="0" fontId="19" fillId="8" borderId="51" xfId="2" applyFont="1" applyFill="1" applyBorder="1" applyAlignment="1">
      <alignment vertical="center"/>
    </xf>
    <xf numFmtId="0" fontId="5" fillId="4" borderId="51" xfId="2" applyFont="1" applyFill="1" applyBorder="1" applyAlignment="1">
      <alignment horizontal="center" vertical="center"/>
    </xf>
    <xf numFmtId="0" fontId="6" fillId="4" borderId="51" xfId="2" applyFont="1" applyFill="1" applyBorder="1" applyAlignment="1">
      <alignment horizontal="center" vertical="center"/>
    </xf>
    <xf numFmtId="0" fontId="6" fillId="0" borderId="54" xfId="2" applyFont="1" applyBorder="1" applyAlignment="1">
      <alignment horizontal="center" vertical="center"/>
    </xf>
    <xf numFmtId="44" fontId="6" fillId="0" borderId="53" xfId="2" applyNumberFormat="1" applyFont="1" applyBorder="1" applyAlignment="1">
      <alignment vertical="center"/>
    </xf>
    <xf numFmtId="0" fontId="6" fillId="0" borderId="52" xfId="2" applyFont="1" applyBorder="1" applyAlignment="1">
      <alignment vertical="center"/>
    </xf>
    <xf numFmtId="44" fontId="5" fillId="5" borderId="53" xfId="2" applyNumberFormat="1" applyFont="1" applyFill="1" applyBorder="1" applyAlignment="1">
      <alignment vertical="center"/>
    </xf>
    <xf numFmtId="0" fontId="6" fillId="0" borderId="26" xfId="2" applyFont="1" applyBorder="1" applyAlignment="1">
      <alignment vertical="center"/>
    </xf>
    <xf numFmtId="0" fontId="6" fillId="0" borderId="51" xfId="0" applyFont="1" applyBorder="1" applyAlignment="1">
      <alignment horizontal="center"/>
    </xf>
    <xf numFmtId="0" fontId="6" fillId="0" borderId="51" xfId="2" applyFont="1" applyBorder="1" applyAlignment="1">
      <alignment vertical="center"/>
    </xf>
    <xf numFmtId="0" fontId="6" fillId="0" borderId="51" xfId="2" applyFont="1" applyBorder="1" applyAlignment="1">
      <alignment horizontal="center" vertical="center"/>
    </xf>
    <xf numFmtId="10" fontId="5" fillId="0" borderId="51" xfId="2" applyNumberFormat="1" applyFont="1" applyBorder="1" applyAlignment="1">
      <alignment horizontal="center" vertical="center"/>
    </xf>
    <xf numFmtId="0" fontId="5" fillId="0" borderId="0" xfId="8" applyFont="1" applyAlignment="1">
      <alignment horizontal="center" vertical="center"/>
    </xf>
    <xf numFmtId="10" fontId="6" fillId="0" borderId="0" xfId="7" applyNumberFormat="1" applyFont="1" applyAlignment="1">
      <alignment horizontal="center" vertical="center"/>
    </xf>
    <xf numFmtId="0" fontId="5" fillId="4" borderId="2" xfId="2" applyFont="1" applyFill="1" applyBorder="1" applyAlignment="1">
      <alignment horizontal="center" vertical="center"/>
    </xf>
    <xf numFmtId="0" fontId="5" fillId="4" borderId="27" xfId="2" applyFont="1" applyFill="1" applyBorder="1" applyAlignment="1">
      <alignment horizontal="center" vertical="center"/>
    </xf>
    <xf numFmtId="0" fontId="70" fillId="0" borderId="0" xfId="0" applyFont="1"/>
    <xf numFmtId="4" fontId="5" fillId="5" borderId="51" xfId="18" applyNumberFormat="1" applyFont="1" applyFill="1" applyBorder="1" applyAlignment="1">
      <alignment horizontal="center" vertical="center"/>
    </xf>
    <xf numFmtId="0" fontId="5" fillId="4" borderId="2" xfId="2" applyFont="1" applyFill="1" applyBorder="1" applyAlignment="1">
      <alignment horizontal="left" vertical="center"/>
    </xf>
    <xf numFmtId="4" fontId="5" fillId="4" borderId="2" xfId="2" applyNumberFormat="1" applyFont="1" applyFill="1" applyBorder="1" applyAlignment="1">
      <alignment horizontal="center" vertical="center"/>
    </xf>
    <xf numFmtId="4" fontId="6" fillId="4" borderId="2" xfId="4" applyNumberFormat="1" applyFont="1" applyFill="1" applyBorder="1" applyAlignment="1">
      <alignment horizontal="center" vertical="center"/>
    </xf>
    <xf numFmtId="4" fontId="5" fillId="4" borderId="2" xfId="2" applyNumberFormat="1" applyFont="1" applyFill="1" applyBorder="1" applyAlignment="1">
      <alignment horizontal="right" vertical="center"/>
    </xf>
    <xf numFmtId="44" fontId="5" fillId="4" borderId="2" xfId="1" applyFont="1" applyFill="1" applyBorder="1" applyAlignment="1">
      <alignment horizontal="right" vertical="center"/>
    </xf>
    <xf numFmtId="10" fontId="5" fillId="4" borderId="29" xfId="12" applyNumberFormat="1" applyFont="1" applyFill="1" applyBorder="1" applyAlignment="1">
      <alignment horizontal="center" vertical="center"/>
    </xf>
    <xf numFmtId="0" fontId="5" fillId="4" borderId="4" xfId="2" applyFont="1" applyFill="1" applyBorder="1" applyAlignment="1">
      <alignment horizontal="center" vertical="center"/>
    </xf>
    <xf numFmtId="0" fontId="5" fillId="4" borderId="51" xfId="2" applyFont="1" applyFill="1" applyBorder="1" applyAlignment="1">
      <alignment horizontal="center" vertical="center"/>
    </xf>
    <xf numFmtId="0" fontId="5" fillId="4" borderId="2" xfId="2" applyFont="1" applyFill="1" applyBorder="1" applyAlignment="1">
      <alignment horizontal="center" vertical="center"/>
    </xf>
    <xf numFmtId="166" fontId="6" fillId="5" borderId="2" xfId="15" applyNumberFormat="1" applyFont="1" applyFill="1" applyBorder="1" applyAlignment="1">
      <alignment horizontal="center" vertical="center" wrapText="1"/>
    </xf>
    <xf numFmtId="166" fontId="6" fillId="0" borderId="7" xfId="5" applyNumberFormat="1" applyFont="1" applyBorder="1" applyAlignment="1">
      <alignment horizontal="left" vertical="center"/>
    </xf>
    <xf numFmtId="166" fontId="6" fillId="0" borderId="12" xfId="5" applyNumberFormat="1" applyFont="1" applyBorder="1" applyAlignment="1">
      <alignment horizontal="left" vertical="center"/>
    </xf>
    <xf numFmtId="166" fontId="6" fillId="0" borderId="14" xfId="5" applyNumberFormat="1" applyFont="1" applyBorder="1" applyAlignment="1">
      <alignment horizontal="left" vertical="center"/>
    </xf>
    <xf numFmtId="0" fontId="5" fillId="5" borderId="24" xfId="14" applyNumberFormat="1" applyFont="1" applyFill="1" applyBorder="1" applyAlignment="1">
      <alignment horizontal="right" vertical="center"/>
    </xf>
    <xf numFmtId="0" fontId="16" fillId="0" borderId="0" xfId="2" applyFont="1" applyAlignment="1">
      <alignment horizontal="right" vertical="center"/>
    </xf>
    <xf numFmtId="10" fontId="13" fillId="0" borderId="0" xfId="2" applyNumberFormat="1" applyFont="1" applyAlignment="1">
      <alignment horizontal="left" vertical="center"/>
    </xf>
    <xf numFmtId="0" fontId="16" fillId="0" borderId="0" xfId="0" applyFont="1"/>
    <xf numFmtId="0" fontId="16" fillId="0" borderId="0" xfId="8" applyFont="1" applyAlignment="1">
      <alignment horizontal="right" vertical="center"/>
    </xf>
    <xf numFmtId="10" fontId="13" fillId="0" borderId="0" xfId="8" applyNumberFormat="1" applyFont="1" applyAlignment="1">
      <alignment horizontal="left" vertical="center"/>
    </xf>
    <xf numFmtId="164" fontId="6" fillId="0" borderId="5" xfId="18" applyNumberFormat="1" applyFont="1" applyBorder="1" applyAlignment="1">
      <alignment horizontal="center" vertical="center"/>
    </xf>
    <xf numFmtId="164" fontId="6" fillId="0" borderId="15" xfId="18" applyNumberFormat="1" applyFont="1" applyBorder="1" applyAlignment="1">
      <alignment horizontal="center" vertical="center"/>
    </xf>
    <xf numFmtId="0" fontId="6" fillId="5" borderId="0" xfId="18" applyFont="1" applyFill="1" applyAlignment="1">
      <alignment vertical="center"/>
    </xf>
    <xf numFmtId="170" fontId="6" fillId="3" borderId="13" xfId="14" applyNumberFormat="1" applyFont="1" applyFill="1" applyBorder="1" applyAlignment="1">
      <alignment horizontal="center" vertical="center"/>
    </xf>
    <xf numFmtId="169" fontId="6" fillId="0" borderId="8" xfId="18" applyNumberFormat="1" applyFont="1" applyBorder="1" applyAlignment="1">
      <alignment horizontal="center" vertical="center"/>
    </xf>
    <xf numFmtId="170" fontId="6" fillId="3" borderId="8" xfId="14" applyNumberFormat="1" applyFont="1" applyFill="1" applyBorder="1" applyAlignment="1">
      <alignment horizontal="center" vertical="center"/>
    </xf>
    <xf numFmtId="4" fontId="6" fillId="3" borderId="0" xfId="14" applyNumberFormat="1" applyFont="1" applyFill="1" applyBorder="1" applyAlignment="1">
      <alignment horizontal="center" vertical="center"/>
    </xf>
    <xf numFmtId="4" fontId="6" fillId="3" borderId="26" xfId="14" applyNumberFormat="1" applyFont="1" applyFill="1" applyBorder="1" applyAlignment="1">
      <alignment horizontal="center" vertical="center"/>
    </xf>
    <xf numFmtId="4" fontId="6" fillId="3" borderId="2" xfId="14" applyNumberFormat="1" applyFont="1" applyFill="1" applyBorder="1" applyAlignment="1">
      <alignment horizontal="center" vertical="center"/>
    </xf>
    <xf numFmtId="4" fontId="6" fillId="3" borderId="29" xfId="14" applyNumberFormat="1" applyFont="1" applyFill="1" applyBorder="1" applyAlignment="1">
      <alignment horizontal="center" vertical="center"/>
    </xf>
    <xf numFmtId="4" fontId="6" fillId="3" borderId="0" xfId="14" applyNumberFormat="1" applyFont="1" applyFill="1" applyBorder="1" applyAlignment="1">
      <alignment vertical="center" wrapText="1"/>
    </xf>
    <xf numFmtId="4" fontId="6" fillId="3" borderId="26" xfId="14" applyNumberFormat="1" applyFont="1" applyFill="1" applyBorder="1" applyAlignment="1">
      <alignment vertical="center" wrapText="1"/>
    </xf>
    <xf numFmtId="4" fontId="6" fillId="3" borderId="2" xfId="14" applyNumberFormat="1" applyFont="1" applyFill="1" applyBorder="1" applyAlignment="1">
      <alignment vertical="center" wrapText="1"/>
    </xf>
    <xf numFmtId="4" fontId="6" fillId="3" borderId="29" xfId="14" applyNumberFormat="1" applyFont="1" applyFill="1" applyBorder="1" applyAlignment="1">
      <alignment vertical="center" wrapText="1"/>
    </xf>
    <xf numFmtId="4" fontId="72" fillId="3" borderId="0" xfId="14" applyNumberFormat="1" applyFont="1" applyFill="1" applyBorder="1" applyAlignment="1">
      <alignment vertical="top" wrapText="1"/>
    </xf>
    <xf numFmtId="4" fontId="72" fillId="3" borderId="26" xfId="14" applyNumberFormat="1" applyFont="1" applyFill="1" applyBorder="1" applyAlignment="1">
      <alignment vertical="top" wrapText="1"/>
    </xf>
    <xf numFmtId="0" fontId="6" fillId="0" borderId="0" xfId="2" applyFont="1" applyBorder="1" applyAlignment="1">
      <alignment horizontal="center" vertical="center"/>
    </xf>
    <xf numFmtId="170" fontId="6" fillId="0" borderId="5" xfId="15" applyNumberFormat="1" applyFont="1" applyBorder="1" applyAlignment="1">
      <alignment horizontal="center" vertical="center"/>
    </xf>
    <xf numFmtId="0" fontId="6" fillId="0" borderId="7" xfId="2" applyFont="1" applyFill="1" applyBorder="1" applyAlignment="1">
      <alignment horizontal="center" vertical="center"/>
    </xf>
    <xf numFmtId="0" fontId="6" fillId="0" borderId="8" xfId="2" applyFont="1" applyFill="1" applyBorder="1" applyAlignment="1">
      <alignment horizontal="center" vertical="center"/>
    </xf>
    <xf numFmtId="40" fontId="6" fillId="0" borderId="8" xfId="2" applyNumberFormat="1" applyFont="1" applyFill="1" applyBorder="1" applyAlignment="1">
      <alignment horizontal="center" vertical="center"/>
    </xf>
    <xf numFmtId="10" fontId="6" fillId="0" borderId="9" xfId="12" applyNumberFormat="1" applyFont="1" applyFill="1" applyBorder="1" applyAlignment="1">
      <alignment horizontal="center" vertical="center"/>
    </xf>
    <xf numFmtId="0" fontId="5" fillId="8" borderId="4" xfId="2" applyFont="1" applyFill="1" applyBorder="1" applyAlignment="1">
      <alignment horizontal="center" vertical="center"/>
    </xf>
    <xf numFmtId="44" fontId="6" fillId="0" borderId="0" xfId="2" applyNumberFormat="1" applyFont="1" applyBorder="1" applyAlignment="1">
      <alignment vertical="center"/>
    </xf>
    <xf numFmtId="10" fontId="5" fillId="0" borderId="0" xfId="2" applyNumberFormat="1" applyFont="1" applyBorder="1" applyAlignment="1">
      <alignment horizontal="center" vertical="center"/>
    </xf>
    <xf numFmtId="0" fontId="6" fillId="0" borderId="0" xfId="2" applyFont="1" applyBorder="1" applyAlignment="1">
      <alignment vertical="center"/>
    </xf>
    <xf numFmtId="44" fontId="6" fillId="0" borderId="29" xfId="2" applyNumberFormat="1" applyFont="1" applyBorder="1" applyAlignment="1">
      <alignment horizontal="center" vertical="center"/>
    </xf>
    <xf numFmtId="44" fontId="5" fillId="5" borderId="29" xfId="2" applyNumberFormat="1" applyFont="1" applyFill="1" applyBorder="1" applyAlignment="1">
      <alignment horizontal="center" vertical="center"/>
    </xf>
    <xf numFmtId="0" fontId="6" fillId="0" borderId="54" xfId="2" applyFont="1" applyBorder="1" applyAlignment="1">
      <alignment horizontal="center" vertical="center" wrapText="1"/>
    </xf>
    <xf numFmtId="44" fontId="6" fillId="0" borderId="52" xfId="2" applyNumberFormat="1" applyFont="1" applyBorder="1" applyAlignment="1">
      <alignment vertical="center" wrapText="1"/>
    </xf>
    <xf numFmtId="10" fontId="6" fillId="0" borderId="52" xfId="12" applyNumberFormat="1" applyFont="1" applyFill="1" applyBorder="1" applyAlignment="1">
      <alignment horizontal="center" vertical="center" wrapText="1"/>
    </xf>
    <xf numFmtId="44" fontId="5" fillId="5" borderId="52" xfId="2" applyNumberFormat="1" applyFont="1" applyFill="1" applyBorder="1" applyAlignment="1">
      <alignment vertical="center" wrapText="1"/>
    </xf>
    <xf numFmtId="44" fontId="5" fillId="5" borderId="53" xfId="2" applyNumberFormat="1" applyFont="1" applyFill="1" applyBorder="1" applyAlignment="1">
      <alignment vertical="center" wrapText="1"/>
    </xf>
    <xf numFmtId="44" fontId="5" fillId="5" borderId="0" xfId="2" applyNumberFormat="1" applyFont="1" applyFill="1" applyAlignment="1">
      <alignment vertical="center" wrapText="1"/>
    </xf>
    <xf numFmtId="44" fontId="5" fillId="5" borderId="26" xfId="2" applyNumberFormat="1" applyFont="1" applyFill="1" applyBorder="1" applyAlignment="1">
      <alignment vertical="center" wrapText="1"/>
    </xf>
    <xf numFmtId="0" fontId="6" fillId="0" borderId="0" xfId="2" applyFont="1" applyAlignment="1">
      <alignment vertical="center" wrapText="1"/>
    </xf>
    <xf numFmtId="0" fontId="6" fillId="0" borderId="25" xfId="2" applyFont="1" applyBorder="1" applyAlignment="1">
      <alignment horizontal="center" vertical="center" wrapText="1"/>
    </xf>
    <xf numFmtId="44" fontId="6" fillId="0" borderId="0" xfId="2" applyNumberFormat="1" applyFont="1" applyAlignment="1">
      <alignment vertical="center" wrapText="1"/>
    </xf>
    <xf numFmtId="10" fontId="6" fillId="0" borderId="0" xfId="12" applyNumberFormat="1" applyFont="1" applyFill="1" applyBorder="1" applyAlignment="1">
      <alignment horizontal="center" vertical="center" wrapText="1"/>
    </xf>
    <xf numFmtId="44" fontId="5" fillId="5" borderId="0" xfId="2" applyNumberFormat="1" applyFont="1" applyFill="1" applyBorder="1" applyAlignment="1">
      <alignment vertical="center" wrapText="1"/>
    </xf>
    <xf numFmtId="0" fontId="6" fillId="0" borderId="27" xfId="2" applyFont="1" applyBorder="1" applyAlignment="1">
      <alignment horizontal="center" vertical="center" wrapText="1"/>
    </xf>
    <xf numFmtId="44" fontId="6" fillId="0" borderId="2" xfId="2" applyNumberFormat="1" applyFont="1" applyBorder="1" applyAlignment="1">
      <alignment vertical="center" wrapText="1"/>
    </xf>
    <xf numFmtId="10" fontId="6" fillId="0" borderId="2" xfId="12" applyNumberFormat="1" applyFont="1" applyFill="1" applyBorder="1" applyAlignment="1">
      <alignment horizontal="center" vertical="center" wrapText="1"/>
    </xf>
    <xf numFmtId="44" fontId="5" fillId="5" borderId="2" xfId="2" applyNumberFormat="1" applyFont="1" applyFill="1" applyBorder="1" applyAlignment="1">
      <alignment vertical="center" wrapText="1"/>
    </xf>
    <xf numFmtId="44" fontId="5" fillId="5" borderId="29" xfId="2" applyNumberFormat="1" applyFont="1" applyFill="1" applyBorder="1" applyAlignment="1">
      <alignment vertical="center" wrapText="1"/>
    </xf>
    <xf numFmtId="169" fontId="5" fillId="5" borderId="52" xfId="14" applyNumberFormat="1" applyFont="1" applyFill="1" applyBorder="1" applyAlignment="1">
      <alignment horizontal="center" vertical="center" wrapText="1"/>
    </xf>
    <xf numFmtId="169" fontId="5" fillId="0" borderId="2" xfId="14" applyNumberFormat="1" applyFont="1" applyFill="1" applyBorder="1" applyAlignment="1">
      <alignment horizontal="center" vertical="center" wrapText="1"/>
    </xf>
    <xf numFmtId="169" fontId="6" fillId="0" borderId="13" xfId="21" applyNumberFormat="1" applyFont="1" applyBorder="1" applyAlignment="1">
      <alignment horizontal="center" vertical="center"/>
    </xf>
    <xf numFmtId="166" fontId="6" fillId="5" borderId="52" xfId="15" applyNumberFormat="1" applyFont="1" applyFill="1" applyBorder="1" applyAlignment="1">
      <alignment vertical="center" wrapText="1"/>
    </xf>
    <xf numFmtId="0" fontId="6" fillId="0" borderId="0" xfId="18" applyFont="1" applyBorder="1" applyAlignment="1">
      <alignment vertical="center"/>
    </xf>
    <xf numFmtId="169" fontId="6" fillId="0" borderId="0" xfId="14" applyNumberFormat="1" applyFont="1" applyFill="1" applyBorder="1" applyAlignment="1">
      <alignment vertical="center"/>
    </xf>
    <xf numFmtId="171" fontId="6" fillId="0" borderId="0" xfId="14" applyNumberFormat="1" applyFont="1" applyFill="1" applyBorder="1" applyAlignment="1">
      <alignment vertical="center"/>
    </xf>
    <xf numFmtId="0" fontId="6" fillId="0" borderId="26" xfId="18" applyFont="1" applyBorder="1" applyAlignment="1">
      <alignment vertical="center"/>
    </xf>
    <xf numFmtId="0" fontId="6" fillId="0" borderId="2" xfId="18" applyFont="1" applyBorder="1" applyAlignment="1">
      <alignment vertical="center"/>
    </xf>
    <xf numFmtId="169" fontId="6" fillId="0" borderId="2" xfId="14" applyNumberFormat="1" applyFont="1" applyFill="1" applyBorder="1" applyAlignment="1">
      <alignment horizontal="center" vertical="center"/>
    </xf>
    <xf numFmtId="0" fontId="6" fillId="0" borderId="29" xfId="18" applyFont="1" applyBorder="1" applyAlignment="1">
      <alignment vertical="center"/>
    </xf>
    <xf numFmtId="4" fontId="6" fillId="3" borderId="0" xfId="19" applyNumberFormat="1" applyFont="1" applyFill="1" applyBorder="1" applyAlignment="1">
      <alignment horizontal="center" vertical="center"/>
    </xf>
    <xf numFmtId="4" fontId="6" fillId="3" borderId="0" xfId="20" applyNumberFormat="1" applyFont="1" applyFill="1" applyBorder="1" applyAlignment="1">
      <alignment horizontal="center" vertical="center"/>
    </xf>
    <xf numFmtId="169" fontId="6" fillId="0" borderId="26" xfId="14" applyNumberFormat="1" applyFont="1" applyFill="1" applyBorder="1" applyAlignment="1">
      <alignment vertical="center"/>
    </xf>
    <xf numFmtId="4" fontId="6" fillId="3" borderId="2" xfId="19" applyNumberFormat="1" applyFont="1" applyFill="1" applyBorder="1" applyAlignment="1">
      <alignment horizontal="center" vertical="center"/>
    </xf>
    <xf numFmtId="4" fontId="6" fillId="3" borderId="2" xfId="20" applyNumberFormat="1" applyFont="1" applyFill="1" applyBorder="1" applyAlignment="1">
      <alignment horizontal="center" vertical="center"/>
    </xf>
    <xf numFmtId="169" fontId="6" fillId="0" borderId="2" xfId="14" applyNumberFormat="1" applyFont="1" applyFill="1" applyBorder="1" applyAlignment="1">
      <alignment vertical="center"/>
    </xf>
    <xf numFmtId="169" fontId="6" fillId="0" borderId="29" xfId="14" applyNumberFormat="1" applyFont="1" applyFill="1" applyBorder="1" applyAlignment="1">
      <alignment vertical="center"/>
    </xf>
    <xf numFmtId="2" fontId="6" fillId="0" borderId="52" xfId="18" applyNumberFormat="1" applyFont="1" applyBorder="1" applyAlignment="1">
      <alignment horizontal="center" vertical="center"/>
    </xf>
    <xf numFmtId="0" fontId="6" fillId="0" borderId="52" xfId="18" applyFont="1" applyBorder="1" applyAlignment="1">
      <alignment vertical="center"/>
    </xf>
    <xf numFmtId="169" fontId="6" fillId="0" borderId="52" xfId="14" applyNumberFormat="1" applyFont="1" applyFill="1" applyBorder="1" applyAlignment="1">
      <alignment vertical="center"/>
    </xf>
    <xf numFmtId="0" fontId="6" fillId="0" borderId="53" xfId="18" applyFont="1" applyBorder="1" applyAlignment="1">
      <alignment vertical="center"/>
    </xf>
    <xf numFmtId="2" fontId="6" fillId="0" borderId="0" xfId="18" applyNumberFormat="1" applyFont="1" applyBorder="1" applyAlignment="1">
      <alignment horizontal="center" vertical="center"/>
    </xf>
    <xf numFmtId="2" fontId="6" fillId="0" borderId="2" xfId="18" applyNumberFormat="1" applyFont="1" applyBorder="1" applyAlignment="1">
      <alignment horizontal="center" vertical="center"/>
    </xf>
    <xf numFmtId="4" fontId="6" fillId="3" borderId="52" xfId="19" applyNumberFormat="1" applyFont="1" applyFill="1" applyBorder="1" applyAlignment="1">
      <alignment horizontal="center" vertical="center"/>
    </xf>
    <xf numFmtId="4" fontId="6" fillId="3" borderId="52" xfId="20" applyNumberFormat="1" applyFont="1" applyFill="1" applyBorder="1" applyAlignment="1">
      <alignment horizontal="center" vertical="center"/>
    </xf>
    <xf numFmtId="169" fontId="5" fillId="0" borderId="52" xfId="14" applyNumberFormat="1" applyFont="1" applyFill="1" applyBorder="1" applyAlignment="1">
      <alignment horizontal="center" vertical="center" wrapText="1"/>
    </xf>
    <xf numFmtId="169" fontId="5" fillId="0" borderId="53" xfId="14" applyNumberFormat="1" applyFont="1" applyFill="1" applyBorder="1" applyAlignment="1">
      <alignment horizontal="center" vertical="center" wrapText="1"/>
    </xf>
    <xf numFmtId="169" fontId="5" fillId="0" borderId="26" xfId="14" applyNumberFormat="1" applyFont="1" applyFill="1" applyBorder="1" applyAlignment="1">
      <alignment horizontal="center" vertical="center" wrapText="1"/>
    </xf>
    <xf numFmtId="169" fontId="5" fillId="0" borderId="29" xfId="14" applyNumberFormat="1" applyFont="1" applyFill="1" applyBorder="1" applyAlignment="1">
      <alignment horizontal="center" vertical="center" wrapText="1"/>
    </xf>
    <xf numFmtId="0" fontId="68" fillId="64" borderId="0" xfId="0" applyFont="1" applyFill="1" applyAlignment="1">
      <alignment horizontal="center" vertical="center" wrapText="1"/>
    </xf>
    <xf numFmtId="0" fontId="65" fillId="4" borderId="0" xfId="0" applyFont="1" applyFill="1" applyAlignment="1">
      <alignment horizontal="center" vertical="center"/>
    </xf>
    <xf numFmtId="0" fontId="66" fillId="0" borderId="0" xfId="0" applyFont="1" applyAlignment="1">
      <alignment horizontal="left" vertical="center"/>
    </xf>
    <xf numFmtId="0" fontId="0" fillId="0" borderId="0" xfId="0" applyAlignment="1">
      <alignment horizontal="left"/>
    </xf>
    <xf numFmtId="0" fontId="5" fillId="0" borderId="0" xfId="2" applyFont="1" applyAlignment="1">
      <alignment horizontal="center" vertical="center"/>
    </xf>
    <xf numFmtId="40" fontId="5" fillId="0" borderId="8" xfId="8" applyNumberFormat="1" applyFont="1" applyBorder="1" applyAlignment="1">
      <alignment horizontal="center" vertical="center"/>
    </xf>
    <xf numFmtId="4" fontId="5" fillId="0" borderId="8" xfId="8" applyNumberFormat="1" applyFont="1" applyBorder="1" applyAlignment="1">
      <alignment horizontal="left" vertical="center"/>
    </xf>
    <xf numFmtId="40" fontId="6" fillId="0" borderId="8" xfId="8" applyNumberFormat="1" applyFont="1" applyBorder="1" applyAlignment="1">
      <alignment horizontal="left" vertical="center"/>
    </xf>
    <xf numFmtId="40" fontId="6" fillId="0" borderId="13" xfId="8" applyNumberFormat="1" applyFont="1" applyBorder="1" applyAlignment="1">
      <alignment horizontal="left" vertical="center"/>
    </xf>
    <xf numFmtId="0" fontId="6" fillId="4" borderId="14" xfId="7" applyFont="1" applyFill="1" applyBorder="1" applyAlignment="1">
      <alignment horizontal="right" vertical="center"/>
    </xf>
    <xf numFmtId="0" fontId="6" fillId="4" borderId="15" xfId="7" applyFont="1" applyFill="1" applyBorder="1" applyAlignment="1">
      <alignment horizontal="right" vertical="center"/>
    </xf>
    <xf numFmtId="0" fontId="6" fillId="4" borderId="12" xfId="7" applyFont="1" applyFill="1" applyBorder="1" applyAlignment="1">
      <alignment horizontal="right" vertical="center"/>
    </xf>
    <xf numFmtId="0" fontId="6" fillId="4" borderId="13" xfId="7" applyFont="1" applyFill="1" applyBorder="1" applyAlignment="1">
      <alignment horizontal="right" vertical="center"/>
    </xf>
    <xf numFmtId="0" fontId="5" fillId="0" borderId="8" xfId="7" applyFont="1" applyBorder="1" applyAlignment="1">
      <alignment horizontal="center" vertical="center"/>
    </xf>
    <xf numFmtId="0" fontId="5" fillId="0" borderId="8" xfId="8" applyFont="1" applyBorder="1" applyAlignment="1">
      <alignment horizontal="center" vertical="center"/>
    </xf>
    <xf numFmtId="4" fontId="5" fillId="0" borderId="8" xfId="8" applyNumberFormat="1" applyFont="1" applyBorder="1" applyAlignment="1">
      <alignment horizontal="center" vertical="center"/>
    </xf>
    <xf numFmtId="0" fontId="19" fillId="8" borderId="3" xfId="2" applyFont="1" applyFill="1" applyBorder="1" applyAlignment="1">
      <alignment horizontal="center" vertical="center"/>
    </xf>
    <xf numFmtId="0" fontId="5" fillId="4" borderId="24" xfId="7" applyFont="1" applyFill="1" applyBorder="1" applyAlignment="1">
      <alignment horizontal="center" vertical="center"/>
    </xf>
    <xf numFmtId="0" fontId="5" fillId="4" borderId="4" xfId="7" applyFont="1" applyFill="1" applyBorder="1" applyAlignment="1">
      <alignment horizontal="center" vertical="center"/>
    </xf>
    <xf numFmtId="0" fontId="5" fillId="0" borderId="15" xfId="7" applyFont="1" applyBorder="1" applyAlignment="1">
      <alignment horizontal="center" vertical="center"/>
    </xf>
    <xf numFmtId="0" fontId="5" fillId="4" borderId="4" xfId="8" applyFont="1" applyFill="1" applyBorder="1" applyAlignment="1">
      <alignment horizontal="center" vertical="center"/>
    </xf>
    <xf numFmtId="0" fontId="5" fillId="4" borderId="19" xfId="8" applyFont="1" applyFill="1" applyBorder="1" applyAlignment="1">
      <alignment horizontal="center" vertical="center"/>
    </xf>
    <xf numFmtId="0" fontId="6" fillId="0" borderId="15" xfId="2" applyFont="1" applyFill="1" applyBorder="1" applyAlignment="1">
      <alignment horizontal="left" vertical="center" wrapText="1"/>
    </xf>
    <xf numFmtId="0" fontId="15" fillId="8" borderId="4" xfId="2" applyFont="1" applyFill="1" applyBorder="1" applyAlignment="1">
      <alignment horizontal="left" vertical="center"/>
    </xf>
    <xf numFmtId="0" fontId="20" fillId="0" borderId="16" xfId="2" applyFont="1" applyBorder="1" applyAlignment="1">
      <alignment horizontal="left" vertical="center" wrapText="1"/>
    </xf>
    <xf numFmtId="0" fontId="6" fillId="0" borderId="5" xfId="2" applyFont="1" applyBorder="1" applyAlignment="1">
      <alignment horizontal="left" vertical="center" wrapText="1"/>
    </xf>
    <xf numFmtId="0" fontId="5" fillId="4" borderId="4" xfId="2" applyFont="1" applyFill="1" applyBorder="1" applyAlignment="1">
      <alignment horizontal="center" vertical="center"/>
    </xf>
    <xf numFmtId="0" fontId="5" fillId="4" borderId="17" xfId="2" applyFont="1" applyFill="1" applyBorder="1" applyAlignment="1">
      <alignment horizontal="center" vertical="center"/>
    </xf>
    <xf numFmtId="0" fontId="5" fillId="4" borderId="0" xfId="2" applyFont="1" applyFill="1" applyAlignment="1">
      <alignment horizontal="center" vertical="center"/>
    </xf>
    <xf numFmtId="0" fontId="6" fillId="0" borderId="8" xfId="2" applyFont="1" applyBorder="1" applyAlignment="1">
      <alignment horizontal="left" vertical="center" wrapText="1"/>
    </xf>
    <xf numFmtId="0" fontId="5" fillId="4" borderId="4" xfId="2" applyFont="1" applyFill="1" applyBorder="1" applyAlignment="1">
      <alignment horizontal="left" vertical="center"/>
    </xf>
    <xf numFmtId="0" fontId="5" fillId="4" borderId="2" xfId="2" applyFont="1" applyFill="1" applyBorder="1" applyAlignment="1">
      <alignment horizontal="left" vertical="center"/>
    </xf>
    <xf numFmtId="0" fontId="6" fillId="0" borderId="13" xfId="2" applyFont="1" applyBorder="1" applyAlignment="1">
      <alignment horizontal="left" vertical="center" wrapText="1"/>
    </xf>
    <xf numFmtId="0" fontId="5" fillId="4" borderId="24" xfId="2" applyFont="1" applyFill="1" applyBorder="1" applyAlignment="1">
      <alignment horizontal="center" vertical="center"/>
    </xf>
    <xf numFmtId="0" fontId="5" fillId="4" borderId="18" xfId="2" applyFont="1" applyFill="1" applyBorder="1" applyAlignment="1">
      <alignment horizontal="center" vertical="center"/>
    </xf>
    <xf numFmtId="0" fontId="19" fillId="8" borderId="24" xfId="2" applyFont="1" applyFill="1" applyBorder="1" applyAlignment="1">
      <alignment horizontal="center" vertical="center"/>
    </xf>
    <xf numFmtId="0" fontId="19" fillId="8" borderId="4" xfId="2" applyFont="1" applyFill="1" applyBorder="1" applyAlignment="1">
      <alignment horizontal="center" vertical="center"/>
    </xf>
    <xf numFmtId="0" fontId="19" fillId="8" borderId="19" xfId="2" applyFont="1" applyFill="1" applyBorder="1" applyAlignment="1">
      <alignment horizontal="center" vertical="center"/>
    </xf>
    <xf numFmtId="0" fontId="5" fillId="4" borderId="19" xfId="2" applyFont="1" applyFill="1" applyBorder="1" applyAlignment="1">
      <alignment horizontal="center" vertical="center"/>
    </xf>
    <xf numFmtId="0" fontId="6" fillId="0" borderId="15" xfId="2" applyFont="1" applyBorder="1" applyAlignment="1">
      <alignment horizontal="left" vertical="center" wrapText="1"/>
    </xf>
    <xf numFmtId="0" fontId="6" fillId="7" borderId="8" xfId="2" applyFont="1" applyFill="1" applyBorder="1" applyAlignment="1">
      <alignment horizontal="left" vertical="center" wrapText="1"/>
    </xf>
    <xf numFmtId="0" fontId="6" fillId="0" borderId="8" xfId="2" applyFont="1" applyFill="1" applyBorder="1" applyAlignment="1">
      <alignment horizontal="left" vertical="center" wrapText="1"/>
    </xf>
    <xf numFmtId="14" fontId="5" fillId="0" borderId="0" xfId="2" applyNumberFormat="1" applyFont="1" applyAlignment="1">
      <alignment horizontal="left" vertical="center"/>
    </xf>
    <xf numFmtId="4" fontId="5" fillId="0" borderId="0" xfId="2" applyNumberFormat="1" applyFont="1" applyAlignment="1">
      <alignment horizontal="left" vertical="center"/>
    </xf>
    <xf numFmtId="0" fontId="6" fillId="0" borderId="13" xfId="2" applyFont="1" applyBorder="1" applyAlignment="1">
      <alignment horizontal="left" vertical="center"/>
    </xf>
    <xf numFmtId="0" fontId="6" fillId="0" borderId="15" xfId="2" applyFont="1" applyBorder="1" applyAlignment="1">
      <alignment horizontal="left" vertical="center"/>
    </xf>
    <xf numFmtId="0" fontId="5" fillId="4" borderId="20" xfId="2" applyFont="1" applyFill="1" applyBorder="1" applyAlignment="1">
      <alignment horizontal="center" vertical="center"/>
    </xf>
    <xf numFmtId="0" fontId="5" fillId="4" borderId="10" xfId="2" applyFont="1" applyFill="1" applyBorder="1" applyAlignment="1">
      <alignment horizontal="center" vertical="center"/>
    </xf>
    <xf numFmtId="0" fontId="5" fillId="0" borderId="0" xfId="7" applyFont="1" applyAlignment="1">
      <alignment horizontal="left" vertical="center" wrapText="1"/>
    </xf>
    <xf numFmtId="0" fontId="0" fillId="0" borderId="0" xfId="0" applyAlignment="1">
      <alignment horizontal="center" vertical="center"/>
    </xf>
    <xf numFmtId="0" fontId="5" fillId="0" borderId="0" xfId="7" applyFont="1" applyAlignment="1">
      <alignment horizontal="center" vertical="center"/>
    </xf>
    <xf numFmtId="0" fontId="4" fillId="0" borderId="0" xfId="2" applyFont="1" applyAlignment="1">
      <alignment horizontal="center" vertical="center"/>
    </xf>
    <xf numFmtId="4" fontId="5" fillId="0" borderId="0" xfId="7" applyNumberFormat="1" applyFont="1" applyAlignment="1">
      <alignment horizontal="center" vertical="center"/>
    </xf>
    <xf numFmtId="0" fontId="6" fillId="0" borderId="4" xfId="8" applyFont="1" applyBorder="1" applyAlignment="1">
      <alignment horizontal="left" vertical="center"/>
    </xf>
    <xf numFmtId="0" fontId="6" fillId="0" borderId="2" xfId="7" applyFont="1" applyBorder="1" applyAlignment="1">
      <alignment horizontal="left" vertical="center"/>
    </xf>
    <xf numFmtId="0" fontId="6" fillId="0" borderId="0" xfId="7" applyFont="1" applyAlignment="1">
      <alignment horizontal="left" vertical="center"/>
    </xf>
    <xf numFmtId="0" fontId="6" fillId="0" borderId="17" xfId="7" applyFont="1" applyBorder="1" applyAlignment="1">
      <alignment horizontal="left" vertical="center"/>
    </xf>
    <xf numFmtId="40" fontId="6" fillId="0" borderId="0" xfId="8" applyNumberFormat="1" applyFont="1" applyAlignment="1">
      <alignment horizontal="left" vertical="center"/>
    </xf>
    <xf numFmtId="0" fontId="5" fillId="4" borderId="4" xfId="7" applyFont="1" applyFill="1" applyBorder="1" applyAlignment="1">
      <alignment horizontal="left" vertical="center"/>
    </xf>
    <xf numFmtId="0" fontId="5" fillId="4" borderId="19" xfId="7" applyFont="1" applyFill="1" applyBorder="1" applyAlignment="1">
      <alignment horizontal="left" vertical="center"/>
    </xf>
    <xf numFmtId="4" fontId="5" fillId="4" borderId="4" xfId="8" applyNumberFormat="1" applyFont="1" applyFill="1" applyBorder="1" applyAlignment="1">
      <alignment horizontal="left" vertical="center"/>
    </xf>
    <xf numFmtId="4" fontId="5" fillId="4" borderId="19" xfId="8" applyNumberFormat="1" applyFont="1" applyFill="1" applyBorder="1" applyAlignment="1">
      <alignment horizontal="left" vertical="center"/>
    </xf>
    <xf numFmtId="0" fontId="5" fillId="4" borderId="4" xfId="8" applyFont="1" applyFill="1" applyBorder="1" applyAlignment="1">
      <alignment horizontal="left" vertical="center"/>
    </xf>
    <xf numFmtId="0" fontId="5" fillId="4" borderId="19" xfId="8" applyFont="1" applyFill="1" applyBorder="1" applyAlignment="1">
      <alignment horizontal="left" vertical="center"/>
    </xf>
    <xf numFmtId="40" fontId="6" fillId="0" borderId="17" xfId="8" applyNumberFormat="1" applyFont="1" applyBorder="1" applyAlignment="1">
      <alignment horizontal="left" vertical="center"/>
    </xf>
    <xf numFmtId="0" fontId="0" fillId="0" borderId="0" xfId="0" applyAlignment="1">
      <alignment horizontal="left" vertical="center"/>
    </xf>
    <xf numFmtId="4" fontId="6" fillId="0" borderId="2" xfId="8" applyNumberFormat="1" applyFont="1" applyBorder="1" applyAlignment="1">
      <alignment horizontal="left" vertical="center"/>
    </xf>
    <xf numFmtId="4" fontId="5" fillId="5" borderId="27" xfId="7" applyNumberFormat="1" applyFont="1" applyFill="1" applyBorder="1" applyAlignment="1">
      <alignment horizontal="right" vertical="center"/>
    </xf>
    <xf numFmtId="4" fontId="5" fillId="5" borderId="2" xfId="7" applyNumberFormat="1" applyFont="1" applyFill="1" applyBorder="1" applyAlignment="1">
      <alignment horizontal="right" vertical="center"/>
    </xf>
    <xf numFmtId="0" fontId="5" fillId="5" borderId="24" xfId="7" applyFont="1" applyFill="1" applyBorder="1" applyAlignment="1">
      <alignment horizontal="right" vertical="center"/>
    </xf>
    <xf numFmtId="0" fontId="5" fillId="5" borderId="4" xfId="7" applyFont="1" applyFill="1" applyBorder="1" applyAlignment="1">
      <alignment horizontal="right" vertical="center"/>
    </xf>
    <xf numFmtId="0" fontId="0" fillId="0" borderId="0" xfId="0" applyAlignment="1">
      <alignment horizontal="left" vertical="center" wrapText="1"/>
    </xf>
    <xf numFmtId="0" fontId="6" fillId="0" borderId="0" xfId="7" applyFont="1" applyAlignment="1">
      <alignment horizontal="center" vertical="center" wrapText="1"/>
    </xf>
    <xf numFmtId="0" fontId="5" fillId="4" borderId="51" xfId="2" applyFont="1" applyFill="1" applyBorder="1" applyAlignment="1">
      <alignment horizontal="center" vertical="center"/>
    </xf>
    <xf numFmtId="0" fontId="6" fillId="0" borderId="27" xfId="2" applyFont="1" applyBorder="1" applyAlignment="1">
      <alignment horizontal="left" vertical="center"/>
    </xf>
    <xf numFmtId="0" fontId="6" fillId="0" borderId="2" xfId="2" applyFont="1" applyBorder="1" applyAlignment="1">
      <alignment horizontal="left" vertical="center"/>
    </xf>
    <xf numFmtId="0" fontId="5" fillId="0" borderId="0" xfId="2" applyFont="1" applyAlignment="1">
      <alignment horizontal="left" vertical="center"/>
    </xf>
    <xf numFmtId="0" fontId="5" fillId="4" borderId="52" xfId="2" applyFont="1" applyFill="1" applyBorder="1" applyAlignment="1">
      <alignment horizontal="center" vertical="center"/>
    </xf>
    <xf numFmtId="0" fontId="5" fillId="4" borderId="53"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29" xfId="2" applyFont="1" applyFill="1" applyBorder="1" applyAlignment="1">
      <alignment horizontal="center" vertical="center"/>
    </xf>
    <xf numFmtId="0" fontId="5" fillId="4" borderId="54" xfId="2" applyFont="1" applyFill="1" applyBorder="1" applyAlignment="1">
      <alignment horizontal="center" vertical="center"/>
    </xf>
    <xf numFmtId="40" fontId="6" fillId="0" borderId="0" xfId="2" applyNumberFormat="1" applyFont="1" applyAlignment="1">
      <alignment horizontal="left" vertical="center" wrapText="1"/>
    </xf>
    <xf numFmtId="0" fontId="6" fillId="0" borderId="54" xfId="2" applyFont="1" applyBorder="1" applyAlignment="1">
      <alignment horizontal="left" vertical="center"/>
    </xf>
    <xf numFmtId="0" fontId="6" fillId="0" borderId="52" xfId="2" applyFont="1" applyBorder="1" applyAlignment="1">
      <alignment horizontal="left" vertical="center"/>
    </xf>
    <xf numFmtId="40" fontId="6" fillId="0" borderId="2" xfId="2" applyNumberFormat="1" applyFont="1" applyBorder="1" applyAlignment="1">
      <alignment horizontal="left" vertical="center" wrapText="1"/>
    </xf>
    <xf numFmtId="40" fontId="6" fillId="0" borderId="52" xfId="2" applyNumberFormat="1" applyFont="1" applyBorder="1" applyAlignment="1">
      <alignment horizontal="left" vertical="center" wrapText="1"/>
    </xf>
    <xf numFmtId="0" fontId="5" fillId="4" borderId="27" xfId="2" applyFont="1" applyFill="1" applyBorder="1" applyAlignment="1">
      <alignment horizontal="center" vertical="center"/>
    </xf>
    <xf numFmtId="0" fontId="19" fillId="8" borderId="51" xfId="2" applyFont="1" applyFill="1" applyBorder="1" applyAlignment="1">
      <alignment horizontal="center" vertical="center"/>
    </xf>
    <xf numFmtId="166" fontId="5" fillId="5" borderId="52" xfId="15" applyNumberFormat="1" applyFont="1" applyFill="1" applyBorder="1" applyAlignment="1">
      <alignment horizontal="center" vertical="center" wrapText="1"/>
    </xf>
    <xf numFmtId="166" fontId="5" fillId="5" borderId="53" xfId="15" applyNumberFormat="1" applyFont="1" applyFill="1" applyBorder="1" applyAlignment="1">
      <alignment horizontal="center" vertical="center" wrapText="1"/>
    </xf>
    <xf numFmtId="166" fontId="5" fillId="5" borderId="2" xfId="15" applyNumberFormat="1" applyFont="1" applyFill="1" applyBorder="1" applyAlignment="1">
      <alignment horizontal="center" vertical="center" wrapText="1"/>
    </xf>
    <xf numFmtId="166" fontId="5" fillId="5" borderId="29" xfId="15" applyNumberFormat="1" applyFont="1" applyFill="1" applyBorder="1" applyAlignment="1">
      <alignment horizontal="center" vertical="center" wrapText="1"/>
    </xf>
    <xf numFmtId="4" fontId="72" fillId="3" borderId="52" xfId="14" applyNumberFormat="1" applyFont="1" applyFill="1" applyBorder="1" applyAlignment="1">
      <alignment horizontal="left" vertical="top" wrapText="1"/>
    </xf>
    <xf numFmtId="4" fontId="72" fillId="3" borderId="53" xfId="14" applyNumberFormat="1" applyFont="1" applyFill="1" applyBorder="1" applyAlignment="1">
      <alignment horizontal="left" vertical="top" wrapText="1"/>
    </xf>
    <xf numFmtId="4" fontId="72" fillId="3" borderId="0" xfId="14" applyNumberFormat="1" applyFont="1" applyFill="1" applyBorder="1" applyAlignment="1">
      <alignment horizontal="left" vertical="top" wrapText="1"/>
    </xf>
    <xf numFmtId="4" fontId="72" fillId="3" borderId="26" xfId="14" applyNumberFormat="1" applyFont="1" applyFill="1" applyBorder="1" applyAlignment="1">
      <alignment horizontal="left" vertical="top" wrapText="1"/>
    </xf>
    <xf numFmtId="0" fontId="5" fillId="5" borderId="18" xfId="15" applyFont="1" applyFill="1" applyBorder="1" applyAlignment="1">
      <alignment horizontal="center" vertical="center"/>
    </xf>
    <xf numFmtId="0" fontId="5" fillId="5" borderId="17" xfId="15" applyFont="1" applyFill="1" applyBorder="1" applyAlignment="1">
      <alignment horizontal="center" vertical="center"/>
    </xf>
    <xf numFmtId="0" fontId="5" fillId="5" borderId="30" xfId="15" applyFont="1" applyFill="1" applyBorder="1" applyAlignment="1">
      <alignment horizontal="center" vertical="center"/>
    </xf>
    <xf numFmtId="166" fontId="6" fillId="5" borderId="24" xfId="15" applyNumberFormat="1" applyFont="1" applyFill="1" applyBorder="1" applyAlignment="1">
      <alignment horizontal="center" vertical="center"/>
    </xf>
    <xf numFmtId="166" fontId="6" fillId="5" borderId="12" xfId="15" applyNumberFormat="1" applyFont="1" applyFill="1" applyBorder="1" applyAlignment="1">
      <alignment horizontal="center" vertical="center"/>
    </xf>
    <xf numFmtId="166" fontId="6" fillId="5" borderId="23" xfId="15" applyNumberFormat="1" applyFont="1" applyFill="1" applyBorder="1" applyAlignment="1">
      <alignment horizontal="center" vertical="center"/>
    </xf>
    <xf numFmtId="0" fontId="5" fillId="5" borderId="24" xfId="15" applyFont="1" applyFill="1" applyBorder="1" applyAlignment="1">
      <alignment horizontal="center" vertical="center"/>
    </xf>
    <xf numFmtId="0" fontId="5" fillId="5" borderId="4" xfId="15" applyFont="1" applyFill="1" applyBorder="1" applyAlignment="1">
      <alignment horizontal="center" vertical="center"/>
    </xf>
    <xf numFmtId="0" fontId="5" fillId="5" borderId="19" xfId="15" applyFont="1" applyFill="1" applyBorder="1" applyAlignment="1">
      <alignment horizontal="center" vertical="center"/>
    </xf>
    <xf numFmtId="4" fontId="72" fillId="3" borderId="0" xfId="14" applyNumberFormat="1" applyFont="1" applyFill="1" applyBorder="1" applyAlignment="1">
      <alignment vertical="center" wrapText="1"/>
    </xf>
    <xf numFmtId="4" fontId="72" fillId="3" borderId="26" xfId="14" applyNumberFormat="1" applyFont="1" applyFill="1" applyBorder="1" applyAlignment="1">
      <alignment vertical="center" wrapText="1"/>
    </xf>
    <xf numFmtId="166" fontId="6" fillId="5" borderId="14" xfId="15" applyNumberFormat="1" applyFont="1" applyFill="1" applyBorder="1" applyAlignment="1">
      <alignment horizontal="center" vertical="center"/>
    </xf>
    <xf numFmtId="166" fontId="6" fillId="5" borderId="27" xfId="15" applyNumberFormat="1" applyFont="1" applyFill="1" applyBorder="1" applyAlignment="1">
      <alignment horizontal="center" vertical="center"/>
    </xf>
    <xf numFmtId="4" fontId="6" fillId="3" borderId="0" xfId="20" quotePrefix="1" applyNumberFormat="1" applyFont="1" applyFill="1" applyBorder="1" applyAlignment="1">
      <alignment horizontal="left" vertical="center" wrapText="1"/>
    </xf>
    <xf numFmtId="4" fontId="6" fillId="3" borderId="26" xfId="20" quotePrefix="1" applyNumberFormat="1" applyFont="1" applyFill="1" applyBorder="1" applyAlignment="1">
      <alignment horizontal="left" vertical="center" wrapText="1"/>
    </xf>
    <xf numFmtId="4" fontId="6" fillId="3" borderId="0" xfId="20" quotePrefix="1" applyNumberFormat="1" applyFont="1" applyFill="1" applyBorder="1" applyAlignment="1">
      <alignment horizontal="left" vertical="center"/>
    </xf>
    <xf numFmtId="4" fontId="6" fillId="3" borderId="26" xfId="20" quotePrefix="1" applyNumberFormat="1" applyFont="1" applyFill="1" applyBorder="1" applyAlignment="1">
      <alignment horizontal="left" vertical="center"/>
    </xf>
    <xf numFmtId="166" fontId="5" fillId="5" borderId="17" xfId="15" applyNumberFormat="1" applyFont="1" applyFill="1" applyBorder="1" applyAlignment="1">
      <alignment horizontal="center" vertical="center" wrapText="1"/>
    </xf>
    <xf numFmtId="166" fontId="5" fillId="5" borderId="30" xfId="15" applyNumberFormat="1" applyFont="1" applyFill="1" applyBorder="1" applyAlignment="1">
      <alignment horizontal="center" vertical="center" wrapText="1"/>
    </xf>
    <xf numFmtId="166" fontId="6" fillId="0" borderId="7" xfId="5" applyNumberFormat="1" applyFont="1" applyBorder="1" applyAlignment="1">
      <alignment horizontal="left" vertical="center"/>
    </xf>
    <xf numFmtId="166" fontId="6" fillId="0" borderId="8" xfId="5" applyNumberFormat="1" applyFont="1" applyBorder="1" applyAlignment="1">
      <alignment horizontal="left" vertical="center"/>
    </xf>
    <xf numFmtId="166" fontId="6" fillId="0" borderId="12" xfId="5" applyNumberFormat="1" applyFont="1" applyBorder="1" applyAlignment="1">
      <alignment horizontal="left" vertical="center"/>
    </xf>
    <xf numFmtId="166" fontId="6" fillId="0" borderId="13" xfId="5" applyNumberFormat="1" applyFont="1" applyBorder="1" applyAlignment="1">
      <alignment horizontal="left" vertical="center"/>
    </xf>
    <xf numFmtId="166" fontId="6" fillId="5" borderId="18" xfId="15" applyNumberFormat="1" applyFont="1" applyFill="1" applyBorder="1" applyAlignment="1">
      <alignment horizontal="center" vertical="center"/>
    </xf>
    <xf numFmtId="166" fontId="6" fillId="5" borderId="17" xfId="15" applyNumberFormat="1" applyFont="1" applyFill="1" applyBorder="1" applyAlignment="1">
      <alignment horizontal="center" vertical="center"/>
    </xf>
    <xf numFmtId="166" fontId="6" fillId="5" borderId="2" xfId="15" applyNumberFormat="1" applyFont="1" applyFill="1" applyBorder="1" applyAlignment="1">
      <alignment horizontal="center" vertical="center"/>
    </xf>
    <xf numFmtId="166" fontId="6" fillId="0" borderId="14" xfId="5" applyNumberFormat="1" applyFont="1" applyBorder="1" applyAlignment="1">
      <alignment horizontal="left" vertical="center"/>
    </xf>
    <xf numFmtId="166" fontId="6" fillId="0" borderId="15" xfId="5" applyNumberFormat="1" applyFont="1" applyBorder="1" applyAlignment="1">
      <alignment horizontal="left" vertical="center"/>
    </xf>
    <xf numFmtId="0" fontId="5" fillId="5" borderId="24" xfId="14" applyNumberFormat="1" applyFont="1" applyFill="1" applyBorder="1" applyAlignment="1">
      <alignment horizontal="right" vertical="center"/>
    </xf>
    <xf numFmtId="0" fontId="5" fillId="5" borderId="4" xfId="14" applyNumberFormat="1" applyFont="1" applyFill="1" applyBorder="1" applyAlignment="1">
      <alignment horizontal="right" vertical="center"/>
    </xf>
    <xf numFmtId="4" fontId="6" fillId="3" borderId="17" xfId="20" quotePrefix="1" applyNumberFormat="1" applyFont="1" applyFill="1" applyBorder="1" applyAlignment="1">
      <alignment horizontal="left" vertical="center" wrapText="1"/>
    </xf>
    <xf numFmtId="4" fontId="6" fillId="3" borderId="30" xfId="20" quotePrefix="1" applyNumberFormat="1" applyFont="1" applyFill="1" applyBorder="1" applyAlignment="1">
      <alignment horizontal="left" vertical="center" wrapText="1"/>
    </xf>
    <xf numFmtId="17" fontId="24" fillId="2" borderId="0" xfId="0" applyNumberFormat="1" applyFont="1" applyFill="1" applyAlignment="1">
      <alignment horizontal="left" vertical="center" wrapText="1"/>
    </xf>
    <xf numFmtId="0" fontId="10" fillId="2" borderId="0" xfId="0" applyFont="1" applyFill="1" applyAlignment="1">
      <alignment horizontal="center"/>
    </xf>
    <xf numFmtId="0" fontId="0" fillId="2" borderId="0" xfId="0" applyFill="1" applyAlignment="1">
      <alignment horizontal="justify" vertical="justify"/>
    </xf>
    <xf numFmtId="0" fontId="0" fillId="2" borderId="5" xfId="0" applyFill="1" applyBorder="1" applyAlignment="1">
      <alignment horizontal="left" vertical="center" wrapText="1"/>
    </xf>
    <xf numFmtId="17" fontId="24" fillId="2" borderId="16" xfId="0" applyNumberFormat="1" applyFont="1" applyFill="1" applyBorder="1" applyAlignment="1">
      <alignment horizontal="left" vertical="center" wrapText="1"/>
    </xf>
    <xf numFmtId="0" fontId="6" fillId="0" borderId="5" xfId="2" applyFont="1" applyBorder="1" applyAlignment="1" applyProtection="1">
      <alignment horizontal="center" vertical="center"/>
      <protection locked="0"/>
    </xf>
  </cellXfs>
  <cellStyles count="221">
    <cellStyle name="20% - Accent1" xfId="61"/>
    <cellStyle name="20% - Accent2" xfId="62"/>
    <cellStyle name="20% - Accent3" xfId="63"/>
    <cellStyle name="20% - Accent4" xfId="64"/>
    <cellStyle name="20% - Accent5" xfId="65"/>
    <cellStyle name="20% - Accent6" xfId="66"/>
    <cellStyle name="20% - Ênfase1" xfId="40" builtinId="30" customBuiltin="1"/>
    <cellStyle name="20% - Ênfase1 2" xfId="124"/>
    <cellStyle name="20% - Ênfase2" xfId="43" builtinId="34" customBuiltin="1"/>
    <cellStyle name="20% - Ênfase2 2" xfId="125"/>
    <cellStyle name="20% - Ênfase3" xfId="46" builtinId="38" customBuiltin="1"/>
    <cellStyle name="20% - Ênfase3 2" xfId="126"/>
    <cellStyle name="20% - Ênfase4" xfId="49" builtinId="42" customBuiltin="1"/>
    <cellStyle name="20% - Ênfase4 2" xfId="127"/>
    <cellStyle name="20% - Ênfase5" xfId="52" builtinId="46" customBuiltin="1"/>
    <cellStyle name="20% - Ênfase5 2" xfId="128"/>
    <cellStyle name="20% - Ênfase6" xfId="55" builtinId="50" customBuiltin="1"/>
    <cellStyle name="20% - Ênfase6 2" xfId="129"/>
    <cellStyle name="40% - Accent1" xfId="67"/>
    <cellStyle name="40% - Accent2" xfId="68"/>
    <cellStyle name="40% - Accent3" xfId="69"/>
    <cellStyle name="40% - Accent4" xfId="70"/>
    <cellStyle name="40% - Accent5" xfId="71"/>
    <cellStyle name="40% - Accent6" xfId="72"/>
    <cellStyle name="40% - Ênfase1" xfId="41" builtinId="31" customBuiltin="1"/>
    <cellStyle name="40% - Ênfase1 2" xfId="130"/>
    <cellStyle name="40% - Ênfase2" xfId="44" builtinId="35" customBuiltin="1"/>
    <cellStyle name="40% - Ênfase2 2" xfId="131"/>
    <cellStyle name="40% - Ênfase3" xfId="47" builtinId="39" customBuiltin="1"/>
    <cellStyle name="40% - Ênfase3 2" xfId="132"/>
    <cellStyle name="40% - Ênfase4" xfId="50" builtinId="43" customBuiltin="1"/>
    <cellStyle name="40% - Ênfase4 2" xfId="133"/>
    <cellStyle name="40% - Ênfase5" xfId="53" builtinId="47" customBuiltin="1"/>
    <cellStyle name="40% - Ênfase5 2" xfId="134"/>
    <cellStyle name="40% - Ênfase6" xfId="56" builtinId="51" customBuiltin="1"/>
    <cellStyle name="40% - Ênfase6 2" xfId="135"/>
    <cellStyle name="60% - Accent1" xfId="73"/>
    <cellStyle name="60% - Accent2" xfId="74"/>
    <cellStyle name="60% - Accent3" xfId="75"/>
    <cellStyle name="60% - Accent4" xfId="76"/>
    <cellStyle name="60% - Accent5" xfId="77"/>
    <cellStyle name="60% - Accent6" xfId="78"/>
    <cellStyle name="60% - Ênfase1 2" xfId="136"/>
    <cellStyle name="60% - Ênfase1 3" xfId="117"/>
    <cellStyle name="60% - Ênfase2 2" xfId="137"/>
    <cellStyle name="60% - Ênfase2 3" xfId="118"/>
    <cellStyle name="60% - Ênfase3 2" xfId="138"/>
    <cellStyle name="60% - Ênfase3 3" xfId="119"/>
    <cellStyle name="60% - Ênfase4 2" xfId="139"/>
    <cellStyle name="60% - Ênfase4 3" xfId="120"/>
    <cellStyle name="60% - Ênfase5 2" xfId="140"/>
    <cellStyle name="60% - Ênfase5 3" xfId="121"/>
    <cellStyle name="60% - Ênfase6 2" xfId="141"/>
    <cellStyle name="60% - Ênfase6 3" xfId="122"/>
    <cellStyle name="Accent1" xfId="79"/>
    <cellStyle name="Accent2" xfId="80"/>
    <cellStyle name="Accent3" xfId="81"/>
    <cellStyle name="Accent4" xfId="82"/>
    <cellStyle name="Accent5" xfId="83"/>
    <cellStyle name="Accent6" xfId="84"/>
    <cellStyle name="Bad" xfId="85"/>
    <cellStyle name="Bom" xfId="28" builtinId="26" customBuiltin="1"/>
    <cellStyle name="Bom 2" xfId="142"/>
    <cellStyle name="Calculation" xfId="86"/>
    <cellStyle name="Cálculo" xfId="32" builtinId="22" customBuiltin="1"/>
    <cellStyle name="Cálculo 2" xfId="143"/>
    <cellStyle name="Célula de Verificação" xfId="34" builtinId="23" customBuiltin="1"/>
    <cellStyle name="Célula de Verificação 2" xfId="144"/>
    <cellStyle name="Célula Vinculada" xfId="33" builtinId="24" customBuiltin="1"/>
    <cellStyle name="Célula Vinculada 2" xfId="145"/>
    <cellStyle name="Check Cell" xfId="87"/>
    <cellStyle name="Comma0 - Modelo1" xfId="146"/>
    <cellStyle name="Comma0 - Style1" xfId="147"/>
    <cellStyle name="Comma1 - Modelo2" xfId="148"/>
    <cellStyle name="Comma1 - Style2" xfId="149"/>
    <cellStyle name="Currency [0]_1995" xfId="150"/>
    <cellStyle name="Currency_1995" xfId="151"/>
    <cellStyle name="Dia" xfId="152"/>
    <cellStyle name="Encabez1" xfId="153"/>
    <cellStyle name="Encabez2" xfId="154"/>
    <cellStyle name="Ênfase1" xfId="39" builtinId="29" customBuiltin="1"/>
    <cellStyle name="Ênfase1 2" xfId="155"/>
    <cellStyle name="Ênfase2" xfId="42" builtinId="33" customBuiltin="1"/>
    <cellStyle name="Ênfase2 2" xfId="156"/>
    <cellStyle name="Ênfase3" xfId="45" builtinId="37" customBuiltin="1"/>
    <cellStyle name="Ênfase3 2" xfId="157"/>
    <cellStyle name="Ênfase4" xfId="48" builtinId="41" customBuiltin="1"/>
    <cellStyle name="Ênfase4 2" xfId="158"/>
    <cellStyle name="Ênfase5" xfId="51" builtinId="45" customBuiltin="1"/>
    <cellStyle name="Ênfase5 2" xfId="159"/>
    <cellStyle name="Ênfase6" xfId="54" builtinId="49" customBuiltin="1"/>
    <cellStyle name="Ênfase6 2" xfId="160"/>
    <cellStyle name="Entrada" xfId="30" builtinId="20" customBuiltin="1"/>
    <cellStyle name="Entrada 2" xfId="161"/>
    <cellStyle name="Estilo 1" xfId="162"/>
    <cellStyle name="Euro" xfId="88"/>
    <cellStyle name="Excel Built-in Normal" xfId="57"/>
    <cellStyle name="Explanatory Text" xfId="89"/>
    <cellStyle name="F2" xfId="163"/>
    <cellStyle name="F3" xfId="164"/>
    <cellStyle name="F4" xfId="165"/>
    <cellStyle name="F5" xfId="166"/>
    <cellStyle name="F6" xfId="167"/>
    <cellStyle name="F7" xfId="168"/>
    <cellStyle name="F8" xfId="169"/>
    <cellStyle name="Fijo" xfId="170"/>
    <cellStyle name="Financiero" xfId="171"/>
    <cellStyle name="Good" xfId="90"/>
    <cellStyle name="Heading 1" xfId="91"/>
    <cellStyle name="Heading 2" xfId="92"/>
    <cellStyle name="Heading 3" xfId="93"/>
    <cellStyle name="Heading 4" xfId="94"/>
    <cellStyle name="Incorreto" xfId="29" builtinId="27" customBuiltin="1"/>
    <cellStyle name="Incorreto 2" xfId="172"/>
    <cellStyle name="Input" xfId="95"/>
    <cellStyle name="Linked Cell" xfId="96"/>
    <cellStyle name="Millares [0]_10 AVERIAS MASIVAS + ANT" xfId="173"/>
    <cellStyle name="Millares_10 AVERIAS MASIVAS + ANT" xfId="174"/>
    <cellStyle name="Moeda" xfId="1" builtinId="4"/>
    <cellStyle name="Moeda 2" xfId="98"/>
    <cellStyle name="Moeda 3" xfId="99"/>
    <cellStyle name="Moeda 3 2" xfId="204"/>
    <cellStyle name="Moeda 4" xfId="97"/>
    <cellStyle name="Moeda 5" xfId="194"/>
    <cellStyle name="Moeda 6" xfId="209"/>
    <cellStyle name="Moneda [0]_10 AVERIAS MASIVAS + ANT" xfId="175"/>
    <cellStyle name="Moneda_10 AVERIAS MASIVAS + ANT" xfId="176"/>
    <cellStyle name="Monetario" xfId="177"/>
    <cellStyle name="Neutra 2" xfId="178"/>
    <cellStyle name="Neutral" xfId="100"/>
    <cellStyle name="Neutro 2" xfId="116"/>
    <cellStyle name="no dec" xfId="179"/>
    <cellStyle name="Normal" xfId="0" builtinId="0"/>
    <cellStyle name="Normal 10" xfId="11"/>
    <cellStyle name="Normal 11 2" xfId="18"/>
    <cellStyle name="Normal 13 2" xfId="15"/>
    <cellStyle name="Normal 17" xfId="17"/>
    <cellStyle name="Normal 2" xfId="2"/>
    <cellStyle name="Normal 2 2" xfId="7"/>
    <cellStyle name="Normal 2 2 2" xfId="8"/>
    <cellStyle name="Normal 2 3" xfId="59"/>
    <cellStyle name="Normal 3" xfId="23"/>
    <cellStyle name="Normal 3 2" xfId="9"/>
    <cellStyle name="Normal 3 3" xfId="218"/>
    <cellStyle name="Normal 3 4" xfId="58"/>
    <cellStyle name="Normal 35" xfId="219"/>
    <cellStyle name="Normal 4" xfId="60"/>
    <cellStyle name="Normal 4 2" xfId="195"/>
    <cellStyle name="Normal 4 2 2" xfId="215"/>
    <cellStyle name="Normal 4 2 3" xfId="211"/>
    <cellStyle name="Normal 5" xfId="5"/>
    <cellStyle name="Normal 5 2" xfId="214"/>
    <cellStyle name="Normal 5 3" xfId="210"/>
    <cellStyle name="Normal 5 4" xfId="123"/>
    <cellStyle name="Normal 6" xfId="6"/>
    <cellStyle name="Normal 6 2" xfId="193"/>
    <cellStyle name="Normal 7" xfId="3"/>
    <cellStyle name="Normal 7 2" xfId="220"/>
    <cellStyle name="Normal 8 2 2" xfId="22"/>
    <cellStyle name="Normal 9" xfId="10"/>
    <cellStyle name="Nota" xfId="36" builtinId="10" customBuiltin="1"/>
    <cellStyle name="Nota 2" xfId="180"/>
    <cellStyle name="Note" xfId="101"/>
    <cellStyle name="Output" xfId="102"/>
    <cellStyle name="Porcentagem" xfId="12" builtinId="5"/>
    <cellStyle name="Porcentagem 2" xfId="13"/>
    <cellStyle name="Porcentagem 2 2" xfId="196"/>
    <cellStyle name="Porcentagem 2 3" xfId="104"/>
    <cellStyle name="Porcentagem 3" xfId="103"/>
    <cellStyle name="Porcentagem 3 2" xfId="197"/>
    <cellStyle name="Porcentagem 3 2 2" xfId="216"/>
    <cellStyle name="Porcentagem 3 2 3" xfId="212"/>
    <cellStyle name="Porcentagem 4 3" xfId="19"/>
    <cellStyle name="Porcentaje" xfId="181"/>
    <cellStyle name="RM" xfId="182"/>
    <cellStyle name="Saída" xfId="31" builtinId="21" customBuiltin="1"/>
    <cellStyle name="Saída 2" xfId="183"/>
    <cellStyle name="Separador de milhares 2" xfId="4"/>
    <cellStyle name="Separador de milhares 2 2" xfId="106"/>
    <cellStyle name="Separador de milhares 2 3" xfId="198"/>
    <cellStyle name="Separador de milhares 2 4" xfId="105"/>
    <cellStyle name="Separador de milhares 3" xfId="107"/>
    <cellStyle name="Separador de milhares 4" xfId="14"/>
    <cellStyle name="Separador de milhares_Soltec 2 2" xfId="21"/>
    <cellStyle name="Texto de Aviso" xfId="35" builtinId="11" customBuiltin="1"/>
    <cellStyle name="Texto de Aviso 2" xfId="184"/>
    <cellStyle name="Texto Explicativo" xfId="37" builtinId="53" customBuiltin="1"/>
    <cellStyle name="Texto Explicativo 2" xfId="185"/>
    <cellStyle name="Title" xfId="108"/>
    <cellStyle name="Título 1" xfId="24" builtinId="16" customBuiltin="1"/>
    <cellStyle name="Título 1 1" xfId="109"/>
    <cellStyle name="Título 1 2" xfId="186"/>
    <cellStyle name="Título 2" xfId="25" builtinId="17" customBuiltin="1"/>
    <cellStyle name="Título 2 2" xfId="187"/>
    <cellStyle name="Título 3" xfId="26" builtinId="18" customBuiltin="1"/>
    <cellStyle name="Título 3 2" xfId="188"/>
    <cellStyle name="Título 4" xfId="27" builtinId="19" customBuiltin="1"/>
    <cellStyle name="Título 4 2" xfId="189"/>
    <cellStyle name="Título 5" xfId="190"/>
    <cellStyle name="Título 6" xfId="199"/>
    <cellStyle name="Total" xfId="38" builtinId="25" customBuiltin="1"/>
    <cellStyle name="Total 2" xfId="191"/>
    <cellStyle name="Vírgula 2" xfId="16"/>
    <cellStyle name="Vírgula 2 2" xfId="114"/>
    <cellStyle name="Vírgula 2 2 2" xfId="207"/>
    <cellStyle name="Vírgula 2 3" xfId="20"/>
    <cellStyle name="Vírgula 2 3 2" xfId="201"/>
    <cellStyle name="Vírgula 2 4" xfId="203"/>
    <cellStyle name="Vírgula 2 5" xfId="111"/>
    <cellStyle name="Vírgula 3" xfId="112"/>
    <cellStyle name="Vírgula 3 2" xfId="202"/>
    <cellStyle name="Vírgula 3 2 2" xfId="217"/>
    <cellStyle name="Vírgula 3 2 3" xfId="213"/>
    <cellStyle name="Vírgula 3 3" xfId="206"/>
    <cellStyle name="Vírgula 4" xfId="110"/>
    <cellStyle name="Vírgula 4 2" xfId="205"/>
    <cellStyle name="Vírgula 5" xfId="192"/>
    <cellStyle name="Vírgula 6" xfId="200"/>
    <cellStyle name="Vírgula 7" xfId="208"/>
    <cellStyle name="Vírgula 8" xfId="115"/>
    <cellStyle name="Warning Text" xfId="113"/>
  </cellStyles>
  <dxfs count="0"/>
  <tableStyles count="0" defaultTableStyle="TableStyleMedium2" defaultPivotStyle="PivotStyleLight16"/>
  <colors>
    <mruColors>
      <color rgb="FF0000FF"/>
      <color rgb="FFE4EEF8"/>
      <color rgb="FFFFF5D9"/>
      <color rgb="FFAFC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3</xdr:col>
      <xdr:colOff>388144</xdr:colOff>
      <xdr:row>37</xdr:row>
      <xdr:rowOff>155970</xdr:rowOff>
    </xdr:from>
    <xdr:ext cx="3283591" cy="358560"/>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00000000-0008-0000-0400-000003000000}"/>
                </a:ext>
              </a:extLst>
            </xdr:cNvPr>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1100" b="0" i="1">
                        <a:latin typeface="Cambria Math" panose="02040503050406030204" pitchFamily="18" charset="0"/>
                      </a:rPr>
                      <m:t>𝐵𝐷𝐼</m:t>
                    </m:r>
                    <m:r>
                      <a:rPr lang="pt-BR" sz="1100" b="0" i="1">
                        <a:latin typeface="Cambria Math" panose="02040503050406030204" pitchFamily="18" charset="0"/>
                      </a:rPr>
                      <m:t>=</m:t>
                    </m:r>
                    <m:f>
                      <m:fPr>
                        <m:ctrlPr>
                          <a:rPr lang="pt-BR" sz="1100" b="0" i="1">
                            <a:latin typeface="Cambria Math" panose="02040503050406030204" pitchFamily="18" charset="0"/>
                          </a:rPr>
                        </m:ctrlPr>
                      </m:fPr>
                      <m:num>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𝐴𝐶</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𝑆</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𝑅</m:t>
                            </m:r>
                            <m:r>
                              <a:rPr lang="pt-BR" sz="1100" b="0" i="1">
                                <a:solidFill>
                                  <a:schemeClr val="tx1"/>
                                </a:solidFill>
                                <a:effectLst/>
                                <a:latin typeface="Cambria Math" panose="02040503050406030204" pitchFamily="18" charset="0"/>
                                <a:ea typeface="+mn-ea"/>
                                <a:cs typeface="+mn-cs"/>
                              </a:rPr>
                              <m:t>+</m:t>
                            </m:r>
                            <m:r>
                              <a:rPr lang="pt-BR" sz="1100" b="0" i="1">
                                <a:solidFill>
                                  <a:schemeClr val="tx1"/>
                                </a:solidFill>
                                <a:effectLst/>
                                <a:latin typeface="Cambria Math" panose="02040503050406030204" pitchFamily="18" charset="0"/>
                                <a:ea typeface="+mn-ea"/>
                                <a:cs typeface="+mn-cs"/>
                              </a:rPr>
                              <m:t>𝐺</m:t>
                            </m:r>
                          </m:e>
                        </m:d>
                        <m:r>
                          <a:rPr lang="pt-BR" sz="1100" b="0" i="1">
                            <a:solidFill>
                              <a:schemeClr val="tx1"/>
                            </a:solidFill>
                            <a:effectLst/>
                            <a:latin typeface="Cambria Math" panose="02040503050406030204" pitchFamily="18" charset="0"/>
                            <a:ea typeface="+mn-ea"/>
                            <a:cs typeface="+mn-cs"/>
                          </a:rPr>
                          <m:t>∗</m:t>
                        </m:r>
                        <m:d>
                          <m:dPr>
                            <m:ctrlPr>
                              <a:rPr lang="pt-BR" sz="1100" b="0" i="1">
                                <a:solidFill>
                                  <a:schemeClr val="tx1"/>
                                </a:solidFill>
                                <a:effectLst/>
                                <a:latin typeface="Cambria Math" panose="02040503050406030204" pitchFamily="18" charset="0"/>
                                <a:ea typeface="+mn-ea"/>
                                <a:cs typeface="+mn-cs"/>
                              </a:rPr>
                            </m:ctrlPr>
                          </m:dPr>
                          <m:e>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𝐷𝐹</m:t>
                            </m:r>
                          </m:e>
                        </m:d>
                        <m:r>
                          <a:rPr lang="pt-BR" sz="1100" b="0" i="1">
                            <a:solidFill>
                              <a:schemeClr val="tx1"/>
                            </a:solidFill>
                            <a:effectLst/>
                            <a:latin typeface="Cambria Math" panose="02040503050406030204" pitchFamily="18" charset="0"/>
                            <a:ea typeface="+mn-ea"/>
                            <a:cs typeface="+mn-cs"/>
                          </a:rPr>
                          <m:t>∗(1+</m:t>
                        </m:r>
                        <m:r>
                          <a:rPr lang="pt-BR" sz="1100" b="0" i="1">
                            <a:solidFill>
                              <a:schemeClr val="tx1"/>
                            </a:solidFill>
                            <a:effectLst/>
                            <a:latin typeface="Cambria Math" panose="02040503050406030204" pitchFamily="18" charset="0"/>
                            <a:ea typeface="+mn-ea"/>
                            <a:cs typeface="+mn-cs"/>
                          </a:rPr>
                          <m:t>𝐿</m:t>
                        </m:r>
                        <m:r>
                          <a:rPr lang="pt-BR" sz="1100" b="0" i="1">
                            <a:solidFill>
                              <a:schemeClr val="tx1"/>
                            </a:solidFill>
                            <a:effectLst/>
                            <a:latin typeface="Cambria Math" panose="02040503050406030204" pitchFamily="18" charset="0"/>
                            <a:ea typeface="+mn-ea"/>
                            <a:cs typeface="+mn-cs"/>
                          </a:rPr>
                          <m:t>)</m:t>
                        </m:r>
                        <m:r>
                          <m:rPr>
                            <m:nor/>
                          </m:rPr>
                          <a:rPr lang="pt-BR">
                            <a:effectLst/>
                          </a:rPr>
                          <m:t> </m:t>
                        </m:r>
                      </m:num>
                      <m:den>
                        <m:r>
                          <a:rPr lang="pt-BR" sz="1100" b="0" i="1">
                            <a:latin typeface="Cambria Math" panose="02040503050406030204" pitchFamily="18" charset="0"/>
                          </a:rPr>
                          <m:t>(1−</m:t>
                        </m:r>
                        <m:r>
                          <a:rPr lang="pt-BR" sz="1100" b="0" i="1">
                            <a:latin typeface="Cambria Math" panose="02040503050406030204" pitchFamily="18" charset="0"/>
                          </a:rPr>
                          <m:t>𝐼</m:t>
                        </m:r>
                        <m:r>
                          <a:rPr lang="pt-BR" sz="1100" b="0" i="1">
                            <a:latin typeface="Cambria Math" panose="02040503050406030204" pitchFamily="18" charset="0"/>
                          </a:rPr>
                          <m:t>)</m:t>
                        </m:r>
                      </m:den>
                    </m:f>
                    <m:r>
                      <a:rPr lang="pt-BR" sz="1100" b="0" i="1">
                        <a:latin typeface="Cambria Math" panose="02040503050406030204" pitchFamily="18" charset="0"/>
                      </a:rPr>
                      <m:t>−1</m:t>
                    </m:r>
                  </m:oMath>
                </m:oMathPara>
              </a14:m>
              <a:endParaRPr lang="pt-BR" sz="1100"/>
            </a:p>
          </xdr:txBody>
        </xdr:sp>
      </mc:Choice>
      <mc:Fallback xmlns="">
        <xdr:sp macro="" textlink="">
          <xdr:nvSpPr>
            <xdr:cNvPr id="3" name="CaixaDeTexto 2"/>
            <xdr:cNvSpPr txBox="1"/>
          </xdr:nvSpPr>
          <xdr:spPr>
            <a:xfrm>
              <a:off x="2912269" y="8609408"/>
              <a:ext cx="3283591" cy="358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pt-BR" sz="1100" b="0" i="0">
                  <a:latin typeface="Cambria Math" panose="02040503050406030204" pitchFamily="18" charset="0"/>
                </a:rPr>
                <a:t>𝐵𝐷𝐼=(</a:t>
              </a:r>
              <a:r>
                <a:rPr lang="pt-BR" sz="1100" b="0" i="0">
                  <a:solidFill>
                    <a:schemeClr val="tx1"/>
                  </a:solidFill>
                  <a:effectLst/>
                  <a:latin typeface="+mn-lt"/>
                  <a:ea typeface="+mn-ea"/>
                  <a:cs typeface="+mn-cs"/>
                </a:rPr>
                <a:t>(1+𝐴𝐶+𝑆+𝑅+𝐺)∗(1+𝐷𝐹)∗(1+𝐿)"</a:t>
              </a:r>
              <a:r>
                <a:rPr lang="pt-BR" i="0">
                  <a:effectLst/>
                </a:rPr>
                <a:t> </a:t>
              </a:r>
              <a:r>
                <a:rPr lang="pt-BR" sz="1100" b="0" i="0">
                  <a:effectLst/>
                  <a:latin typeface="Cambria Math" panose="02040503050406030204" pitchFamily="18" charset="0"/>
                </a:rPr>
                <a:t>" )/(</a:t>
              </a:r>
              <a:r>
                <a:rPr lang="pt-BR" sz="1100" b="0" i="0">
                  <a:latin typeface="Cambria Math" panose="02040503050406030204" pitchFamily="18" charset="0"/>
                </a:rPr>
                <a:t>(1−𝐼))−1</a:t>
              </a:r>
              <a:endParaRPr lang="pt-BR"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0</xdr:row>
          <xdr:rowOff>57150</xdr:rowOff>
        </xdr:from>
        <xdr:to>
          <xdr:col>0</xdr:col>
          <xdr:colOff>628650</xdr:colOff>
          <xdr:row>4</xdr:row>
          <xdr:rowOff>123825</xdr:rowOff>
        </xdr:to>
        <xdr:sp macro="" textlink="">
          <xdr:nvSpPr>
            <xdr:cNvPr id="9217" name="Object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19\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19\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emar\MEUS%20DOCUMEN\Documents%20and%20Settings\fabiano\Configura&#231;&#245;es%20locais\Temp\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 val="aterro pontesul"/>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 val="RELATÓRIO"/>
      <sheetName val="REAJU (2)"/>
    </sheetNames>
    <sheetDataSet>
      <sheetData sheetId="0"/>
      <sheetData sheetId="1"/>
      <sheetData sheetId="2"/>
      <sheetData sheetId="3"/>
      <sheetData sheetId="4"/>
      <sheetData sheetId="5"/>
      <sheetData sheetId="6">
        <row r="2">
          <cell r="A2" t="str">
            <v/>
          </cell>
          <cell r="B2" t="str">
            <v>S U M Á R I O</v>
          </cell>
          <cell r="C2" t="str">
            <v/>
          </cell>
          <cell r="D2" t="str">
            <v/>
          </cell>
        </row>
        <row r="3">
          <cell r="A3" t="str">
            <v>DADOS DO RELAT</v>
          </cell>
          <cell r="B3" t="str">
            <v>RIO</v>
          </cell>
          <cell r="C3" t="str">
            <v/>
          </cell>
          <cell r="D3" t="str">
            <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t="str">
            <v/>
          </cell>
          <cell r="D6" t="str">
            <v/>
          </cell>
        </row>
        <row r="7">
          <cell r="A7" t="str">
            <v>| VERSÃO</v>
          </cell>
          <cell r="B7" t="str">
            <v>00</v>
          </cell>
          <cell r="C7" t="str">
            <v/>
          </cell>
          <cell r="D7" t="str">
            <v/>
          </cell>
        </row>
        <row r="8">
          <cell r="A8" t="str">
            <v>+-------------</v>
          </cell>
          <cell r="B8" t="str">
            <v>----------------------------------------------------------------------</v>
          </cell>
          <cell r="C8" t="str">
            <v>--------------------</v>
          </cell>
          <cell r="D8" t="str">
            <v>----------------------</v>
          </cell>
        </row>
        <row r="9">
          <cell r="A9" t="str">
            <v>DADOS DA SOLIC</v>
          </cell>
          <cell r="B9" t="str">
            <v>TAÇÃO</v>
          </cell>
          <cell r="C9" t="str">
            <v/>
          </cell>
          <cell r="D9" t="str">
            <v/>
          </cell>
        </row>
        <row r="10">
          <cell r="A10" t="str">
            <v>+-------------</v>
          </cell>
          <cell r="B10" t="str">
            <v>----------------------------------------------------------------------</v>
          </cell>
          <cell r="C10" t="str">
            <v>--------------------</v>
          </cell>
          <cell r="D10" t="str">
            <v>----------------------</v>
          </cell>
        </row>
        <row r="11">
          <cell r="A11" t="str">
            <v>| PROTOCOLO</v>
          </cell>
          <cell r="B11" t="str">
            <v>000123658</v>
          </cell>
          <cell r="C11" t="str">
            <v/>
          </cell>
          <cell r="D11" t="str">
            <v/>
          </cell>
        </row>
        <row r="12">
          <cell r="A12" t="str">
            <v>| USUÁRIO</v>
          </cell>
          <cell r="B12" t="str">
            <v>C111995 - LUCIANO KANACILO</v>
          </cell>
          <cell r="C12" t="str">
            <v/>
          </cell>
          <cell r="D12" t="str">
            <v/>
          </cell>
        </row>
        <row r="13">
          <cell r="A13" t="str">
            <v>| LOTAÇÃO</v>
          </cell>
          <cell r="B13" t="str">
            <v>NACIONAL</v>
          </cell>
          <cell r="C13" t="str">
            <v/>
          </cell>
          <cell r="D13" t="str">
            <v/>
          </cell>
        </row>
        <row r="14">
          <cell r="A14" t="str">
            <v>| PARÂMETROS</v>
          </cell>
          <cell r="B14" t="str">
            <v/>
          </cell>
          <cell r="C14" t="str">
            <v/>
          </cell>
          <cell r="D14" t="str">
            <v/>
          </cell>
        </row>
        <row r="15">
          <cell r="A15" t="str">
            <v>|</v>
          </cell>
          <cell r="B15" t="str">
            <v>ABRANGÊNCIA : NACIONAL</v>
          </cell>
          <cell r="C15" t="str">
            <v/>
          </cell>
          <cell r="D15" t="str">
            <v/>
          </cell>
        </row>
        <row r="16">
          <cell r="A16" t="str">
            <v>|</v>
          </cell>
          <cell r="B16" t="str">
            <v>LOCALIDADE : CUIABA</v>
          </cell>
          <cell r="C16" t="str">
            <v/>
          </cell>
          <cell r="D16" t="str">
            <v/>
          </cell>
        </row>
        <row r="17">
          <cell r="A17" t="str">
            <v>|</v>
          </cell>
          <cell r="B17" t="str">
            <v>VÍNCULO : CAIXA REFERENCIAL</v>
          </cell>
          <cell r="C17" t="str">
            <v/>
          </cell>
          <cell r="D17" t="str">
            <v/>
          </cell>
        </row>
        <row r="18">
          <cell r="A18" t="str">
            <v>|</v>
          </cell>
          <cell r="B18" t="str">
            <v>DATA DE PREÇO : 07/2011</v>
          </cell>
          <cell r="C18" t="str">
            <v/>
          </cell>
          <cell r="D18" t="str">
            <v/>
          </cell>
        </row>
        <row r="19">
          <cell r="A19" t="str">
            <v>|</v>
          </cell>
          <cell r="B19" t="str">
            <v>DATA DE RT : 01/07/2011</v>
          </cell>
          <cell r="C19" t="str">
            <v/>
          </cell>
          <cell r="D19" t="str">
            <v/>
          </cell>
        </row>
        <row r="20">
          <cell r="A20" t="str">
            <v>|</v>
          </cell>
          <cell r="B20" t="str">
            <v>NÍVEL DE PREÇO : MEDIANO</v>
          </cell>
          <cell r="C20" t="str">
            <v/>
          </cell>
          <cell r="D20" t="str">
            <v/>
          </cell>
        </row>
        <row r="21">
          <cell r="A21" t="str">
            <v>|</v>
          </cell>
          <cell r="B21" t="str">
            <v>ENCARGOS : S</v>
          </cell>
          <cell r="C21" t="str">
            <v/>
          </cell>
          <cell r="D21" t="str">
            <v/>
          </cell>
        </row>
        <row r="22">
          <cell r="A22" t="str">
            <v>|</v>
          </cell>
          <cell r="B22" t="str">
            <v>CLASSES A SUPRIMIR : NENHUMA</v>
          </cell>
          <cell r="C22" t="str">
            <v/>
          </cell>
          <cell r="D22" t="str">
            <v/>
          </cell>
        </row>
        <row r="23">
          <cell r="A23" t="str">
            <v>|</v>
          </cell>
          <cell r="B23" t="str">
            <v/>
          </cell>
          <cell r="C23" t="str">
            <v/>
          </cell>
          <cell r="D23" t="str">
            <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t="str">
            <v/>
          </cell>
          <cell r="D26" t="str">
            <v/>
          </cell>
        </row>
        <row r="27">
          <cell r="A27" t="str">
            <v>ABRANGÊNCIA :</v>
          </cell>
          <cell r="B27" t="str">
            <v>ACIONAL LOCALIDADE : CUI</v>
          </cell>
          <cell r="C27" t="str">
            <v>ABA</v>
          </cell>
          <cell r="D27" t="str">
            <v/>
          </cell>
        </row>
        <row r="28">
          <cell r="A28" t="str">
            <v>REF.COLETA : M</v>
          </cell>
          <cell r="B28" t="str">
            <v>DIANO</v>
          </cell>
          <cell r="C28" t="str">
            <v>DATA DE</v>
          </cell>
          <cell r="D28" t="str">
            <v>REÇO : 07/2011</v>
          </cell>
        </row>
        <row r="29">
          <cell r="A29" t="str">
            <v>ASTU</v>
          </cell>
          <cell r="B29" t="str">
            <v>ASSENTAMENTO DE TUBOS E PECAS</v>
          </cell>
          <cell r="C29" t="str">
            <v/>
          </cell>
          <cell r="D29" t="str">
            <v/>
          </cell>
        </row>
        <row r="30">
          <cell r="A30">
            <v>45</v>
          </cell>
          <cell r="B30" t="str">
            <v>FORNEC E/OU ASSENT DE TUBO DE FERRO FUNDIDO JUNTA ELASTICA</v>
          </cell>
          <cell r="C30" t="str">
            <v/>
          </cell>
          <cell r="D30" t="str">
            <v/>
          </cell>
        </row>
        <row r="31">
          <cell r="A31">
            <v>73887</v>
          </cell>
          <cell r="B31" t="str">
            <v>ASSENTAMENTO DE TUBO DE FERRO FUNDIDO COM JUNTA ELASTICA</v>
          </cell>
          <cell r="C31" t="str">
            <v/>
          </cell>
          <cell r="D31" t="str">
            <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t="str">
            <v/>
          </cell>
          <cell r="D49" t="str">
            <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t="str">
            <v/>
          </cell>
          <cell r="D51" t="str">
            <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t="str">
            <v/>
          </cell>
          <cell r="D54" t="str">
            <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t="str">
            <v/>
          </cell>
          <cell r="D56" t="str">
            <v/>
          </cell>
        </row>
        <row r="57">
          <cell r="A57">
            <v>73840</v>
          </cell>
          <cell r="B57" t="str">
            <v>ASSENTAMENTO TUBO PVC, RPVC, PVC DEFOFO, PRFV P/ESGOTO COM JE</v>
          </cell>
          <cell r="C57" t="str">
            <v/>
          </cell>
          <cell r="D57" t="str">
            <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t="str">
            <v/>
          </cell>
          <cell r="D64" t="str">
            <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t="str">
            <v/>
          </cell>
          <cell r="D80" t="str">
            <v/>
          </cell>
        </row>
        <row r="81">
          <cell r="A81">
            <v>73812</v>
          </cell>
          <cell r="B81" t="str">
            <v>ASSENTAMENTO DE MANILHAS E CONEXOES CERAMICAS</v>
          </cell>
          <cell r="C81" t="str">
            <v/>
          </cell>
          <cell r="D81" t="str">
            <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t="str">
            <v/>
          </cell>
          <cell r="D83" t="str">
            <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t="str">
            <v/>
          </cell>
          <cell r="D85" t="str">
            <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t="str">
            <v/>
          </cell>
          <cell r="D92" t="str">
            <v/>
          </cell>
        </row>
        <row r="93">
          <cell r="A93">
            <v>73879</v>
          </cell>
          <cell r="B93" t="str">
            <v>ASSENTAMENTO DE TUBOS DE CONCRETO COM ANEL DE BORRACHA</v>
          </cell>
          <cell r="C93" t="str">
            <v/>
          </cell>
          <cell r="D93" t="str">
            <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t="str">
            <v/>
          </cell>
          <cell r="D103" t="str">
            <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t="str">
            <v/>
          </cell>
          <cell r="D106" t="str">
            <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t="str">
            <v/>
          </cell>
          <cell r="D107" t="str">
            <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t="str">
            <v/>
          </cell>
          <cell r="D111" t="str">
            <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t="str">
            <v/>
          </cell>
          <cell r="D113" t="str">
            <v/>
          </cell>
        </row>
        <row r="114">
          <cell r="A114">
            <v>73884</v>
          </cell>
          <cell r="B114" t="str">
            <v>INSTALACAO DE VALVULA OU REGISTRO C/JUNTA FLANGEADA</v>
          </cell>
          <cell r="C114" t="str">
            <v/>
          </cell>
          <cell r="D114" t="str">
            <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t="str">
            <v/>
          </cell>
          <cell r="D131" t="str">
            <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t="str">
            <v/>
          </cell>
          <cell r="D144" t="str">
            <v/>
          </cell>
        </row>
        <row r="145">
          <cell r="A145">
            <v>73839</v>
          </cell>
          <cell r="B145" t="str">
            <v>ASSENTAMENTO DE TUBO DE ACO COM JUNTA ELASTICA - COMP = 6,0 M</v>
          </cell>
          <cell r="C145" t="str">
            <v/>
          </cell>
          <cell r="D145" t="str">
            <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t="str">
            <v/>
          </cell>
          <cell r="D161" t="str">
            <v/>
          </cell>
        </row>
        <row r="162">
          <cell r="A162">
            <v>1</v>
          </cell>
          <cell r="B162" t="str">
            <v>CONSTRUCAO DO CANTEIRO</v>
          </cell>
          <cell r="C162" t="str">
            <v/>
          </cell>
          <cell r="D162" t="str">
            <v/>
          </cell>
        </row>
        <row r="163">
          <cell r="A163">
            <v>73752</v>
          </cell>
          <cell r="B163" t="str">
            <v>SANITARIO C/VASO/CHUVEIRO PARA PESSOAL DE OBRA</v>
          </cell>
          <cell r="C163" t="str">
            <v/>
          </cell>
          <cell r="D163" t="str">
            <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t="str">
            <v/>
          </cell>
          <cell r="D165" t="str">
            <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t="str">
            <v/>
          </cell>
          <cell r="D167" t="str">
            <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t="str">
            <v/>
          </cell>
          <cell r="D169" t="str">
            <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t="str">
            <v/>
          </cell>
          <cell r="D171" t="str">
            <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t="str">
            <v/>
          </cell>
          <cell r="D173" t="str">
            <v/>
          </cell>
        </row>
        <row r="174">
          <cell r="A174">
            <v>74209</v>
          </cell>
          <cell r="B174" t="str">
            <v>AQUISICAO E ASSENTAMENTO PLACA DE OBRA</v>
          </cell>
          <cell r="C174" t="str">
            <v/>
          </cell>
          <cell r="D174" t="str">
            <v/>
          </cell>
        </row>
        <row r="175">
          <cell r="A175" t="str">
            <v>74209/001</v>
          </cell>
          <cell r="B175" t="str">
            <v>PLACA DE OBRA EM CHAPA DE ACO GALVANIZADO</v>
          </cell>
          <cell r="C175" t="str">
            <v>M2</v>
          </cell>
          <cell r="D175">
            <v>167.96</v>
          </cell>
        </row>
        <row r="176">
          <cell r="A176">
            <v>4</v>
          </cell>
          <cell r="B176" t="str">
            <v>MOBILIZACAO E DESMOBILIZACAO</v>
          </cell>
          <cell r="C176" t="str">
            <v/>
          </cell>
          <cell r="D176" t="str">
            <v/>
          </cell>
        </row>
        <row r="177">
          <cell r="A177">
            <v>73756</v>
          </cell>
          <cell r="B177" t="str">
            <v>MONTAGEM E DESMONTAGEM USINA DE CONCRETO</v>
          </cell>
          <cell r="C177" t="str">
            <v/>
          </cell>
          <cell r="D177" t="str">
            <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t="str">
            <v/>
          </cell>
          <cell r="D179" t="str">
            <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t="str">
            <v/>
          </cell>
          <cell r="D185" t="str">
            <v/>
          </cell>
        </row>
        <row r="186">
          <cell r="A186">
            <v>73</v>
          </cell>
          <cell r="B186" t="str">
            <v>MADEIRAMENTO</v>
          </cell>
          <cell r="C186" t="str">
            <v/>
          </cell>
          <cell r="D186" t="str">
            <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t="str">
            <v/>
          </cell>
          <cell r="D192" t="str">
            <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t="str">
            <v/>
          </cell>
          <cell r="D196" t="str">
            <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t="str">
            <v/>
          </cell>
          <cell r="D217" t="str">
            <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t="str">
            <v/>
          </cell>
          <cell r="D222" t="str">
            <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t="str">
            <v/>
          </cell>
          <cell r="D230" t="str">
            <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t="str">
            <v/>
          </cell>
          <cell r="D232" t="str">
            <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t="str">
            <v/>
          </cell>
          <cell r="D238" t="str">
            <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t="str">
            <v/>
          </cell>
          <cell r="D240" t="str">
            <v/>
          </cell>
        </row>
        <row r="241">
          <cell r="A241">
            <v>73866</v>
          </cell>
          <cell r="B241" t="str">
            <v>ESTRUTURA DE ACO</v>
          </cell>
          <cell r="C241" t="str">
            <v/>
          </cell>
          <cell r="D241" t="str">
            <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t="str">
            <v/>
          </cell>
          <cell r="D251" t="str">
            <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t="str">
            <v/>
          </cell>
          <cell r="D257" t="str">
            <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t="str">
            <v/>
          </cell>
          <cell r="D259" t="str">
            <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t="str">
            <v/>
          </cell>
          <cell r="D265" t="str">
            <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t="str">
            <v/>
          </cell>
          <cell r="D269" t="str">
            <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t="str">
            <v/>
          </cell>
          <cell r="D274" t="str">
            <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t="str">
            <v/>
          </cell>
          <cell r="D276" t="str">
            <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t="str">
            <v/>
          </cell>
          <cell r="D278" t="str">
            <v/>
          </cell>
        </row>
        <row r="279">
          <cell r="A279">
            <v>73744</v>
          </cell>
          <cell r="B279" t="str">
            <v>CUMIEIRA DE FIBROCIMENTO</v>
          </cell>
          <cell r="C279" t="str">
            <v/>
          </cell>
          <cell r="D279" t="str">
            <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t="str">
            <v/>
          </cell>
          <cell r="D281" t="str">
            <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t="str">
            <v/>
          </cell>
          <cell r="D284" t="str">
            <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t="str">
            <v/>
          </cell>
          <cell r="D287" t="str">
            <v/>
          </cell>
        </row>
        <row r="288">
          <cell r="A288" t="str">
            <v>74158/001</v>
          </cell>
          <cell r="B288" t="str">
            <v>CONSERVACAO DE CALHAS METALICAS</v>
          </cell>
          <cell r="C288" t="str">
            <v>M</v>
          </cell>
          <cell r="D288">
            <v>7.41</v>
          </cell>
        </row>
        <row r="289">
          <cell r="A289">
            <v>86</v>
          </cell>
          <cell r="B289" t="str">
            <v>RUFO METALICO</v>
          </cell>
          <cell r="C289" t="str">
            <v/>
          </cell>
          <cell r="D289" t="str">
            <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t="str">
            <v/>
          </cell>
          <cell r="D294" t="str">
            <v/>
          </cell>
        </row>
        <row r="295">
          <cell r="A295">
            <v>73868</v>
          </cell>
          <cell r="B295" t="str">
            <v>RUFOS PARA COBERTURAS EM TELHAS FIBROCIMENTO</v>
          </cell>
          <cell r="C295" t="str">
            <v/>
          </cell>
          <cell r="D295" t="str">
            <v/>
          </cell>
        </row>
        <row r="296">
          <cell r="A296" t="str">
            <v>73868/001</v>
          </cell>
          <cell r="B296" t="str">
            <v>RUFO EM FIBROCIMENTO, INCLUSO ACESSORIOS DE FIXACAO E VEDACAO</v>
          </cell>
          <cell r="C296" t="str">
            <v>M</v>
          </cell>
          <cell r="D296">
            <v>28.32</v>
          </cell>
        </row>
        <row r="297">
          <cell r="A297">
            <v>88</v>
          </cell>
          <cell r="B297" t="str">
            <v>RUFO EM CONCRETO</v>
          </cell>
          <cell r="C297" t="str">
            <v/>
          </cell>
          <cell r="D297" t="str">
            <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t="str">
            <v/>
          </cell>
          <cell r="D299" t="str">
            <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t="str">
            <v/>
          </cell>
          <cell r="D301" t="str">
            <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t="str">
            <v/>
          </cell>
          <cell r="D303" t="str">
            <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t="str">
            <v/>
          </cell>
          <cell r="D309" t="str">
            <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t="str">
            <v/>
          </cell>
          <cell r="D312" t="str">
            <v/>
          </cell>
        </row>
        <row r="313">
          <cell r="A313">
            <v>26</v>
          </cell>
          <cell r="B313" t="str">
            <v>ESGOTAMENTO COM BOMBA</v>
          </cell>
          <cell r="C313" t="str">
            <v/>
          </cell>
          <cell r="D313" t="str">
            <v/>
          </cell>
        </row>
        <row r="314">
          <cell r="A314">
            <v>73891</v>
          </cell>
          <cell r="B314" t="str">
            <v>ESGOTAMENTO COM BOMBAS</v>
          </cell>
          <cell r="C314" t="str">
            <v/>
          </cell>
          <cell r="D314" t="str">
            <v/>
          </cell>
        </row>
        <row r="315">
          <cell r="A315" t="str">
            <v>73891/001</v>
          </cell>
          <cell r="B315" t="str">
            <v>ESGOTAMENTO COM MOTO-BOMBA AUTOESCOVANTE</v>
          </cell>
          <cell r="C315" t="str">
            <v>H</v>
          </cell>
          <cell r="D315">
            <v>4.53</v>
          </cell>
        </row>
        <row r="316">
          <cell r="A316">
            <v>27</v>
          </cell>
          <cell r="B316" t="str">
            <v>REBAIXAMENTO DO LENCOL FREATICO</v>
          </cell>
          <cell r="C316" t="str">
            <v/>
          </cell>
          <cell r="D316" t="str">
            <v/>
          </cell>
        </row>
        <row r="317">
          <cell r="A317">
            <v>73882</v>
          </cell>
          <cell r="B317" t="str">
            <v>MEIA CANA DE CONCRETO</v>
          </cell>
          <cell r="C317" t="str">
            <v/>
          </cell>
          <cell r="D317" t="str">
            <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t="str">
            <v/>
          </cell>
          <cell r="D323" t="str">
            <v/>
          </cell>
        </row>
        <row r="324">
          <cell r="A324" t="str">
            <v>73893/001</v>
          </cell>
          <cell r="B324" t="str">
            <v>REBAIXAMENTO DE LENCOL FREATICO COM TUBO DE CONCRETO CA-1 DN 800</v>
          </cell>
          <cell r="C324" t="str">
            <v>M</v>
          </cell>
          <cell r="D324">
            <v>86.88</v>
          </cell>
        </row>
        <row r="325">
          <cell r="A325">
            <v>28</v>
          </cell>
          <cell r="B325" t="str">
            <v>DRENOS</v>
          </cell>
          <cell r="C325" t="str">
            <v/>
          </cell>
          <cell r="D325" t="str">
            <v/>
          </cell>
        </row>
        <row r="326">
          <cell r="A326">
            <v>73816</v>
          </cell>
          <cell r="B326" t="str">
            <v>DRENAGEM SUBTERRANEA</v>
          </cell>
          <cell r="C326" t="str">
            <v/>
          </cell>
          <cell r="D326" t="str">
            <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t="str">
            <v/>
          </cell>
          <cell r="D329" t="str">
            <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t="str">
            <v/>
          </cell>
          <cell r="D333" t="str">
            <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t="str">
            <v/>
          </cell>
          <cell r="D337" t="str">
            <v/>
          </cell>
        </row>
        <row r="338">
          <cell r="A338" t="str">
            <v>73902/001</v>
          </cell>
          <cell r="B338" t="str">
            <v>CAMADA DRENANTE COM BRITA NUM 3</v>
          </cell>
          <cell r="C338" t="str">
            <v>M3</v>
          </cell>
          <cell r="D338">
            <v>117.17</v>
          </cell>
        </row>
        <row r="339">
          <cell r="A339">
            <v>73968</v>
          </cell>
          <cell r="B339" t="str">
            <v>COLOCACAO DE MANTA - MMA</v>
          </cell>
          <cell r="C339" t="str">
            <v/>
          </cell>
          <cell r="D339" t="str">
            <v/>
          </cell>
        </row>
        <row r="340">
          <cell r="A340" t="str">
            <v>73968/001</v>
          </cell>
          <cell r="B340" t="str">
            <v>COLOCACAO MANTA IMPERMEABILIZANTE</v>
          </cell>
          <cell r="C340" t="str">
            <v>M2</v>
          </cell>
          <cell r="D340">
            <v>30.88</v>
          </cell>
        </row>
        <row r="341">
          <cell r="A341">
            <v>73969</v>
          </cell>
          <cell r="B341" t="str">
            <v>DRENOS DE CHORUME EM TUBOS DRENANTES - MMA</v>
          </cell>
          <cell r="C341" t="str">
            <v/>
          </cell>
          <cell r="D341" t="str">
            <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t="str">
            <v/>
          </cell>
          <cell r="D343" t="str">
            <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t="str">
            <v/>
          </cell>
          <cell r="D346" t="str">
            <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t="str">
            <v/>
          </cell>
          <cell r="D348" t="str">
            <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t="str">
            <v/>
          </cell>
          <cell r="D350" t="str">
            <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t="str">
            <v/>
          </cell>
          <cell r="D356" t="str">
            <v/>
          </cell>
        </row>
        <row r="357">
          <cell r="A357">
            <v>73890</v>
          </cell>
          <cell r="B357" t="str">
            <v>ENSECADEIRA DE MADEIRA</v>
          </cell>
          <cell r="C357" t="str">
            <v/>
          </cell>
          <cell r="D357" t="str">
            <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t="str">
            <v/>
          </cell>
          <cell r="D360" t="str">
            <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t="str">
            <v/>
          </cell>
          <cell r="D362" t="str">
            <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t="str">
            <v/>
          </cell>
          <cell r="D366" t="str">
            <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t="str">
            <v/>
          </cell>
          <cell r="D369" t="str">
            <v/>
          </cell>
        </row>
        <row r="370">
          <cell r="A370">
            <v>73843</v>
          </cell>
          <cell r="B370" t="str">
            <v>MURO DE ARRIMO DE CONCRETO</v>
          </cell>
          <cell r="C370" t="str">
            <v/>
          </cell>
          <cell r="D370" t="str">
            <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t="str">
            <v/>
          </cell>
          <cell r="D372" t="str">
            <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t="str">
            <v/>
          </cell>
          <cell r="D375" t="str">
            <v/>
          </cell>
        </row>
        <row r="376">
          <cell r="A376">
            <v>74150</v>
          </cell>
          <cell r="B376" t="str">
            <v>VALETA E SAIDAS LATERAIS D AGU</v>
          </cell>
          <cell r="C376" t="str">
            <v/>
          </cell>
          <cell r="D376" t="str">
            <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t="str">
            <v/>
          </cell>
          <cell r="D378" t="str">
            <v/>
          </cell>
        </row>
        <row r="379">
          <cell r="A379">
            <v>73772</v>
          </cell>
          <cell r="B379" t="str">
            <v>BUEIRO TUBULAR DE CONCRETO ARMADO</v>
          </cell>
          <cell r="C379" t="str">
            <v/>
          </cell>
          <cell r="D379" t="str">
            <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t="str">
            <v/>
          </cell>
          <cell r="D381" t="str">
            <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t="str">
            <v/>
          </cell>
          <cell r="D383" t="str">
            <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t="str">
            <v/>
          </cell>
          <cell r="D399" t="str">
            <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t="str">
            <v/>
          </cell>
          <cell r="D401" t="str">
            <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t="str">
            <v/>
          </cell>
          <cell r="D450" t="str">
            <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t="str">
            <v/>
          </cell>
          <cell r="D459" t="str">
            <v/>
          </cell>
        </row>
        <row r="460">
          <cell r="A460" t="str">
            <v>74162/001</v>
          </cell>
          <cell r="B460" t="str">
            <v>CAIXA DE CONCRETO, ALTURA = 1,00 METRO, DIAMETRO REGISTRO &lt; 150 MM</v>
          </cell>
          <cell r="C460" t="str">
            <v>UN</v>
          </cell>
          <cell r="D460">
            <v>65.06</v>
          </cell>
        </row>
        <row r="461">
          <cell r="A461">
            <v>74206</v>
          </cell>
          <cell r="B461" t="str">
            <v>CAIXAS COLETORAS</v>
          </cell>
          <cell r="C461" t="str">
            <v/>
          </cell>
          <cell r="D461" t="str">
            <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t="str">
            <v/>
          </cell>
          <cell r="D464" t="str">
            <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t="str">
            <v/>
          </cell>
          <cell r="D466" t="str">
            <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t="str">
            <v/>
          </cell>
          <cell r="D469" t="str">
            <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t="str">
            <v/>
          </cell>
          <cell r="D471" t="str">
            <v/>
          </cell>
        </row>
        <row r="472">
          <cell r="A472">
            <v>73763</v>
          </cell>
          <cell r="B472" t="str">
            <v>SARJETA E MEIO FIO CONJUGADOS</v>
          </cell>
          <cell r="C472" t="str">
            <v/>
          </cell>
          <cell r="D472" t="str">
            <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t="str">
            <v/>
          </cell>
          <cell r="D478" t="str">
            <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t="str">
            <v/>
          </cell>
          <cell r="D481" t="str">
            <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t="str">
            <v/>
          </cell>
          <cell r="D483" t="str">
            <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t="str">
            <v/>
          </cell>
          <cell r="D485" t="str">
            <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t="str">
            <v/>
          </cell>
          <cell r="D487" t="str">
            <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t="str">
            <v/>
          </cell>
          <cell r="D490" t="str">
            <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t="str">
            <v/>
          </cell>
          <cell r="D492" t="str">
            <v/>
          </cell>
        </row>
        <row r="493">
          <cell r="A493">
            <v>74239</v>
          </cell>
          <cell r="B493" t="str">
            <v>CONSTRUCAO DE SUMIDOURO</v>
          </cell>
          <cell r="C493" t="str">
            <v/>
          </cell>
          <cell r="D493" t="str">
            <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t="str">
            <v/>
          </cell>
          <cell r="D495" t="str">
            <v/>
          </cell>
        </row>
        <row r="496">
          <cell r="A496" t="str">
            <v>74240/001</v>
          </cell>
          <cell r="B496" t="str">
            <v>D INT = 200 CM, H INT = 240 CM</v>
          </cell>
          <cell r="C496" t="str">
            <v>UN</v>
          </cell>
          <cell r="D496">
            <v>2936.8</v>
          </cell>
        </row>
        <row r="497">
          <cell r="A497" t="str">
            <v>ESCO</v>
          </cell>
          <cell r="B497" t="str">
            <v>ESCORAMENTO</v>
          </cell>
          <cell r="C497" t="str">
            <v/>
          </cell>
          <cell r="D497" t="str">
            <v/>
          </cell>
        </row>
        <row r="498">
          <cell r="A498">
            <v>24</v>
          </cell>
          <cell r="B498" t="str">
            <v>ESCORAMENTO METALICO EM VALAS OU POCOS</v>
          </cell>
          <cell r="C498" t="str">
            <v/>
          </cell>
          <cell r="D498" t="str">
            <v/>
          </cell>
        </row>
        <row r="499">
          <cell r="A499">
            <v>73877</v>
          </cell>
          <cell r="B499" t="str">
            <v>ESCORAMENTO DE VALAS COM PRANCHOES METALICOS E QUADROS UTILIZANDO LON-GARINAS DE MADEIRA DE 3X5", INCLUSIVE POSTERIOR RETIRADA</v>
          </cell>
          <cell r="C499" t="str">
            <v/>
          </cell>
          <cell r="D499" t="str">
            <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t="str">
            <v/>
          </cell>
          <cell r="D502" t="str">
            <v/>
          </cell>
        </row>
        <row r="503">
          <cell r="A503">
            <v>89</v>
          </cell>
          <cell r="B503" t="str">
            <v>PORTA DE MADEIRA</v>
          </cell>
          <cell r="C503" t="str">
            <v/>
          </cell>
          <cell r="D503" t="str">
            <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t="str">
            <v/>
          </cell>
          <cell r="D511" t="str">
            <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t="str">
            <v/>
          </cell>
          <cell r="D513" t="str">
            <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t="str">
            <v/>
          </cell>
          <cell r="D516" t="str">
            <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t="str">
            <v/>
          </cell>
          <cell r="D523" t="str">
            <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t="str">
            <v/>
          </cell>
          <cell r="D535" t="str">
            <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t="str">
            <v/>
          </cell>
          <cell r="D539" t="str">
            <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t="str">
            <v/>
          </cell>
          <cell r="D542" t="str">
            <v/>
          </cell>
        </row>
        <row r="543">
          <cell r="A543">
            <v>73773</v>
          </cell>
          <cell r="B543" t="str">
            <v>DIVERSOS</v>
          </cell>
          <cell r="C543" t="str">
            <v/>
          </cell>
          <cell r="D543" t="str">
            <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t="str">
            <v/>
          </cell>
          <cell r="D545" t="str">
            <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t="str">
            <v/>
          </cell>
          <cell r="D547" t="str">
            <v/>
          </cell>
        </row>
        <row r="548">
          <cell r="A548">
            <v>73668</v>
          </cell>
          <cell r="B548" t="str">
            <v>GUARDA CORPO EM MADEIRA 1A SERRADA APARELHADA</v>
          </cell>
          <cell r="C548" t="str">
            <v>M</v>
          </cell>
          <cell r="D548">
            <v>71.83</v>
          </cell>
        </row>
        <row r="549">
          <cell r="A549">
            <v>92</v>
          </cell>
          <cell r="B549" t="str">
            <v>PORTA E/OU TAMPA DE FERRO</v>
          </cell>
          <cell r="C549" t="str">
            <v/>
          </cell>
          <cell r="D549" t="str">
            <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t="str">
            <v/>
          </cell>
          <cell r="D553" t="str">
            <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t="str">
            <v/>
          </cell>
          <cell r="D558" t="str">
            <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t="str">
            <v/>
          </cell>
          <cell r="D561" t="str">
            <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t="str">
            <v/>
          </cell>
          <cell r="D565" t="str">
            <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t="str">
            <v/>
          </cell>
          <cell r="D567" t="str">
            <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t="str">
            <v/>
          </cell>
          <cell r="D573" t="str">
            <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t="str">
            <v/>
          </cell>
          <cell r="D575" t="str">
            <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t="str">
            <v/>
          </cell>
          <cell r="D577" t="str">
            <v/>
          </cell>
        </row>
        <row r="578">
          <cell r="A578" t="str">
            <v>73961/001</v>
          </cell>
          <cell r="B578" t="str">
            <v>JANELA MAXIM AIR CHAPA DOBRADA</v>
          </cell>
          <cell r="C578" t="str">
            <v>M2</v>
          </cell>
          <cell r="D578">
            <v>293.24</v>
          </cell>
        </row>
        <row r="579">
          <cell r="A579">
            <v>73984</v>
          </cell>
          <cell r="B579" t="str">
            <v>JANELA DE FERRO, DE CORRER (SEM VIDRO E PINTURA)</v>
          </cell>
          <cell r="C579" t="str">
            <v/>
          </cell>
          <cell r="D579" t="str">
            <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t="str">
            <v/>
          </cell>
          <cell r="D582" t="str">
            <v/>
          </cell>
        </row>
        <row r="583">
          <cell r="A583">
            <v>73932</v>
          </cell>
          <cell r="B583" t="str">
            <v>GRADE DE FERRO, BARRA CHATA</v>
          </cell>
          <cell r="C583" t="str">
            <v/>
          </cell>
          <cell r="D583" t="str">
            <v/>
          </cell>
        </row>
        <row r="584">
          <cell r="A584" t="str">
            <v>73932/001</v>
          </cell>
          <cell r="B584" t="str">
            <v>GRADE DE FERRO EM BARRA CHATA 3/16"</v>
          </cell>
          <cell r="C584" t="str">
            <v>M2</v>
          </cell>
          <cell r="D584">
            <v>231.55</v>
          </cell>
        </row>
        <row r="585">
          <cell r="A585">
            <v>95</v>
          </cell>
          <cell r="B585" t="str">
            <v>GUARDA-CORPO DE FERRO</v>
          </cell>
          <cell r="C585" t="str">
            <v/>
          </cell>
          <cell r="D585" t="str">
            <v/>
          </cell>
        </row>
        <row r="586">
          <cell r="A586">
            <v>73631</v>
          </cell>
          <cell r="B586" t="str">
            <v>GUARDA-CORPO EM TUBO DE ACO GALVANIZADO 1 1/2"</v>
          </cell>
          <cell r="C586" t="str">
            <v>M2</v>
          </cell>
          <cell r="D586">
            <v>197.03</v>
          </cell>
        </row>
        <row r="587">
          <cell r="A587">
            <v>74195</v>
          </cell>
          <cell r="B587" t="str">
            <v>GUARDA-CORPO</v>
          </cell>
          <cell r="C587" t="str">
            <v/>
          </cell>
          <cell r="D587" t="str">
            <v/>
          </cell>
        </row>
        <row r="588">
          <cell r="A588" t="str">
            <v>74195/001</v>
          </cell>
          <cell r="B588" t="str">
            <v>GUARDA-CORPO COM CORRIMAO EM FERRO BARRA CHATA 3/16"</v>
          </cell>
          <cell r="C588" t="str">
            <v>M</v>
          </cell>
          <cell r="D588">
            <v>270.79000000000002</v>
          </cell>
        </row>
        <row r="589">
          <cell r="A589">
            <v>97</v>
          </cell>
          <cell r="B589" t="str">
            <v>ESCADAS/CORRIMAOS</v>
          </cell>
          <cell r="C589" t="str">
            <v/>
          </cell>
          <cell r="D589" t="str">
            <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t="str">
            <v/>
          </cell>
          <cell r="D592" t="str">
            <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t="str">
            <v/>
          </cell>
          <cell r="D596" t="str">
            <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t="str">
            <v/>
          </cell>
          <cell r="D598" t="str">
            <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t="str">
            <v/>
          </cell>
          <cell r="D600" t="str">
            <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t="str">
            <v/>
          </cell>
          <cell r="D602" t="str">
            <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t="str">
            <v/>
          </cell>
          <cell r="D605" t="str">
            <v/>
          </cell>
        </row>
        <row r="606">
          <cell r="A606">
            <v>73737</v>
          </cell>
          <cell r="B606" t="str">
            <v>GRADIL ALUMINIO P/VARANDA</v>
          </cell>
          <cell r="C606" t="str">
            <v/>
          </cell>
          <cell r="D606" t="str">
            <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t="str">
            <v/>
          </cell>
          <cell r="D610" t="str">
            <v/>
          </cell>
        </row>
        <row r="611">
          <cell r="A611">
            <v>73736</v>
          </cell>
          <cell r="B611" t="str">
            <v>FORNECIMENTO E ASSENTAMENTO DE FERRAGENS</v>
          </cell>
          <cell r="C611" t="str">
            <v/>
          </cell>
          <cell r="D611" t="str">
            <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t="str">
            <v/>
          </cell>
          <cell r="D613" t="str">
            <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t="str">
            <v/>
          </cell>
          <cell r="D620" t="str">
            <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t="str">
            <v/>
          </cell>
          <cell r="D623" t="str">
            <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t="str">
            <v/>
          </cell>
          <cell r="D627" t="str">
            <v/>
          </cell>
        </row>
        <row r="628">
          <cell r="A628">
            <v>74046</v>
          </cell>
          <cell r="B628" t="str">
            <v>TARJETA</v>
          </cell>
          <cell r="C628" t="str">
            <v/>
          </cell>
          <cell r="D628" t="str">
            <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t="str">
            <v/>
          </cell>
          <cell r="D631" t="str">
            <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t="str">
            <v/>
          </cell>
          <cell r="D640" t="str">
            <v/>
          </cell>
        </row>
        <row r="641">
          <cell r="A641" t="str">
            <v>74084/001</v>
          </cell>
          <cell r="B641" t="str">
            <v>PORTA CADEADO COM CADEADO DE ACO 45MM</v>
          </cell>
          <cell r="C641" t="str">
            <v>UN</v>
          </cell>
          <cell r="D641">
            <v>30.59</v>
          </cell>
        </row>
        <row r="642">
          <cell r="A642">
            <v>103</v>
          </cell>
          <cell r="B642" t="str">
            <v>VIDROS/ESPELHOS</v>
          </cell>
          <cell r="C642" t="str">
            <v/>
          </cell>
          <cell r="D642" t="str">
            <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t="str">
            <v/>
          </cell>
          <cell r="D651" t="str">
            <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t="str">
            <v/>
          </cell>
          <cell r="D653" t="str">
            <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t="str">
            <v/>
          </cell>
          <cell r="D656" t="str">
            <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t="str">
            <v/>
          </cell>
          <cell r="D658" t="str">
            <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t="str">
            <v/>
          </cell>
          <cell r="D660" t="str">
            <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t="str">
            <v/>
          </cell>
          <cell r="D663" t="str">
            <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t="str">
            <v/>
          </cell>
          <cell r="D665" t="str">
            <v/>
          </cell>
        </row>
        <row r="666">
          <cell r="A666" t="str">
            <v>73809/001</v>
          </cell>
          <cell r="B666" t="str">
            <v>JANELA DE ALUMINIO TIPO MAXIM-AIR, SERIE 25</v>
          </cell>
          <cell r="C666" t="str">
            <v>M2</v>
          </cell>
          <cell r="D666">
            <v>590.97</v>
          </cell>
        </row>
        <row r="667">
          <cell r="A667">
            <v>74067</v>
          </cell>
          <cell r="B667" t="str">
            <v>JANELA DE ALUMÍNIO, DE CORRER</v>
          </cell>
          <cell r="C667" t="str">
            <v/>
          </cell>
          <cell r="D667" t="str">
            <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t="str">
            <v/>
          </cell>
          <cell r="D672" t="str">
            <v/>
          </cell>
        </row>
        <row r="673">
          <cell r="A673">
            <v>73908</v>
          </cell>
          <cell r="B673" t="str">
            <v>CANTONEIRA DE ALUMÍNIO</v>
          </cell>
          <cell r="C673" t="str">
            <v/>
          </cell>
          <cell r="D673" t="str">
            <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t="str">
            <v/>
          </cell>
          <cell r="D676" t="str">
            <v/>
          </cell>
        </row>
        <row r="677">
          <cell r="A677">
            <v>284</v>
          </cell>
          <cell r="B677" t="str">
            <v>FORNEC. DE MAT. BRITADO C/OU S/CARGA, DESCARGA E TRANSPORTE</v>
          </cell>
          <cell r="C677" t="str">
            <v/>
          </cell>
          <cell r="D677" t="str">
            <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t="str">
            <v/>
          </cell>
          <cell r="D679" t="str">
            <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t="str">
            <v/>
          </cell>
          <cell r="D681" t="str">
            <v/>
          </cell>
        </row>
        <row r="682">
          <cell r="A682">
            <v>38</v>
          </cell>
          <cell r="B682" t="str">
            <v>TUBULOES</v>
          </cell>
          <cell r="C682" t="str">
            <v/>
          </cell>
          <cell r="D682" t="str">
            <v/>
          </cell>
        </row>
        <row r="683">
          <cell r="A683">
            <v>73761</v>
          </cell>
          <cell r="B683" t="str">
            <v>ARRASAMENTO DE TUBULAO DE CONCRETO ARMADO</v>
          </cell>
          <cell r="C683" t="str">
            <v/>
          </cell>
          <cell r="D683" t="str">
            <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t="str">
            <v/>
          </cell>
          <cell r="D689" t="str">
            <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t="str">
            <v/>
          </cell>
          <cell r="D693" t="str">
            <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t="str">
            <v/>
          </cell>
          <cell r="D696" t="str">
            <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t="str">
            <v/>
          </cell>
          <cell r="D698" t="str">
            <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t="str">
            <v/>
          </cell>
          <cell r="D700" t="str">
            <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t="str">
            <v/>
          </cell>
          <cell r="D704" t="str">
            <v/>
          </cell>
        </row>
        <row r="705">
          <cell r="A705">
            <v>73894</v>
          </cell>
          <cell r="B705" t="str">
            <v>LASTRO DE PEDRA MARROADA - 50.620</v>
          </cell>
          <cell r="C705" t="str">
            <v/>
          </cell>
          <cell r="D705" t="str">
            <v/>
          </cell>
        </row>
        <row r="706">
          <cell r="A706" t="str">
            <v>73894/001</v>
          </cell>
          <cell r="B706" t="str">
            <v>LASTRO DE PEDRA MARROADA - 50620</v>
          </cell>
          <cell r="C706" t="str">
            <v>M3</v>
          </cell>
          <cell r="D706">
            <v>102.75</v>
          </cell>
        </row>
        <row r="707">
          <cell r="A707">
            <v>74164</v>
          </cell>
          <cell r="B707" t="str">
            <v>LASTRO DE PEDRA BRITADA E FUNDACOES EM BALDRAME</v>
          </cell>
          <cell r="C707" t="str">
            <v/>
          </cell>
          <cell r="D707" t="str">
            <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t="str">
            <v/>
          </cell>
          <cell r="D712" t="str">
            <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t="str">
            <v/>
          </cell>
          <cell r="D724" t="str">
            <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t="str">
            <v/>
          </cell>
          <cell r="D726" t="str">
            <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t="str">
            <v/>
          </cell>
          <cell r="D728" t="str">
            <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t="str">
            <v/>
          </cell>
          <cell r="D730" t="str">
            <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t="str">
            <v/>
          </cell>
          <cell r="D735" t="str">
            <v/>
          </cell>
        </row>
        <row r="736">
          <cell r="A736" t="str">
            <v>73989/001</v>
          </cell>
          <cell r="B736" t="str">
            <v>FORMA PLANA EM CHAPA COMPENSADA RESINADA, ESTRUTURAL, E = 14 MM.</v>
          </cell>
          <cell r="C736" t="str">
            <v>M2</v>
          </cell>
          <cell r="D736">
            <v>44.79</v>
          </cell>
        </row>
        <row r="737">
          <cell r="A737">
            <v>73993</v>
          </cell>
          <cell r="B737" t="str">
            <v>FORMAS E CIMBRAMENTO</v>
          </cell>
          <cell r="C737" t="str">
            <v/>
          </cell>
          <cell r="D737" t="str">
            <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t="str">
            <v/>
          </cell>
          <cell r="D739" t="str">
            <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t="str">
            <v/>
          </cell>
          <cell r="D742" t="str">
            <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t="str">
            <v/>
          </cell>
          <cell r="D747" t="str">
            <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t="str">
            <v/>
          </cell>
          <cell r="D755" t="str">
            <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t="str">
            <v/>
          </cell>
          <cell r="D759" t="str">
            <v/>
          </cell>
        </row>
        <row r="760">
          <cell r="A760" t="str">
            <v>74107/001</v>
          </cell>
          <cell r="B760" t="str">
            <v>ESCORAMENTO DE LAJE PRE-MOLDADA</v>
          </cell>
          <cell r="C760" t="str">
            <v>M2</v>
          </cell>
          <cell r="D760">
            <v>14.1</v>
          </cell>
        </row>
        <row r="761">
          <cell r="A761">
            <v>42</v>
          </cell>
          <cell r="B761" t="str">
            <v>ARMADURAS</v>
          </cell>
          <cell r="C761" t="str">
            <v/>
          </cell>
          <cell r="D761" t="str">
            <v/>
          </cell>
        </row>
        <row r="762">
          <cell r="A762">
            <v>73771</v>
          </cell>
          <cell r="B762" t="str">
            <v>TIRANTES</v>
          </cell>
          <cell r="C762" t="str">
            <v/>
          </cell>
          <cell r="D762" t="str">
            <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t="str">
            <v/>
          </cell>
          <cell r="D764" t="str">
            <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t="str">
            <v/>
          </cell>
          <cell r="D767" t="str">
            <v/>
          </cell>
        </row>
        <row r="768">
          <cell r="A768" t="str">
            <v>73990/001</v>
          </cell>
          <cell r="B768" t="str">
            <v>ARMACAO ACO CA-50 P/1,0M3 DE CONCRETO</v>
          </cell>
          <cell r="C768" t="str">
            <v>UN</v>
          </cell>
          <cell r="D768">
            <v>417.55</v>
          </cell>
        </row>
        <row r="769">
          <cell r="A769">
            <v>73994</v>
          </cell>
          <cell r="B769" t="str">
            <v>ARMACAO EM TELA SOLDADA</v>
          </cell>
          <cell r="C769" t="str">
            <v/>
          </cell>
          <cell r="D769" t="str">
            <v/>
          </cell>
        </row>
        <row r="770">
          <cell r="A770" t="str">
            <v>73994/001</v>
          </cell>
          <cell r="B770" t="str">
            <v>ARMACAO EM TELA SOLDADA Q-138 (ACO CA-60 4,2MM C/10CM)</v>
          </cell>
          <cell r="C770" t="str">
            <v>KG</v>
          </cell>
          <cell r="D770">
            <v>6.34</v>
          </cell>
        </row>
        <row r="771">
          <cell r="A771">
            <v>74024</v>
          </cell>
          <cell r="B771" t="str">
            <v>ARMAÇÃO PARA ESTACAS</v>
          </cell>
          <cell r="C771" t="str">
            <v/>
          </cell>
          <cell r="D771" t="str">
            <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t="str">
            <v/>
          </cell>
          <cell r="D773" t="str">
            <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t="str">
            <v/>
          </cell>
          <cell r="D778" t="str">
            <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t="str">
            <v/>
          </cell>
          <cell r="D797" t="str">
            <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t="str">
            <v/>
          </cell>
          <cell r="D799" t="str">
            <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t="str">
            <v/>
          </cell>
          <cell r="D802" t="str">
            <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t="str">
            <v/>
          </cell>
          <cell r="D805" t="str">
            <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t="str">
            <v/>
          </cell>
          <cell r="D813" t="str">
            <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t="str">
            <v/>
          </cell>
          <cell r="D815" t="str">
            <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t="str">
            <v/>
          </cell>
          <cell r="D818" t="str">
            <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t="str">
            <v/>
          </cell>
          <cell r="D820" t="str">
            <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t="str">
            <v/>
          </cell>
          <cell r="D822" t="str">
            <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t="str">
            <v/>
          </cell>
          <cell r="D827" t="str">
            <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t="str">
            <v/>
          </cell>
          <cell r="D829" t="str">
            <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t="str">
            <v/>
          </cell>
          <cell r="D834" t="str">
            <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t="str">
            <v/>
          </cell>
          <cell r="D843" t="str">
            <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t="str">
            <v/>
          </cell>
          <cell r="D848" t="str">
            <v/>
          </cell>
        </row>
        <row r="849">
          <cell r="A849" t="str">
            <v>74251/001</v>
          </cell>
          <cell r="B849" t="str">
            <v>TRATAMENTO DE SUP. CONC. APARENTE C/VERNIZ</v>
          </cell>
          <cell r="C849" t="str">
            <v>M2</v>
          </cell>
          <cell r="D849">
            <v>6.01</v>
          </cell>
        </row>
        <row r="850">
          <cell r="A850">
            <v>44</v>
          </cell>
          <cell r="B850" t="str">
            <v>LAJE PRE-FABRICADA</v>
          </cell>
          <cell r="C850" t="str">
            <v/>
          </cell>
          <cell r="D850" t="str">
            <v/>
          </cell>
        </row>
        <row r="851">
          <cell r="A851">
            <v>74141</v>
          </cell>
          <cell r="B851" t="str">
            <v>LAJE PRE-MOLDADA</v>
          </cell>
          <cell r="C851" t="str">
            <v/>
          </cell>
          <cell r="D851" t="str">
            <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t="str">
            <v/>
          </cell>
          <cell r="D853" t="str">
            <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t="str">
            <v/>
          </cell>
          <cell r="D856" t="str">
            <v/>
          </cell>
        </row>
        <row r="857">
          <cell r="A857">
            <v>6122</v>
          </cell>
          <cell r="B857" t="str">
            <v>EMBASAMENTO C/PEDRA ARGAMASSADA UTILIZANDO ARG.CIM/AREIA 1:4</v>
          </cell>
          <cell r="C857" t="str">
            <v>M3</v>
          </cell>
          <cell r="D857">
            <v>262.23</v>
          </cell>
        </row>
        <row r="858">
          <cell r="A858">
            <v>73817</v>
          </cell>
          <cell r="B858" t="str">
            <v>EMBASAMENTO DE MATERIAL GRANULAR</v>
          </cell>
          <cell r="C858" t="str">
            <v/>
          </cell>
          <cell r="D858" t="str">
            <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t="str">
            <v/>
          </cell>
          <cell r="D861" t="str">
            <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t="str">
            <v/>
          </cell>
          <cell r="D864" t="str">
            <v/>
          </cell>
        </row>
        <row r="865">
          <cell r="A865">
            <v>73995</v>
          </cell>
          <cell r="B865" t="str">
            <v>CINTAS CONCRETO</v>
          </cell>
          <cell r="C865" t="str">
            <v/>
          </cell>
          <cell r="D865" t="str">
            <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t="str">
            <v/>
          </cell>
          <cell r="D867" t="str">
            <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t="str">
            <v/>
          </cell>
          <cell r="D869" t="str">
            <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t="str">
            <v/>
          </cell>
          <cell r="D871" t="str">
            <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t="str">
            <v/>
          </cell>
          <cell r="D873" t="str">
            <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t="str">
            <v/>
          </cell>
          <cell r="D875" t="str">
            <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t="str">
            <v/>
          </cell>
          <cell r="D877" t="str">
            <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t="str">
            <v/>
          </cell>
          <cell r="D880" t="str">
            <v/>
          </cell>
        </row>
        <row r="881">
          <cell r="A881">
            <v>138</v>
          </cell>
          <cell r="B881" t="str">
            <v>IMPERMEABILIZACAO COM ARGAMASSA</v>
          </cell>
          <cell r="C881" t="str">
            <v/>
          </cell>
          <cell r="D881" t="str">
            <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t="str">
            <v/>
          </cell>
          <cell r="D884" t="str">
            <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t="str">
            <v/>
          </cell>
          <cell r="D886" t="str">
            <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t="str">
            <v/>
          </cell>
          <cell r="D888" t="str">
            <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t="str">
            <v/>
          </cell>
          <cell r="D891" t="str">
            <v/>
          </cell>
        </row>
        <row r="892">
          <cell r="A892" t="str">
            <v>73971/001</v>
          </cell>
          <cell r="B892" t="str">
            <v>IMPERMEABILIZACAO COM MANTA ASFALTICA 4MM</v>
          </cell>
          <cell r="C892" t="str">
            <v>M2</v>
          </cell>
          <cell r="D892">
            <v>33.56</v>
          </cell>
        </row>
        <row r="893">
          <cell r="A893">
            <v>74031</v>
          </cell>
          <cell r="B893" t="str">
            <v>MANTA GEOTEXTIL TP BIDIM</v>
          </cell>
          <cell r="C893" t="str">
            <v/>
          </cell>
          <cell r="D893" t="str">
            <v/>
          </cell>
        </row>
        <row r="894">
          <cell r="A894" t="str">
            <v>74031/001</v>
          </cell>
          <cell r="B894" t="str">
            <v>MANTA GEOTEXTIL NÃO-TECIDO 100% POLIESTER</v>
          </cell>
          <cell r="C894" t="str">
            <v>M2</v>
          </cell>
          <cell r="D894">
            <v>17.66</v>
          </cell>
        </row>
        <row r="895">
          <cell r="A895">
            <v>74033</v>
          </cell>
          <cell r="B895" t="str">
            <v>ESTABILIZAÇÃO DE SOLO COM GEOMEMBRANA</v>
          </cell>
          <cell r="C895" t="str">
            <v/>
          </cell>
          <cell r="D895" t="str">
            <v/>
          </cell>
        </row>
        <row r="896">
          <cell r="A896" t="str">
            <v>74033/001</v>
          </cell>
          <cell r="B896" t="str">
            <v>GEOMEMBRANA LISA PEAD ESPESSURA 2MM</v>
          </cell>
          <cell r="C896" t="str">
            <v>M2</v>
          </cell>
          <cell r="D896">
            <v>27.22</v>
          </cell>
        </row>
        <row r="897">
          <cell r="A897">
            <v>144</v>
          </cell>
          <cell r="B897" t="str">
            <v>IMPERMEABILIZACAO COM CIMENTO CRISTALIZADO</v>
          </cell>
          <cell r="C897" t="str">
            <v/>
          </cell>
          <cell r="D897" t="str">
            <v/>
          </cell>
        </row>
        <row r="898">
          <cell r="A898">
            <v>73929</v>
          </cell>
          <cell r="B898" t="str">
            <v>CIMENTO ESPECIAL CRISTALIZANTE DENVERLIT C/EMULSAO ADESIVA DENVERFIX -DENVER-1 DEMAO P/SUB SOLO/BALDRAMES/GALERIAS/JARDINEIRAS/ETC</v>
          </cell>
          <cell r="C898" t="str">
            <v/>
          </cell>
          <cell r="D898" t="str">
            <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t="str">
            <v/>
          </cell>
          <cell r="D903" t="str">
            <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t="str">
            <v/>
          </cell>
          <cell r="D905" t="str">
            <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t="str">
            <v/>
          </cell>
          <cell r="D910" t="str">
            <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t="str">
            <v/>
          </cell>
          <cell r="D912" t="str">
            <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t="str">
            <v/>
          </cell>
          <cell r="D915" t="str">
            <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t="str">
            <v/>
          </cell>
          <cell r="D917" t="str">
            <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t="str">
            <v/>
          </cell>
          <cell r="D919" t="str">
            <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t="str">
            <v/>
          </cell>
          <cell r="D921" t="str">
            <v/>
          </cell>
        </row>
        <row r="922">
          <cell r="A922">
            <v>73872</v>
          </cell>
          <cell r="B922" t="str">
            <v>IMPERMEABILIZACAO COM RESINA EPOXI</v>
          </cell>
          <cell r="C922" t="str">
            <v/>
          </cell>
          <cell r="D922" t="str">
            <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t="str">
            <v/>
          </cell>
          <cell r="D925" t="str">
            <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t="str">
            <v/>
          </cell>
          <cell r="D927" t="str">
            <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t="str">
            <v/>
          </cell>
          <cell r="D929" t="str">
            <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t="str">
            <v/>
          </cell>
          <cell r="D931" t="str">
            <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t="str">
            <v/>
          </cell>
          <cell r="D933" t="str">
            <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t="str">
            <v/>
          </cell>
          <cell r="D935" t="str">
            <v/>
          </cell>
        </row>
        <row r="936">
          <cell r="A936">
            <v>165</v>
          </cell>
          <cell r="B936" t="str">
            <v>ELETRODUTOS/CALHAS PARA LEITO DE CABOS</v>
          </cell>
          <cell r="C936" t="str">
            <v/>
          </cell>
          <cell r="D936" t="str">
            <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t="str">
            <v/>
          </cell>
          <cell r="D965" t="str">
            <v/>
          </cell>
        </row>
        <row r="966">
          <cell r="A966" t="str">
            <v>73740/001</v>
          </cell>
          <cell r="B966" t="str">
            <v>ELETRODUTO FERRO GALVANIZADO 1/2"</v>
          </cell>
          <cell r="C966" t="str">
            <v>M</v>
          </cell>
          <cell r="D966">
            <v>6.43</v>
          </cell>
        </row>
        <row r="967">
          <cell r="A967">
            <v>73798</v>
          </cell>
          <cell r="B967" t="str">
            <v>DUTOS DE POLIESTER DE ALTA DENSIDADE(PEAD)</v>
          </cell>
          <cell r="C967" t="str">
            <v/>
          </cell>
          <cell r="D967" t="str">
            <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t="str">
            <v/>
          </cell>
          <cell r="D972" t="str">
            <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t="str">
            <v/>
          </cell>
          <cell r="D975" t="str">
            <v/>
          </cell>
        </row>
        <row r="976">
          <cell r="A976" t="str">
            <v>74252/001</v>
          </cell>
          <cell r="B976" t="str">
            <v>ELETRODUTO DE PVC RIGIDO ROSCAVEL 25MM (1"), FORNECIMENTO E INSTALACAO</v>
          </cell>
          <cell r="C976" t="str">
            <v>M</v>
          </cell>
          <cell r="D976">
            <v>9</v>
          </cell>
        </row>
        <row r="977">
          <cell r="A977">
            <v>166</v>
          </cell>
          <cell r="B977" t="str">
            <v>CONEXOES</v>
          </cell>
          <cell r="C977" t="str">
            <v/>
          </cell>
          <cell r="D977" t="str">
            <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t="str">
            <v/>
          </cell>
          <cell r="D997" t="str">
            <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t="str">
            <v/>
          </cell>
          <cell r="D1012" t="str">
            <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t="str">
            <v/>
          </cell>
          <cell r="D1029" t="str">
            <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t="str">
            <v/>
          </cell>
          <cell r="D1031" t="str">
            <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t="str">
            <v/>
          </cell>
          <cell r="D1033" t="str">
            <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t="str">
            <v/>
          </cell>
          <cell r="D1035" t="str">
            <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t="str">
            <v/>
          </cell>
          <cell r="D1038" t="str">
            <v/>
          </cell>
        </row>
        <row r="1039">
          <cell r="A1039">
            <v>73861</v>
          </cell>
          <cell r="B1039" t="str">
            <v>CONDULETES</v>
          </cell>
          <cell r="C1039" t="str">
            <v/>
          </cell>
          <cell r="D1039" t="str">
            <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t="str">
            <v/>
          </cell>
          <cell r="D1061" t="str">
            <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t="str">
            <v/>
          </cell>
          <cell r="D1066" t="str">
            <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t="str">
            <v/>
          </cell>
          <cell r="D1068" t="str">
            <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t="str">
            <v/>
          </cell>
          <cell r="D1075" t="str">
            <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t="str">
            <v/>
          </cell>
          <cell r="D1079" t="str">
            <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t="str">
            <v/>
          </cell>
          <cell r="D1085" t="str">
            <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t="str">
            <v/>
          </cell>
          <cell r="D1096" t="str">
            <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t="str">
            <v/>
          </cell>
          <cell r="D1105" t="str">
            <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t="str">
            <v/>
          </cell>
          <cell r="D1107" t="str">
            <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t="str">
            <v/>
          </cell>
          <cell r="D1111" t="str">
            <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t="str">
            <v/>
          </cell>
          <cell r="D1120" t="str">
            <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t="str">
            <v/>
          </cell>
          <cell r="D1128" t="str">
            <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t="str">
            <v/>
          </cell>
          <cell r="D1130" t="str">
            <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t="str">
            <v/>
          </cell>
          <cell r="D1140" t="str">
            <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t="str">
            <v/>
          </cell>
          <cell r="D1143" t="str">
            <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t="str">
            <v/>
          </cell>
          <cell r="D1145" t="str">
            <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t="str">
            <v/>
          </cell>
          <cell r="D1147" t="str">
            <v/>
          </cell>
        </row>
        <row r="1148">
          <cell r="A1148">
            <v>73767</v>
          </cell>
          <cell r="B1148" t="str">
            <v>FORNEC/COLOC DE CONECTORES/LACO DE ROLDANA E ALCA P/ILUM PUBLICA</v>
          </cell>
          <cell r="C1148" t="str">
            <v/>
          </cell>
          <cell r="D1148" t="str">
            <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t="str">
            <v/>
          </cell>
          <cell r="D1155" t="str">
            <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t="str">
            <v/>
          </cell>
          <cell r="D1164" t="str">
            <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t="str">
            <v/>
          </cell>
          <cell r="D1168" t="str">
            <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t="str">
            <v/>
          </cell>
          <cell r="D1173" t="str">
            <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t="str">
            <v/>
          </cell>
          <cell r="D1175" t="str">
            <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t="str">
            <v/>
          </cell>
          <cell r="D1193" t="str">
            <v/>
          </cell>
        </row>
        <row r="1194">
          <cell r="A1194" t="str">
            <v>76454/001</v>
          </cell>
          <cell r="B1194" t="str">
            <v>ENTRADA DE ENERGIA EM BT TRIFASICA 70 A (QUADRA DESCOBERTA)</v>
          </cell>
          <cell r="C1194" t="str">
            <v>UN</v>
          </cell>
          <cell r="D1194">
            <v>1809.35</v>
          </cell>
        </row>
        <row r="1195">
          <cell r="A1195">
            <v>174</v>
          </cell>
          <cell r="B1195" t="str">
            <v>POSTE METALICO</v>
          </cell>
          <cell r="C1195" t="str">
            <v/>
          </cell>
          <cell r="D1195" t="str">
            <v/>
          </cell>
        </row>
        <row r="1196">
          <cell r="A1196">
            <v>73769</v>
          </cell>
          <cell r="B1196" t="str">
            <v>POSTES DE ACO FORNECIMENTO E ASSENTAMENTO</v>
          </cell>
          <cell r="C1196" t="str">
            <v/>
          </cell>
          <cell r="D1196" t="str">
            <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t="str">
            <v/>
          </cell>
          <cell r="D1201" t="str">
            <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t="str">
            <v/>
          </cell>
          <cell r="D1203" t="str">
            <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t="str">
            <v/>
          </cell>
          <cell r="D1206" t="str">
            <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t="str">
            <v/>
          </cell>
          <cell r="D1216" t="str">
            <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t="str">
            <v/>
          </cell>
          <cell r="D1218" t="str">
            <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t="str">
            <v/>
          </cell>
          <cell r="D1220" t="str">
            <v/>
          </cell>
        </row>
        <row r="1221">
          <cell r="A1221">
            <v>73857</v>
          </cell>
          <cell r="B1221" t="str">
            <v>TRANSFORMADORES DE DISTRIBUICAO</v>
          </cell>
          <cell r="C1221" t="str">
            <v/>
          </cell>
          <cell r="D1221" t="str">
            <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t="str">
            <v/>
          </cell>
          <cell r="D1232" t="str">
            <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t="str">
            <v/>
          </cell>
          <cell r="D1234" t="str">
            <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t="str">
            <v/>
          </cell>
          <cell r="D1237" t="str">
            <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t="str">
            <v/>
          </cell>
          <cell r="D1244" t="str">
            <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t="str">
            <v/>
          </cell>
          <cell r="D1258" t="str">
            <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t="str">
            <v/>
          </cell>
          <cell r="D1266" t="str">
            <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t="str">
            <v/>
          </cell>
          <cell r="D1270" t="str">
            <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t="str">
            <v/>
          </cell>
          <cell r="D1274" t="str">
            <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t="str">
            <v/>
          </cell>
          <cell r="D1277" t="str">
            <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t="str">
            <v/>
          </cell>
          <cell r="D1279" t="str">
            <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t="str">
            <v/>
          </cell>
          <cell r="D1281" t="str">
            <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t="str">
            <v/>
          </cell>
          <cell r="D1283" t="str">
            <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t="str">
            <v/>
          </cell>
          <cell r="D1308" t="str">
            <v/>
          </cell>
        </row>
        <row r="1309">
          <cell r="A1309">
            <v>74027</v>
          </cell>
          <cell r="B1309" t="str">
            <v>GRUPO GERADOR 150/170 KVA - MOTOR DIESEL</v>
          </cell>
          <cell r="C1309" t="str">
            <v/>
          </cell>
          <cell r="D1309" t="str">
            <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t="str">
            <v/>
          </cell>
          <cell r="D1315" t="str">
            <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t="str">
            <v/>
          </cell>
          <cell r="D1320" t="str">
            <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t="str">
            <v/>
          </cell>
          <cell r="D1329" t="str">
            <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t="str">
            <v/>
          </cell>
          <cell r="D1335" t="str">
            <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t="str">
            <v/>
          </cell>
          <cell r="D1341" t="str">
            <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t="str">
            <v/>
          </cell>
          <cell r="D1346" t="str">
            <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t="str">
            <v/>
          </cell>
          <cell r="D1350" t="str">
            <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t="str">
            <v/>
          </cell>
          <cell r="D1356" t="str">
            <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t="str">
            <v/>
          </cell>
          <cell r="D1361" t="str">
            <v/>
          </cell>
        </row>
        <row r="1362">
          <cell r="A1362">
            <v>186</v>
          </cell>
          <cell r="B1362" t="str">
            <v>INCENDIO</v>
          </cell>
          <cell r="C1362" t="str">
            <v/>
          </cell>
          <cell r="D1362" t="str">
            <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t="str">
            <v/>
          </cell>
          <cell r="D1368" t="str">
            <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t="str">
            <v/>
          </cell>
          <cell r="D1371" t="str">
            <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t="str">
            <v/>
          </cell>
          <cell r="D1373" t="str">
            <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t="str">
            <v/>
          </cell>
          <cell r="D1377" t="str">
            <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t="str">
            <v/>
          </cell>
          <cell r="D1392" t="str">
            <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t="str">
            <v/>
          </cell>
          <cell r="D1394" t="str">
            <v/>
          </cell>
        </row>
        <row r="1395">
          <cell r="A1395">
            <v>8260</v>
          </cell>
          <cell r="B1395" t="str">
            <v>INSTALACAO PARA-RAIOS P/RESERVATORIO</v>
          </cell>
          <cell r="C1395" t="str">
            <v>UN</v>
          </cell>
          <cell r="D1395">
            <v>1737.3</v>
          </cell>
        </row>
        <row r="1396">
          <cell r="A1396">
            <v>274</v>
          </cell>
          <cell r="B1396" t="str">
            <v>GAS</v>
          </cell>
          <cell r="C1396" t="str">
            <v/>
          </cell>
          <cell r="D1396" t="str">
            <v/>
          </cell>
        </row>
        <row r="1397">
          <cell r="A1397">
            <v>74003</v>
          </cell>
          <cell r="B1397" t="str">
            <v>INSTALACAO GAS</v>
          </cell>
          <cell r="C1397" t="str">
            <v/>
          </cell>
          <cell r="D1397" t="str">
            <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t="str">
            <v/>
          </cell>
          <cell r="D1399" t="str">
            <v/>
          </cell>
        </row>
        <row r="1400">
          <cell r="A1400">
            <v>179</v>
          </cell>
          <cell r="B1400" t="str">
            <v>FORNEC. E ASSENTAMENTO DE TUBOS P/INSTALACAO DOMICILIAR</v>
          </cell>
          <cell r="C1400" t="str">
            <v/>
          </cell>
          <cell r="D1400" t="str">
            <v/>
          </cell>
        </row>
        <row r="1401">
          <cell r="A1401">
            <v>73777</v>
          </cell>
          <cell r="B1401" t="str">
            <v>TUBULAÇÃO EM PVC ROSCAVEL S/ CONEXOES P/ AGUA FRIA</v>
          </cell>
          <cell r="C1401" t="str">
            <v/>
          </cell>
          <cell r="D1401" t="str">
            <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t="str">
            <v/>
          </cell>
          <cell r="D1410" t="str">
            <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t="str">
            <v/>
          </cell>
          <cell r="D1414" t="str">
            <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t="str">
            <v/>
          </cell>
          <cell r="D1424" t="str">
            <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t="str">
            <v/>
          </cell>
          <cell r="D1435" t="str">
            <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t="str">
            <v/>
          </cell>
          <cell r="D1445" t="str">
            <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t="str">
            <v/>
          </cell>
          <cell r="D1447" t="str">
            <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t="str">
            <v/>
          </cell>
          <cell r="D1450" t="str">
            <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t="str">
            <v/>
          </cell>
          <cell r="D1455" t="str">
            <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t="str">
            <v/>
          </cell>
          <cell r="D1458" t="str">
            <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t="str">
            <v/>
          </cell>
          <cell r="D1464" t="str">
            <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t="str">
            <v/>
          </cell>
          <cell r="D1471" t="str">
            <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t="str">
            <v/>
          </cell>
          <cell r="D1479" t="str">
            <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t="str">
            <v/>
          </cell>
          <cell r="D1483" t="str">
            <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t="str">
            <v/>
          </cell>
          <cell r="D1491" t="str">
            <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t="str">
            <v/>
          </cell>
          <cell r="D1777" t="str">
            <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t="str">
            <v/>
          </cell>
          <cell r="D1780" t="str">
            <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t="str">
            <v/>
          </cell>
          <cell r="D1785" t="str">
            <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t="str">
            <v/>
          </cell>
          <cell r="D1787" t="str">
            <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t="str">
            <v/>
          </cell>
          <cell r="D1790" t="str">
            <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t="str">
            <v/>
          </cell>
          <cell r="D1793" t="str">
            <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t="str">
            <v/>
          </cell>
          <cell r="D1796" t="str">
            <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t="str">
            <v/>
          </cell>
          <cell r="D1801" t="str">
            <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t="str">
            <v/>
          </cell>
          <cell r="D1803" t="str">
            <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t="str">
            <v/>
          </cell>
          <cell r="D1806" t="str">
            <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t="str">
            <v/>
          </cell>
          <cell r="D1808" t="str">
            <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t="str">
            <v/>
          </cell>
          <cell r="D1813" t="str">
            <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t="str">
            <v/>
          </cell>
          <cell r="D1827" t="str">
            <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t="str">
            <v/>
          </cell>
          <cell r="D1830" t="str">
            <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t="str">
            <v/>
          </cell>
          <cell r="D1832" t="str">
            <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t="str">
            <v/>
          </cell>
          <cell r="D1845" t="str">
            <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t="str">
            <v/>
          </cell>
          <cell r="D1855" t="str">
            <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t="str">
            <v/>
          </cell>
          <cell r="D1858" t="str">
            <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t="str">
            <v/>
          </cell>
          <cell r="D1862" t="str">
            <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t="str">
            <v/>
          </cell>
          <cell r="D1864" t="str">
            <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t="str">
            <v/>
          </cell>
          <cell r="D1866" t="str">
            <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t="str">
            <v/>
          </cell>
          <cell r="D1869" t="str">
            <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t="str">
            <v/>
          </cell>
          <cell r="D1874" t="str">
            <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t="str">
            <v/>
          </cell>
          <cell r="D1877" t="str">
            <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t="str">
            <v/>
          </cell>
          <cell r="D1880" t="str">
            <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t="str">
            <v/>
          </cell>
          <cell r="D1884" t="str">
            <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t="str">
            <v/>
          </cell>
          <cell r="D1887" t="str">
            <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t="str">
            <v/>
          </cell>
          <cell r="D1889" t="str">
            <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t="str">
            <v/>
          </cell>
          <cell r="D1891" t="str">
            <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t="str">
            <v/>
          </cell>
          <cell r="D1895" t="str">
            <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t="str">
            <v/>
          </cell>
          <cell r="D1898" t="str">
            <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t="str">
            <v/>
          </cell>
          <cell r="D1902" t="str">
            <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t="str">
            <v/>
          </cell>
          <cell r="D1906" t="str">
            <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t="str">
            <v/>
          </cell>
          <cell r="D1910" t="str">
            <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t="str">
            <v/>
          </cell>
          <cell r="D1916" t="str">
            <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t="str">
            <v/>
          </cell>
          <cell r="D1918" t="str">
            <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t="str">
            <v/>
          </cell>
          <cell r="D1920" t="str">
            <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t="str">
            <v/>
          </cell>
          <cell r="D1922" t="str">
            <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t="str">
            <v/>
          </cell>
          <cell r="D1924" t="str">
            <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t="str">
            <v/>
          </cell>
          <cell r="D1926" t="str">
            <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t="str">
            <v/>
          </cell>
          <cell r="D1928" t="str">
            <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t="str">
            <v/>
          </cell>
          <cell r="D1930" t="str">
            <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t="str">
            <v/>
          </cell>
          <cell r="D1932" t="str">
            <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t="str">
            <v/>
          </cell>
          <cell r="D1934" t="str">
            <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t="str">
            <v/>
          </cell>
          <cell r="D1936" t="str">
            <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t="str">
            <v/>
          </cell>
          <cell r="D1939" t="str">
            <v/>
          </cell>
        </row>
        <row r="1940">
          <cell r="A1940">
            <v>73958</v>
          </cell>
          <cell r="B1940" t="str">
            <v>PONTO ESGOTO</v>
          </cell>
          <cell r="C1940" t="str">
            <v/>
          </cell>
          <cell r="D1940" t="str">
            <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t="str">
            <v/>
          </cell>
          <cell r="D1942" t="str">
            <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t="str">
            <v/>
          </cell>
          <cell r="D1946" t="str">
            <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t="str">
            <v/>
          </cell>
          <cell r="D1951" t="str">
            <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t="str">
            <v/>
          </cell>
          <cell r="D1967" t="str">
            <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t="str">
            <v/>
          </cell>
          <cell r="D1975" t="str">
            <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t="str">
            <v/>
          </cell>
          <cell r="D1977" t="str">
            <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t="str">
            <v/>
          </cell>
          <cell r="D1984" t="str">
            <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t="str">
            <v/>
          </cell>
          <cell r="D1986" t="str">
            <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t="str">
            <v/>
          </cell>
          <cell r="D1988" t="str">
            <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t="str">
            <v/>
          </cell>
          <cell r="D1990" t="str">
            <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t="str">
            <v/>
          </cell>
          <cell r="D1992" t="str">
            <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t="str">
            <v/>
          </cell>
          <cell r="D1994" t="str">
            <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t="str">
            <v/>
          </cell>
          <cell r="D1996" t="str">
            <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t="str">
            <v/>
          </cell>
          <cell r="D1998" t="str">
            <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t="str">
            <v/>
          </cell>
          <cell r="D2000" t="str">
            <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t="str">
            <v/>
          </cell>
          <cell r="D2002" t="str">
            <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t="str">
            <v/>
          </cell>
          <cell r="D2004" t="str">
            <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t="str">
            <v/>
          </cell>
          <cell r="D2006" t="str">
            <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t="str">
            <v/>
          </cell>
          <cell r="D2008" t="str">
            <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t="str">
            <v/>
          </cell>
          <cell r="D2010" t="str">
            <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t="str">
            <v/>
          </cell>
          <cell r="D2012" t="str">
            <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t="str">
            <v/>
          </cell>
          <cell r="D2014" t="str">
            <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t="str">
            <v/>
          </cell>
          <cell r="D2016" t="str">
            <v/>
          </cell>
        </row>
        <row r="2017">
          <cell r="A2017">
            <v>74026</v>
          </cell>
          <cell r="B2017" t="str">
            <v>COLUNA DE VENTILAÇÃO</v>
          </cell>
          <cell r="C2017" t="str">
            <v/>
          </cell>
          <cell r="D2017" t="str">
            <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t="str">
            <v/>
          </cell>
          <cell r="D2019" t="str">
            <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t="str">
            <v/>
          </cell>
          <cell r="D2026" t="str">
            <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t="str">
            <v/>
          </cell>
          <cell r="D2028" t="str">
            <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t="str">
            <v/>
          </cell>
          <cell r="D2030" t="str">
            <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t="str">
            <v/>
          </cell>
          <cell r="D2032" t="str">
            <v/>
          </cell>
        </row>
        <row r="2033">
          <cell r="A2033">
            <v>232</v>
          </cell>
          <cell r="B2033" t="str">
            <v>INSTALACAO DE BOMBAS EM GERAL</v>
          </cell>
          <cell r="C2033" t="str">
            <v/>
          </cell>
          <cell r="D2033" t="str">
            <v/>
          </cell>
        </row>
        <row r="2034">
          <cell r="A2034">
            <v>73826</v>
          </cell>
          <cell r="B2034" t="str">
            <v>INSTALACAO DE COMPRESSOR DE AR OU SOPRADOR</v>
          </cell>
          <cell r="C2034" t="str">
            <v/>
          </cell>
          <cell r="D2034" t="str">
            <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t="str">
            <v/>
          </cell>
          <cell r="D2037" t="str">
            <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t="str">
            <v/>
          </cell>
          <cell r="D2042" t="str">
            <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t="str">
            <v/>
          </cell>
          <cell r="D2046" t="str">
            <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t="str">
            <v/>
          </cell>
          <cell r="D2051" t="str">
            <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t="str">
            <v/>
          </cell>
          <cell r="D2055" t="str">
            <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t="str">
            <v/>
          </cell>
          <cell r="D2062" t="str">
            <v/>
          </cell>
        </row>
        <row r="2063">
          <cell r="A2063" t="str">
            <v>73824/001</v>
          </cell>
          <cell r="B2063" t="str">
            <v>INSTALACAO DE MISTURADOR VERTICAL</v>
          </cell>
          <cell r="C2063" t="str">
            <v>UN</v>
          </cell>
          <cell r="D2063">
            <v>188.32</v>
          </cell>
        </row>
        <row r="2064">
          <cell r="A2064">
            <v>73825</v>
          </cell>
          <cell r="B2064" t="str">
            <v>VERTEDORES</v>
          </cell>
          <cell r="C2064" t="str">
            <v/>
          </cell>
          <cell r="D2064" t="str">
            <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t="str">
            <v/>
          </cell>
          <cell r="D2067" t="str">
            <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t="str">
            <v/>
          </cell>
          <cell r="D2073" t="str">
            <v/>
          </cell>
        </row>
        <row r="2074">
          <cell r="A2074">
            <v>58</v>
          </cell>
          <cell r="B2074" t="str">
            <v>LIGACOES PREDIAIS DE AGUA</v>
          </cell>
          <cell r="C2074" t="str">
            <v/>
          </cell>
          <cell r="D2074" t="str">
            <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t="str">
            <v/>
          </cell>
          <cell r="D2076" t="str">
            <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t="str">
            <v/>
          </cell>
          <cell r="D2078" t="str">
            <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t="str">
            <v/>
          </cell>
          <cell r="D2082" t="str">
            <v/>
          </cell>
        </row>
        <row r="2083">
          <cell r="A2083" t="str">
            <v>74218/001</v>
          </cell>
          <cell r="B2083" t="str">
            <v>KIT CAVALETE PVC COM REGISTRO 3/4" - FORNECIMENTO E INSTALACAO</v>
          </cell>
          <cell r="C2083" t="str">
            <v>UN</v>
          </cell>
          <cell r="D2083">
            <v>43.44</v>
          </cell>
        </row>
        <row r="2084">
          <cell r="A2084">
            <v>74253</v>
          </cell>
          <cell r="B2084" t="str">
            <v>RAMAL PREDIAL</v>
          </cell>
          <cell r="C2084" t="str">
            <v/>
          </cell>
          <cell r="D2084" t="str">
            <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t="str">
            <v/>
          </cell>
          <cell r="D2086" t="str">
            <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t="str">
            <v/>
          </cell>
          <cell r="D2088" t="str">
            <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t="str">
            <v/>
          </cell>
          <cell r="D2091" t="str">
            <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t="str">
            <v/>
          </cell>
          <cell r="D2095" t="str">
            <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t="str">
            <v/>
          </cell>
          <cell r="D2098" t="str">
            <v/>
          </cell>
        </row>
        <row r="2099">
          <cell r="A2099">
            <v>17</v>
          </cell>
          <cell r="B2099" t="str">
            <v>DRAGAGEM</v>
          </cell>
          <cell r="C2099" t="str">
            <v/>
          </cell>
          <cell r="D2099" t="str">
            <v/>
          </cell>
        </row>
        <row r="2100">
          <cell r="A2100">
            <v>76451</v>
          </cell>
          <cell r="B2100" t="str">
            <v>ESCAVACAO SUBMERSA</v>
          </cell>
          <cell r="C2100" t="str">
            <v/>
          </cell>
          <cell r="D2100" t="str">
            <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t="str">
            <v/>
          </cell>
          <cell r="D2102" t="str">
            <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t="str">
            <v/>
          </cell>
          <cell r="D2104" t="str">
            <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t="str">
            <v/>
          </cell>
          <cell r="D2107" t="str">
            <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t="str">
            <v/>
          </cell>
          <cell r="D2109" t="str">
            <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t="str">
            <v/>
          </cell>
          <cell r="D2111" t="str">
            <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t="str">
            <v/>
          </cell>
          <cell r="D2113" t="str">
            <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t="str">
            <v/>
          </cell>
          <cell r="D2116" t="str">
            <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t="str">
            <v/>
          </cell>
          <cell r="D2118" t="str">
            <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t="str">
            <v/>
          </cell>
          <cell r="D2120" t="str">
            <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t="str">
            <v/>
          </cell>
          <cell r="D2122" t="str">
            <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t="str">
            <v/>
          </cell>
          <cell r="D2124" t="str">
            <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t="str">
            <v/>
          </cell>
          <cell r="D2130" t="str">
            <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t="str">
            <v/>
          </cell>
          <cell r="D2134" t="str">
            <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t="str">
            <v/>
          </cell>
          <cell r="D2150" t="str">
            <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t="str">
            <v/>
          </cell>
          <cell r="D2152" t="str">
            <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t="str">
            <v/>
          </cell>
          <cell r="D2154" t="str">
            <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t="str">
            <v/>
          </cell>
          <cell r="D2161" t="str">
            <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t="str">
            <v/>
          </cell>
          <cell r="D2164" t="str">
            <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t="str">
            <v/>
          </cell>
          <cell r="D2167" t="str">
            <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t="str">
            <v/>
          </cell>
          <cell r="D2169" t="str">
            <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t="str">
            <v/>
          </cell>
          <cell r="D2172" t="str">
            <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t="str">
            <v/>
          </cell>
          <cell r="D2179" t="str">
            <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t="str">
            <v/>
          </cell>
          <cell r="D2181" t="str">
            <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t="str">
            <v/>
          </cell>
          <cell r="D2183" t="str">
            <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t="str">
            <v/>
          </cell>
          <cell r="D2186" t="str">
            <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t="str">
            <v/>
          </cell>
          <cell r="D2252" t="str">
            <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t="str">
            <v/>
          </cell>
          <cell r="D2254" t="str">
            <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t="str">
            <v/>
          </cell>
          <cell r="D2256" t="str">
            <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t="str">
            <v/>
          </cell>
          <cell r="D2260" t="str">
            <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t="str">
            <v/>
          </cell>
          <cell r="D2262" t="str">
            <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t="str">
            <v/>
          </cell>
          <cell r="D2264" t="str">
            <v/>
          </cell>
        </row>
        <row r="2265">
          <cell r="A2265" t="str">
            <v>74207/001</v>
          </cell>
          <cell r="B2265" t="str">
            <v>TRANSPORTE DE MATERIAL - BOTA-FORA, D.M.T = 10,0 KM</v>
          </cell>
          <cell r="C2265" t="str">
            <v>M3</v>
          </cell>
          <cell r="D2265">
            <v>11.34</v>
          </cell>
        </row>
        <row r="2266">
          <cell r="A2266">
            <v>74241</v>
          </cell>
          <cell r="B2266" t="str">
            <v>EMPILHAMENTO DE SOLO ORGANICO</v>
          </cell>
          <cell r="C2266" t="str">
            <v/>
          </cell>
          <cell r="D2266" t="str">
            <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t="str">
            <v/>
          </cell>
          <cell r="D2268" t="str">
            <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t="str">
            <v/>
          </cell>
          <cell r="D2272" t="str">
            <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t="str">
            <v/>
          </cell>
          <cell r="D2274" t="str">
            <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t="str">
            <v/>
          </cell>
          <cell r="D2277" t="str">
            <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t="str">
            <v/>
          </cell>
          <cell r="D2282" t="str">
            <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t="str">
            <v/>
          </cell>
          <cell r="D2285" t="str">
            <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t="str">
            <v/>
          </cell>
          <cell r="D2287" t="str">
            <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t="str">
            <v/>
          </cell>
          <cell r="D2289" t="str">
            <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t="str">
            <v/>
          </cell>
          <cell r="D2291" t="str">
            <v/>
          </cell>
        </row>
        <row r="2292">
          <cell r="A2292">
            <v>63</v>
          </cell>
          <cell r="B2292" t="str">
            <v>ALVENARIA DE TIJOLOS CERAMICOS</v>
          </cell>
          <cell r="C2292" t="str">
            <v/>
          </cell>
          <cell r="D2292" t="str">
            <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t="str">
            <v/>
          </cell>
          <cell r="D2305" t="str">
            <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t="str">
            <v/>
          </cell>
          <cell r="D2307" t="str">
            <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t="str">
            <v/>
          </cell>
          <cell r="D2313" t="str">
            <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t="str">
            <v/>
          </cell>
          <cell r="D2315" t="str">
            <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t="str">
            <v/>
          </cell>
          <cell r="D2317" t="str">
            <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t="str">
            <v/>
          </cell>
          <cell r="D2319" t="str">
            <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t="str">
            <v/>
          </cell>
          <cell r="D2322" t="str">
            <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t="str">
            <v/>
          </cell>
          <cell r="D2324" t="str">
            <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t="str">
            <v/>
          </cell>
          <cell r="D2326" t="str">
            <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t="str">
            <v/>
          </cell>
          <cell r="D2330" t="str">
            <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t="str">
            <v/>
          </cell>
          <cell r="D2332" t="str">
            <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t="str">
            <v/>
          </cell>
          <cell r="D2334" t="str">
            <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t="str">
            <v/>
          </cell>
          <cell r="D2345" t="str">
            <v/>
          </cell>
        </row>
        <row r="2346">
          <cell r="A2346">
            <v>73937</v>
          </cell>
          <cell r="B2346" t="str">
            <v>ALVENARIA ELEMENTO VAZADO CONCRETO (COBOGO)</v>
          </cell>
          <cell r="C2346" t="str">
            <v/>
          </cell>
          <cell r="D2346" t="str">
            <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t="str">
            <v/>
          </cell>
          <cell r="D2352" t="str">
            <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t="str">
            <v/>
          </cell>
          <cell r="D2354" t="str">
            <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t="str">
            <v/>
          </cell>
          <cell r="D2356" t="str">
            <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t="str">
            <v/>
          </cell>
          <cell r="D2361" t="str">
            <v/>
          </cell>
        </row>
        <row r="2362">
          <cell r="A2362">
            <v>74053</v>
          </cell>
          <cell r="B2362" t="str">
            <v>ALVENARIA EM PEDRA RACHAO</v>
          </cell>
          <cell r="C2362" t="str">
            <v/>
          </cell>
          <cell r="D2362" t="str">
            <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t="str">
            <v/>
          </cell>
          <cell r="D2366" t="str">
            <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t="str">
            <v/>
          </cell>
          <cell r="D2372" t="str">
            <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t="str">
            <v/>
          </cell>
          <cell r="D2374" t="str">
            <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t="str">
            <v/>
          </cell>
          <cell r="D2389" t="str">
            <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t="str">
            <v/>
          </cell>
          <cell r="D2391" t="str">
            <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t="str">
            <v/>
          </cell>
          <cell r="D2393" t="str">
            <v/>
          </cell>
        </row>
        <row r="2394">
          <cell r="A2394">
            <v>73863</v>
          </cell>
          <cell r="B2394" t="str">
            <v>ALVENARIA DE BLOCOS DE CONCRETO CELULAR</v>
          </cell>
          <cell r="C2394" t="str">
            <v/>
          </cell>
          <cell r="D2394" t="str">
            <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t="str">
            <v/>
          </cell>
          <cell r="D2397" t="str">
            <v/>
          </cell>
        </row>
        <row r="2398">
          <cell r="A2398">
            <v>68079</v>
          </cell>
          <cell r="B2398" t="str">
            <v>PAREDE DE ADOBE PARA FORNOS</v>
          </cell>
          <cell r="C2398" t="str">
            <v>M3</v>
          </cell>
          <cell r="D2398">
            <v>345.25</v>
          </cell>
        </row>
        <row r="2399">
          <cell r="A2399" t="str">
            <v>PAVI</v>
          </cell>
          <cell r="B2399" t="str">
            <v>PAVIMENTACAO</v>
          </cell>
          <cell r="C2399" t="str">
            <v/>
          </cell>
          <cell r="D2399" t="str">
            <v/>
          </cell>
        </row>
        <row r="2400">
          <cell r="A2400">
            <v>54</v>
          </cell>
          <cell r="B2400" t="str">
            <v>RECOMPOSICAO DE PAVIMENTACAO</v>
          </cell>
          <cell r="C2400" t="str">
            <v/>
          </cell>
          <cell r="D2400" t="str">
            <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t="str">
            <v/>
          </cell>
          <cell r="D2403" t="str">
            <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t="str">
            <v/>
          </cell>
          <cell r="D2408" t="str">
            <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t="str">
            <v/>
          </cell>
          <cell r="D2410" t="str">
            <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t="str">
            <v/>
          </cell>
          <cell r="D2412" t="str">
            <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t="str">
            <v/>
          </cell>
          <cell r="D2426" t="str">
            <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t="str">
            <v/>
          </cell>
          <cell r="D2428" t="str">
            <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t="str">
            <v/>
          </cell>
          <cell r="D2453" t="str">
            <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t="str">
            <v/>
          </cell>
          <cell r="D2455" t="str">
            <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t="str">
            <v/>
          </cell>
          <cell r="D2457" t="str">
            <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t="str">
            <v/>
          </cell>
          <cell r="D2464" t="str">
            <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t="str">
            <v/>
          </cell>
          <cell r="D2467" t="str">
            <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t="str">
            <v/>
          </cell>
          <cell r="D2470" t="str">
            <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t="str">
            <v/>
          </cell>
          <cell r="D2473" t="str">
            <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t="str">
            <v/>
          </cell>
          <cell r="D2475" t="str">
            <v/>
          </cell>
        </row>
        <row r="2476">
          <cell r="A2476">
            <v>73770</v>
          </cell>
          <cell r="B2476" t="str">
            <v>BARREIRA PRE-MOLDADA CONCR ARMADO/MURETA DIVISORIA DE TRAFEGO</v>
          </cell>
          <cell r="C2476" t="str">
            <v/>
          </cell>
          <cell r="D2476" t="str">
            <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t="str">
            <v/>
          </cell>
          <cell r="D2482" t="str">
            <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t="str">
            <v/>
          </cell>
          <cell r="D2487" t="str">
            <v/>
          </cell>
        </row>
        <row r="2488">
          <cell r="A2488">
            <v>155</v>
          </cell>
          <cell r="B2488" t="str">
            <v>PINTURA DE PAREDE</v>
          </cell>
          <cell r="C2488" t="str">
            <v/>
          </cell>
          <cell r="D2488" t="str">
            <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t="str">
            <v/>
          </cell>
          <cell r="D2492" t="str">
            <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t="str">
            <v/>
          </cell>
          <cell r="D2494" t="str">
            <v/>
          </cell>
        </row>
        <row r="2495">
          <cell r="A2495" t="str">
            <v>73750/001</v>
          </cell>
          <cell r="B2495" t="str">
            <v>PINTURA LATEX PVA AMBIENTES INTERNOS, DUAS DEMAOS</v>
          </cell>
          <cell r="C2495" t="str">
            <v>M2</v>
          </cell>
          <cell r="D2495">
            <v>6.01</v>
          </cell>
        </row>
        <row r="2496">
          <cell r="A2496">
            <v>73751</v>
          </cell>
          <cell r="B2496" t="str">
            <v>SELADOR P/ PAREDE</v>
          </cell>
          <cell r="C2496" t="str">
            <v/>
          </cell>
          <cell r="D2496" t="str">
            <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t="str">
            <v/>
          </cell>
          <cell r="D2498" t="str">
            <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t="str">
            <v/>
          </cell>
          <cell r="D2500" t="str">
            <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t="str">
            <v/>
          </cell>
          <cell r="D2503" t="str">
            <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t="str">
            <v/>
          </cell>
          <cell r="D2507" t="str">
            <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t="str">
            <v/>
          </cell>
          <cell r="D2510" t="str">
            <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t="str">
            <v/>
          </cell>
          <cell r="D2512" t="str">
            <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t="str">
            <v/>
          </cell>
          <cell r="D2515" t="str">
            <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t="str">
            <v/>
          </cell>
          <cell r="D2518" t="str">
            <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t="str">
            <v/>
          </cell>
          <cell r="D2520" t="str">
            <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t="str">
            <v/>
          </cell>
          <cell r="D2523" t="str">
            <v/>
          </cell>
        </row>
        <row r="2524">
          <cell r="A2524" t="str">
            <v>73739/001</v>
          </cell>
          <cell r="B2524" t="str">
            <v>PINTURA ESMALTE ACETINADO EM MADEIRA, DUAS DEMAOS</v>
          </cell>
          <cell r="C2524" t="str">
            <v>M2</v>
          </cell>
          <cell r="D2524">
            <v>9.58</v>
          </cell>
        </row>
        <row r="2525">
          <cell r="A2525">
            <v>73832</v>
          </cell>
          <cell r="B2525" t="str">
            <v>EMASSAMENTO MADEIRA</v>
          </cell>
          <cell r="C2525" t="str">
            <v/>
          </cell>
          <cell r="D2525" t="str">
            <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t="str">
            <v/>
          </cell>
          <cell r="D2527" t="str">
            <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t="str">
            <v/>
          </cell>
          <cell r="D2531" t="str">
            <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t="str">
            <v/>
          </cell>
          <cell r="D2536" t="str">
            <v/>
          </cell>
        </row>
        <row r="2537">
          <cell r="A2537" t="str">
            <v>73794/001</v>
          </cell>
          <cell r="B2537" t="str">
            <v>PINTURA COM TINTA GRAFITE ESMALTE EM FERRO</v>
          </cell>
          <cell r="C2537" t="str">
            <v>M2</v>
          </cell>
          <cell r="D2537">
            <v>15.31</v>
          </cell>
        </row>
        <row r="2538">
          <cell r="A2538">
            <v>73865</v>
          </cell>
          <cell r="B2538" t="str">
            <v>PRIMER EPOXI</v>
          </cell>
          <cell r="C2538" t="str">
            <v/>
          </cell>
          <cell r="D2538" t="str">
            <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t="str">
            <v/>
          </cell>
          <cell r="D2540" t="str">
            <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t="str">
            <v/>
          </cell>
          <cell r="D2544" t="str">
            <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t="str">
            <v/>
          </cell>
          <cell r="D2547" t="str">
            <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t="str">
            <v/>
          </cell>
          <cell r="D2549" t="str">
            <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t="str">
            <v/>
          </cell>
          <cell r="D2551" t="str">
            <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t="str">
            <v/>
          </cell>
          <cell r="D2555" t="str">
            <v/>
          </cell>
        </row>
        <row r="2556">
          <cell r="A2556">
            <v>74109</v>
          </cell>
          <cell r="B2556" t="str">
            <v>PINTURA IMUNIZANTE</v>
          </cell>
          <cell r="C2556" t="str">
            <v/>
          </cell>
          <cell r="D2556" t="str">
            <v/>
          </cell>
        </row>
        <row r="2557">
          <cell r="A2557" t="str">
            <v>74109/001</v>
          </cell>
          <cell r="B2557" t="str">
            <v>PINTURA IMUNIZANTE PARA MADEIRA, DUAS DEMAOS</v>
          </cell>
          <cell r="C2557" t="str">
            <v>M2</v>
          </cell>
          <cell r="D2557">
            <v>11.8</v>
          </cell>
        </row>
        <row r="2558">
          <cell r="A2558">
            <v>161</v>
          </cell>
          <cell r="B2558" t="str">
            <v>PINTURA PARA PISO</v>
          </cell>
          <cell r="C2558" t="str">
            <v/>
          </cell>
          <cell r="D2558" t="str">
            <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t="str">
            <v/>
          </cell>
          <cell r="D2560" t="str">
            <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t="str">
            <v/>
          </cell>
          <cell r="D2562" t="str">
            <v/>
          </cell>
        </row>
        <row r="2563">
          <cell r="A2563" t="str">
            <v>74245/001</v>
          </cell>
          <cell r="B2563" t="str">
            <v>PINTURA COM TINTA ACRILICA PARA PISOS EM QUADRAS POLIESPORTIVAS</v>
          </cell>
          <cell r="C2563" t="str">
            <v>M2</v>
          </cell>
          <cell r="D2563">
            <v>6.13</v>
          </cell>
        </row>
        <row r="2564">
          <cell r="A2564" t="str">
            <v>PISO</v>
          </cell>
          <cell r="B2564" t="str">
            <v>PISOS</v>
          </cell>
          <cell r="C2564" t="str">
            <v/>
          </cell>
          <cell r="D2564" t="str">
            <v/>
          </cell>
        </row>
        <row r="2565">
          <cell r="A2565">
            <v>111</v>
          </cell>
          <cell r="B2565" t="str">
            <v>PISO CIMENTADO</v>
          </cell>
          <cell r="C2565" t="str">
            <v/>
          </cell>
          <cell r="D2565" t="str">
            <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t="str">
            <v/>
          </cell>
          <cell r="D2568" t="str">
            <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t="str">
            <v/>
          </cell>
          <cell r="D2574" t="str">
            <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t="str">
            <v/>
          </cell>
          <cell r="D2578" t="str">
            <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t="str">
            <v/>
          </cell>
          <cell r="D2580" t="str">
            <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t="str">
            <v/>
          </cell>
          <cell r="D2585" t="str">
            <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t="str">
            <v/>
          </cell>
          <cell r="D2588" t="str">
            <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t="str">
            <v/>
          </cell>
          <cell r="D2590" t="str">
            <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t="str">
            <v/>
          </cell>
          <cell r="D2594" t="str">
            <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t="str">
            <v/>
          </cell>
          <cell r="D2599" t="str">
            <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t="str">
            <v/>
          </cell>
          <cell r="D2601" t="str">
            <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t="str">
            <v/>
          </cell>
          <cell r="D2604" t="str">
            <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t="str">
            <v/>
          </cell>
          <cell r="D2606" t="str">
            <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t="str">
            <v/>
          </cell>
          <cell r="D2608" t="str">
            <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t="str">
            <v/>
          </cell>
          <cell r="D2610" t="str">
            <v/>
          </cell>
        </row>
        <row r="2611">
          <cell r="A2611">
            <v>73743</v>
          </cell>
          <cell r="B2611" t="str">
            <v>PISO EM PEDRA</v>
          </cell>
          <cell r="C2611" t="str">
            <v/>
          </cell>
          <cell r="D2611" t="str">
            <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t="str">
            <v/>
          </cell>
          <cell r="D2613" t="str">
            <v/>
          </cell>
        </row>
        <row r="2614">
          <cell r="A2614" t="str">
            <v>73818/001</v>
          </cell>
          <cell r="B2614" t="str">
            <v>PAVIMENTACAO EM PEDRISCO, ESPESSURA 5CM</v>
          </cell>
          <cell r="C2614" t="str">
            <v>M2</v>
          </cell>
          <cell r="D2614">
            <v>6.57</v>
          </cell>
        </row>
        <row r="2615">
          <cell r="A2615">
            <v>73921</v>
          </cell>
          <cell r="B2615" t="str">
            <v>PISO PEDRA</v>
          </cell>
          <cell r="C2615" t="str">
            <v/>
          </cell>
          <cell r="D2615" t="str">
            <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t="str">
            <v/>
          </cell>
          <cell r="D2618" t="str">
            <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t="str">
            <v/>
          </cell>
          <cell r="D2620" t="str">
            <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t="str">
            <v/>
          </cell>
          <cell r="D2622" t="str">
            <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t="str">
            <v/>
          </cell>
          <cell r="D2624" t="str">
            <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t="str">
            <v/>
          </cell>
          <cell r="D2629" t="str">
            <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t="str">
            <v/>
          </cell>
          <cell r="D2631" t="str">
            <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t="str">
            <v/>
          </cell>
          <cell r="D2635" t="str">
            <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t="str">
            <v/>
          </cell>
          <cell r="D2637" t="str">
            <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t="str">
            <v/>
          </cell>
          <cell r="D2639" t="str">
            <v/>
          </cell>
        </row>
        <row r="2640">
          <cell r="A2640">
            <v>74159</v>
          </cell>
          <cell r="B2640" t="str">
            <v>SOLEIRA DE ARDOSIA</v>
          </cell>
          <cell r="C2640" t="str">
            <v/>
          </cell>
          <cell r="D2640" t="str">
            <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t="str">
            <v/>
          </cell>
          <cell r="D2642" t="str">
            <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t="str">
            <v/>
          </cell>
          <cell r="D2644" t="str">
            <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t="str">
            <v/>
          </cell>
          <cell r="D2646" t="str">
            <v/>
          </cell>
        </row>
        <row r="2647">
          <cell r="A2647">
            <v>74111</v>
          </cell>
          <cell r="B2647" t="str">
            <v>SOLEIRA MARMORE BRANCO</v>
          </cell>
          <cell r="C2647" t="str">
            <v/>
          </cell>
          <cell r="D2647" t="str">
            <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t="str">
            <v/>
          </cell>
          <cell r="D2649" t="str">
            <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t="str">
            <v/>
          </cell>
          <cell r="D2651" t="str">
            <v/>
          </cell>
        </row>
        <row r="2652">
          <cell r="A2652" t="str">
            <v>73886/001</v>
          </cell>
          <cell r="B2652" t="str">
            <v>RODAPE EM MADEIRA, ALTURA 7CM, FIXADO EM PECAS DE MADEIRA</v>
          </cell>
          <cell r="C2652" t="str">
            <v>M</v>
          </cell>
          <cell r="D2652">
            <v>9.93</v>
          </cell>
        </row>
        <row r="2653">
          <cell r="A2653">
            <v>131</v>
          </cell>
          <cell r="B2653" t="str">
            <v>RODAPE CERAMICO</v>
          </cell>
          <cell r="C2653" t="str">
            <v/>
          </cell>
          <cell r="D2653" t="str">
            <v/>
          </cell>
        </row>
        <row r="2654">
          <cell r="A2654">
            <v>73985</v>
          </cell>
          <cell r="B2654" t="str">
            <v>RODAPE CERAMICA ESMALTADA</v>
          </cell>
          <cell r="C2654" t="str">
            <v/>
          </cell>
          <cell r="D2654" t="str">
            <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t="str">
            <v/>
          </cell>
          <cell r="D2656" t="str">
            <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t="str">
            <v/>
          </cell>
          <cell r="D2660" t="str">
            <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t="str">
            <v/>
          </cell>
          <cell r="D2662" t="str">
            <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t="str">
            <v/>
          </cell>
          <cell r="D2664" t="str">
            <v/>
          </cell>
        </row>
        <row r="2665">
          <cell r="A2665" t="str">
            <v>73850/001</v>
          </cell>
          <cell r="B2665" t="str">
            <v>RODAPE EM MARMORITE, ALTURA 10CM</v>
          </cell>
          <cell r="C2665" t="str">
            <v>M</v>
          </cell>
          <cell r="D2665">
            <v>12.64</v>
          </cell>
        </row>
        <row r="2666">
          <cell r="A2666">
            <v>258</v>
          </cell>
          <cell r="B2666" t="str">
            <v>PISO CONCRETO</v>
          </cell>
          <cell r="C2666" t="str">
            <v/>
          </cell>
          <cell r="D2666" t="str">
            <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t="str">
            <v/>
          </cell>
          <cell r="D2673" t="str">
            <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t="str">
            <v/>
          </cell>
          <cell r="D2675" t="str">
            <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t="str">
            <v/>
          </cell>
          <cell r="D2677" t="str">
            <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t="str">
            <v/>
          </cell>
          <cell r="D2684" t="str">
            <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t="str">
            <v/>
          </cell>
          <cell r="D2687" t="str">
            <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t="str">
            <v/>
          </cell>
          <cell r="D2689" t="str">
            <v/>
          </cell>
        </row>
        <row r="2690">
          <cell r="A2690">
            <v>73907</v>
          </cell>
          <cell r="B2690" t="str">
            <v>CONTRAPISO/LASTRO CONCRETO</v>
          </cell>
          <cell r="C2690" t="str">
            <v/>
          </cell>
          <cell r="D2690" t="str">
            <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t="str">
            <v/>
          </cell>
          <cell r="D2703" t="str">
            <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t="str">
            <v/>
          </cell>
          <cell r="D2715" t="str">
            <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t="str">
            <v/>
          </cell>
          <cell r="D2719" t="str">
            <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t="str">
            <v/>
          </cell>
          <cell r="D2729" t="str">
            <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t="str">
            <v/>
          </cell>
          <cell r="D2731" t="str">
            <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t="str">
            <v/>
          </cell>
          <cell r="D2734" t="str">
            <v/>
          </cell>
        </row>
        <row r="2735">
          <cell r="A2735">
            <v>106</v>
          </cell>
          <cell r="B2735" t="str">
            <v>CHAPISCO</v>
          </cell>
          <cell r="C2735" t="str">
            <v/>
          </cell>
          <cell r="D2735" t="str">
            <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t="str">
            <v/>
          </cell>
          <cell r="D2738" t="str">
            <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t="str">
            <v/>
          </cell>
          <cell r="D2746" t="str">
            <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t="str">
            <v/>
          </cell>
          <cell r="D2748" t="str">
            <v/>
          </cell>
        </row>
        <row r="2749">
          <cell r="A2749" t="str">
            <v>74199/001</v>
          </cell>
          <cell r="B2749" t="str">
            <v>CHAPISCO RUSTICO TRACO 1:3 (CIMENTO E AREIA), ESPESSURA 2CM, PREPARO MANUAL</v>
          </cell>
          <cell r="C2749" t="str">
            <v>M2</v>
          </cell>
          <cell r="D2749">
            <v>22.2</v>
          </cell>
        </row>
        <row r="2750">
          <cell r="A2750">
            <v>107</v>
          </cell>
          <cell r="B2750" t="str">
            <v>EMBOCO</v>
          </cell>
          <cell r="C2750" t="str">
            <v/>
          </cell>
          <cell r="D2750" t="str">
            <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t="str">
            <v/>
          </cell>
          <cell r="D2764" t="str">
            <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t="str">
            <v/>
          </cell>
          <cell r="D2766" t="str">
            <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t="str">
            <v/>
          </cell>
          <cell r="D2778" t="str">
            <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t="str">
            <v/>
          </cell>
          <cell r="D2783" t="str">
            <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t="str">
            <v/>
          </cell>
          <cell r="D2785" t="str">
            <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t="str">
            <v/>
          </cell>
          <cell r="D2794" t="str">
            <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t="str">
            <v/>
          </cell>
          <cell r="D2797" t="str">
            <v/>
          </cell>
        </row>
        <row r="2798">
          <cell r="A2798" t="str">
            <v>74105/001</v>
          </cell>
          <cell r="B2798" t="str">
            <v>REVESTIMENTO DE TETOS COM GESSO CORRIDO DISTORCIDO</v>
          </cell>
          <cell r="C2798" t="str">
            <v>M2</v>
          </cell>
          <cell r="D2798">
            <v>7.79</v>
          </cell>
        </row>
        <row r="2799">
          <cell r="A2799">
            <v>74201</v>
          </cell>
          <cell r="B2799" t="str">
            <v>REBOCO EXTERNO</v>
          </cell>
          <cell r="C2799" t="str">
            <v/>
          </cell>
          <cell r="D2799" t="str">
            <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t="str">
            <v/>
          </cell>
          <cell r="D2802" t="str">
            <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t="str">
            <v/>
          </cell>
          <cell r="D2805" t="str">
            <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t="str">
            <v/>
          </cell>
          <cell r="D2808" t="str">
            <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t="str">
            <v/>
          </cell>
          <cell r="D2811" t="str">
            <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t="str">
            <v/>
          </cell>
          <cell r="D2814" t="str">
            <v/>
          </cell>
        </row>
        <row r="2815">
          <cell r="A2815">
            <v>74087</v>
          </cell>
          <cell r="B2815" t="str">
            <v>PEITORIL EM ARDOSIA</v>
          </cell>
          <cell r="C2815" t="str">
            <v/>
          </cell>
          <cell r="D2815" t="str">
            <v/>
          </cell>
        </row>
        <row r="2816">
          <cell r="A2816" t="str">
            <v>74087/001</v>
          </cell>
          <cell r="B2816" t="str">
            <v>PEITORIL EM ARDOSIA, LARGURA 15CM</v>
          </cell>
          <cell r="C2816" t="str">
            <v>M</v>
          </cell>
          <cell r="D2816">
            <v>8.42</v>
          </cell>
        </row>
        <row r="2817">
          <cell r="A2817">
            <v>129</v>
          </cell>
          <cell r="B2817" t="str">
            <v>PEITORIL DE CONCRETO</v>
          </cell>
          <cell r="C2817" t="str">
            <v/>
          </cell>
          <cell r="D2817" t="str">
            <v/>
          </cell>
        </row>
        <row r="2818">
          <cell r="A2818">
            <v>40675</v>
          </cell>
          <cell r="B2818" t="str">
            <v>ASSENTAMENTO DE PEITORIL DE CIMENTO, INCLUSO ADITIVO IMPERMEABILIZANTE</v>
          </cell>
          <cell r="C2818" t="str">
            <v>M</v>
          </cell>
          <cell r="D2818">
            <v>2.4</v>
          </cell>
        </row>
        <row r="2819">
          <cell r="A2819">
            <v>133</v>
          </cell>
          <cell r="B2819" t="str">
            <v>FORRO DE MADEIRA</v>
          </cell>
          <cell r="C2819" t="str">
            <v/>
          </cell>
          <cell r="D2819" t="str">
            <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t="str">
            <v/>
          </cell>
          <cell r="D2821" t="str">
            <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t="str">
            <v/>
          </cell>
          <cell r="D2824" t="str">
            <v/>
          </cell>
        </row>
        <row r="2825">
          <cell r="A2825">
            <v>72197</v>
          </cell>
          <cell r="B2825" t="str">
            <v>SANCA DE GESSO, ALTURA 15CM, MOLDADA NA OBRA</v>
          </cell>
          <cell r="C2825" t="str">
            <v>M</v>
          </cell>
          <cell r="D2825">
            <v>13.66</v>
          </cell>
        </row>
        <row r="2826">
          <cell r="A2826">
            <v>73792</v>
          </cell>
          <cell r="B2826" t="str">
            <v>FORRO DE GESSO</v>
          </cell>
          <cell r="C2826" t="str">
            <v/>
          </cell>
          <cell r="D2826" t="str">
            <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t="str">
            <v/>
          </cell>
          <cell r="D2828" t="str">
            <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t="str">
            <v/>
          </cell>
          <cell r="D2830" t="str">
            <v/>
          </cell>
        </row>
        <row r="2831">
          <cell r="A2831">
            <v>73778</v>
          </cell>
          <cell r="B2831" t="str">
            <v>FORROS TIPO PACOTE</v>
          </cell>
          <cell r="C2831" t="str">
            <v/>
          </cell>
          <cell r="D2831" t="str">
            <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t="str">
            <v/>
          </cell>
          <cell r="D2836" t="str">
            <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t="str">
            <v/>
          </cell>
          <cell r="D2838" t="str">
            <v/>
          </cell>
        </row>
        <row r="2839">
          <cell r="A2839">
            <v>73807</v>
          </cell>
          <cell r="B2839" t="str">
            <v>CORRIMAO DE GRANITO ARTIFICIAL (MARMORITE) COM 15 CM DE LARGURA</v>
          </cell>
          <cell r="C2839" t="str">
            <v/>
          </cell>
          <cell r="D2839" t="str">
            <v/>
          </cell>
        </row>
        <row r="2840">
          <cell r="A2840" t="str">
            <v>73807/001</v>
          </cell>
          <cell r="B2840" t="str">
            <v>CORRIMAO EM MARMORITE, LARGURA 15CM</v>
          </cell>
          <cell r="C2840" t="str">
            <v>M</v>
          </cell>
          <cell r="D2840">
            <v>44.19</v>
          </cell>
        </row>
        <row r="2841">
          <cell r="A2841">
            <v>311</v>
          </cell>
          <cell r="B2841" t="str">
            <v>FORRO METALICO/PVC</v>
          </cell>
          <cell r="C2841" t="str">
            <v/>
          </cell>
          <cell r="D2841" t="str">
            <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t="str">
            <v/>
          </cell>
          <cell r="D2844" t="str">
            <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t="str">
            <v/>
          </cell>
          <cell r="D2846" t="str">
            <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t="str">
            <v/>
          </cell>
          <cell r="D2848" t="str">
            <v/>
          </cell>
        </row>
        <row r="2849">
          <cell r="A2849">
            <v>148</v>
          </cell>
          <cell r="B2849" t="str">
            <v>JUNTA ELASTICA</v>
          </cell>
          <cell r="C2849" t="str">
            <v/>
          </cell>
          <cell r="D2849" t="str">
            <v/>
          </cell>
        </row>
        <row r="2850">
          <cell r="A2850">
            <v>73754</v>
          </cell>
          <cell r="B2850" t="str">
            <v>JUNTA DE DILATACAO E VEDACAO</v>
          </cell>
          <cell r="C2850" t="str">
            <v/>
          </cell>
          <cell r="D2850" t="str">
            <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t="str">
            <v/>
          </cell>
          <cell r="D2852" t="str">
            <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t="str">
            <v/>
          </cell>
          <cell r="D2854" t="str">
            <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t="str">
            <v/>
          </cell>
          <cell r="D2859" t="str">
            <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t="str">
            <v/>
          </cell>
          <cell r="D2861" t="str">
            <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t="str">
            <v/>
          </cell>
          <cell r="D2887" t="str">
            <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t="str">
            <v/>
          </cell>
          <cell r="D2891" t="str">
            <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t="str">
            <v/>
          </cell>
          <cell r="D2896" t="str">
            <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t="str">
            <v/>
          </cell>
          <cell r="D2907" t="str">
            <v/>
          </cell>
        </row>
        <row r="2908">
          <cell r="A2908">
            <v>9537</v>
          </cell>
          <cell r="B2908" t="str">
            <v>LIMPEZA FINAL DA OBRA</v>
          </cell>
          <cell r="C2908" t="str">
            <v>M2</v>
          </cell>
          <cell r="D2908">
            <v>1.1100000000000001</v>
          </cell>
        </row>
        <row r="2909">
          <cell r="A2909">
            <v>73745</v>
          </cell>
          <cell r="B2909" t="str">
            <v>LIMPEZAS DE SUPERFICIES</v>
          </cell>
          <cell r="C2909" t="str">
            <v/>
          </cell>
          <cell r="D2909" t="str">
            <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t="str">
            <v/>
          </cell>
          <cell r="D2911" t="str">
            <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t="str">
            <v/>
          </cell>
          <cell r="D2913" t="str">
            <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t="str">
            <v/>
          </cell>
          <cell r="D2915" t="str">
            <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t="str">
            <v/>
          </cell>
          <cell r="D2932" t="str">
            <v/>
          </cell>
        </row>
        <row r="2933">
          <cell r="A2933" t="str">
            <v>74086/001</v>
          </cell>
          <cell r="B2933" t="str">
            <v>LIMPEZA LOUCAS E METAIS</v>
          </cell>
          <cell r="C2933" t="str">
            <v>UN</v>
          </cell>
          <cell r="D2933">
            <v>11.51</v>
          </cell>
        </row>
        <row r="2934">
          <cell r="A2934">
            <v>74243</v>
          </cell>
          <cell r="B2934" t="str">
            <v>LIMPEZA GERAL DE QUADRA POLIESPORTIVA</v>
          </cell>
          <cell r="C2934" t="str">
            <v/>
          </cell>
          <cell r="D2934" t="str">
            <v/>
          </cell>
        </row>
        <row r="2935">
          <cell r="A2935" t="str">
            <v>74243/001</v>
          </cell>
          <cell r="B2935" t="str">
            <v>LIMPEZA GERAL DE QUADRA POLIESPORTIVA</v>
          </cell>
          <cell r="C2935" t="str">
            <v>M2</v>
          </cell>
          <cell r="D2935">
            <v>0.96</v>
          </cell>
        </row>
        <row r="2936">
          <cell r="A2936">
            <v>215</v>
          </cell>
          <cell r="B2936" t="str">
            <v>ABERTURA DE POCO | CISTERNA OU CACIMBA |</v>
          </cell>
          <cell r="C2936" t="str">
            <v/>
          </cell>
          <cell r="D2936" t="str">
            <v/>
          </cell>
        </row>
        <row r="2937">
          <cell r="A2937">
            <v>74163</v>
          </cell>
          <cell r="B2937" t="str">
            <v>PERFURACAO DE POCO</v>
          </cell>
          <cell r="C2937" t="str">
            <v/>
          </cell>
          <cell r="D2937" t="str">
            <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t="str">
            <v/>
          </cell>
          <cell r="D2940" t="str">
            <v/>
          </cell>
        </row>
        <row r="2941">
          <cell r="A2941">
            <v>40841</v>
          </cell>
          <cell r="B2941" t="str">
            <v>ABRACADEIRA P/POCOS PROFUNDOS</v>
          </cell>
          <cell r="C2941" t="str">
            <v>UN</v>
          </cell>
          <cell r="D2941">
            <v>63.51</v>
          </cell>
        </row>
        <row r="2942">
          <cell r="A2942">
            <v>318</v>
          </cell>
          <cell r="B2942" t="str">
            <v>OUTROS</v>
          </cell>
          <cell r="C2942" t="str">
            <v/>
          </cell>
          <cell r="D2942" t="str">
            <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t="str">
            <v/>
          </cell>
          <cell r="D2948" t="str">
            <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t="str">
            <v/>
          </cell>
          <cell r="D2952" t="str">
            <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t="str">
            <v/>
          </cell>
          <cell r="D2955" t="str">
            <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t="str">
            <v/>
          </cell>
          <cell r="D2958" t="str">
            <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t="str">
            <v/>
          </cell>
          <cell r="D2961" t="str">
            <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t="str">
            <v/>
          </cell>
          <cell r="D2963" t="str">
            <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t="str">
            <v/>
          </cell>
          <cell r="D2966" t="str">
            <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t="str">
            <v/>
          </cell>
          <cell r="D2970" t="str">
            <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t="str">
            <v/>
          </cell>
          <cell r="D2973" t="str">
            <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t="str">
            <v/>
          </cell>
          <cell r="D3825" t="str">
            <v/>
          </cell>
        </row>
        <row r="3826">
          <cell r="A3826">
            <v>10</v>
          </cell>
          <cell r="B3826" t="str">
            <v>PREPARO DO TERRENO</v>
          </cell>
          <cell r="C3826" t="str">
            <v/>
          </cell>
          <cell r="D3826" t="str">
            <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t="str">
            <v/>
          </cell>
          <cell r="D3829" t="str">
            <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t="str">
            <v/>
          </cell>
          <cell r="D3832" t="str">
            <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t="str">
            <v/>
          </cell>
          <cell r="D3835" t="str">
            <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t="str">
            <v/>
          </cell>
          <cell r="D3840" t="str">
            <v/>
          </cell>
        </row>
        <row r="3841">
          <cell r="A3841">
            <v>74220</v>
          </cell>
          <cell r="B3841" t="str">
            <v>TAPUME DE VEDACAO</v>
          </cell>
          <cell r="C3841" t="str">
            <v/>
          </cell>
          <cell r="D3841" t="str">
            <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t="str">
            <v/>
          </cell>
          <cell r="D3843" t="str">
            <v/>
          </cell>
        </row>
        <row r="3844">
          <cell r="A3844" t="str">
            <v>74221/001</v>
          </cell>
          <cell r="B3844" t="str">
            <v>SINALIZACAO DE TRANSITO - NOTURNA</v>
          </cell>
          <cell r="C3844" t="str">
            <v>M</v>
          </cell>
          <cell r="D3844">
            <v>1.23</v>
          </cell>
        </row>
        <row r="3845">
          <cell r="A3845">
            <v>12</v>
          </cell>
          <cell r="B3845" t="str">
            <v>ACESSOS/PASSADICOS</v>
          </cell>
          <cell r="C3845" t="str">
            <v/>
          </cell>
          <cell r="D3845" t="str">
            <v/>
          </cell>
        </row>
        <row r="3846">
          <cell r="A3846">
            <v>74219</v>
          </cell>
          <cell r="B3846" t="str">
            <v>PASSADICOS E TRAVESSIAS - MONTAGEM, MANUTENCAO E REMOCAO</v>
          </cell>
          <cell r="C3846" t="str">
            <v/>
          </cell>
          <cell r="D3846" t="str">
            <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t="str">
            <v/>
          </cell>
          <cell r="D3849" t="str">
            <v/>
          </cell>
        </row>
        <row r="3850">
          <cell r="A3850">
            <v>73875</v>
          </cell>
          <cell r="B3850" t="str">
            <v>LOCACAO DE ANDAIMES</v>
          </cell>
          <cell r="C3850" t="str">
            <v/>
          </cell>
          <cell r="D3850" t="str">
            <v/>
          </cell>
        </row>
        <row r="3851">
          <cell r="A3851" t="str">
            <v>73875/001</v>
          </cell>
          <cell r="B3851" t="str">
            <v>LOCACAO DE ANDAIME METALICO TUBULAR TIPO TORRE</v>
          </cell>
          <cell r="C3851" t="str">
            <v>M/MES</v>
          </cell>
          <cell r="D3851">
            <v>14.43</v>
          </cell>
        </row>
        <row r="3852">
          <cell r="A3852">
            <v>14</v>
          </cell>
          <cell r="B3852" t="str">
            <v>DEMOLICOES/RETIRADAS</v>
          </cell>
          <cell r="C3852" t="str">
            <v/>
          </cell>
          <cell r="D3852" t="str">
            <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t="str">
            <v/>
          </cell>
          <cell r="D3888" t="str">
            <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t="str">
            <v/>
          </cell>
          <cell r="D3891" t="str">
            <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t="str">
            <v/>
          </cell>
          <cell r="D3893" t="str">
            <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t="str">
            <v/>
          </cell>
          <cell r="D3895" t="str">
            <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t="str">
            <v/>
          </cell>
          <cell r="D3897" t="str">
            <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t="str">
            <v/>
          </cell>
          <cell r="D3899" t="str">
            <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t="str">
            <v/>
          </cell>
          <cell r="D3902" t="str">
            <v/>
          </cell>
        </row>
        <row r="3903">
          <cell r="A3903">
            <v>73960</v>
          </cell>
          <cell r="B3903" t="str">
            <v>LIGACOES PROVISORIAS AGUA/ESGOTO</v>
          </cell>
          <cell r="C3903" t="str">
            <v/>
          </cell>
          <cell r="D3903" t="str">
            <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t="str">
            <v/>
          </cell>
          <cell r="D3905" t="str">
            <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t="str">
            <v/>
          </cell>
          <cell r="D3907" t="str">
            <v/>
          </cell>
        </row>
        <row r="3908">
          <cell r="A3908">
            <v>6</v>
          </cell>
          <cell r="B3908" t="str">
            <v>CONTROLE TECNOLOGICO</v>
          </cell>
          <cell r="C3908" t="str">
            <v/>
          </cell>
          <cell r="D3908" t="str">
            <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t="str">
            <v/>
          </cell>
          <cell r="D3911" t="str">
            <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t="str">
            <v/>
          </cell>
          <cell r="D3924" t="str">
            <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t="str">
            <v/>
          </cell>
          <cell r="D3927" t="str">
            <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t="str">
            <v/>
          </cell>
          <cell r="D3936" t="str">
            <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t="str">
            <v/>
          </cell>
          <cell r="D3995" t="str">
            <v/>
          </cell>
        </row>
        <row r="3996">
          <cell r="A3996">
            <v>72733</v>
          </cell>
          <cell r="B3996" t="str">
            <v>MOBILIZACAO E DESMOBILIZACAO DE EQUIPAMENTO DE SONDAGEM A PERCUSSAO</v>
          </cell>
          <cell r="C3996" t="str">
            <v>UN</v>
          </cell>
          <cell r="D3996">
            <v>398.44</v>
          </cell>
        </row>
        <row r="3997">
          <cell r="A3997">
            <v>8</v>
          </cell>
          <cell r="B3997" t="str">
            <v>LOCACAO</v>
          </cell>
          <cell r="C3997" t="str">
            <v/>
          </cell>
          <cell r="D3997" t="str">
            <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t="str">
            <v/>
          </cell>
          <cell r="D4002" t="str">
            <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t="str">
            <v/>
          </cell>
          <cell r="D4004" t="str">
            <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t="str">
            <v/>
          </cell>
          <cell r="D4008" t="str">
            <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t="str">
            <v/>
          </cell>
          <cell r="D4012" t="str">
            <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t="str">
            <v/>
          </cell>
          <cell r="D4014" t="str">
            <v/>
          </cell>
        </row>
        <row r="4015">
          <cell r="A4015">
            <v>201</v>
          </cell>
          <cell r="B4015" t="str">
            <v>PORTAO</v>
          </cell>
          <cell r="C4015" t="str">
            <v/>
          </cell>
          <cell r="D4015" t="str">
            <v/>
          </cell>
        </row>
        <row r="4016">
          <cell r="A4016">
            <v>73814</v>
          </cell>
          <cell r="B4016" t="str">
            <v>PORTAO DE FERRO GALVANIZADO</v>
          </cell>
          <cell r="C4016" t="str">
            <v/>
          </cell>
          <cell r="D4016" t="str">
            <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t="str">
            <v/>
          </cell>
          <cell r="D4019" t="str">
            <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t="str">
            <v/>
          </cell>
          <cell r="D4022" t="str">
            <v/>
          </cell>
        </row>
        <row r="4023">
          <cell r="A4023">
            <v>74038</v>
          </cell>
          <cell r="B4023" t="str">
            <v>PORTÃO PARA CERCA</v>
          </cell>
          <cell r="C4023" t="str">
            <v/>
          </cell>
          <cell r="D4023" t="str">
            <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t="str">
            <v/>
          </cell>
          <cell r="D4025" t="str">
            <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t="str">
            <v/>
          </cell>
          <cell r="D4027" t="str">
            <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t="str">
            <v/>
          </cell>
          <cell r="D4029" t="str">
            <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t="str">
            <v/>
          </cell>
          <cell r="D4034" t="str">
            <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t="str">
            <v/>
          </cell>
          <cell r="D4037" t="str">
            <v/>
          </cell>
        </row>
        <row r="4038">
          <cell r="A4038">
            <v>73787</v>
          </cell>
          <cell r="B4038" t="str">
            <v>ALAMBRADO</v>
          </cell>
          <cell r="C4038" t="str">
            <v/>
          </cell>
          <cell r="D4038" t="str">
            <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t="str">
            <v/>
          </cell>
          <cell r="D4040" t="str">
            <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t="str">
            <v/>
          </cell>
          <cell r="D4042" t="str">
            <v/>
          </cell>
        </row>
        <row r="4043">
          <cell r="A4043">
            <v>73788</v>
          </cell>
          <cell r="B4043" t="str">
            <v>PLANTIO DE ARVORES E ARBUSTOS</v>
          </cell>
          <cell r="C4043" t="str">
            <v/>
          </cell>
          <cell r="D4043" t="str">
            <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t="str">
            <v/>
          </cell>
          <cell r="D4046" t="str">
            <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t="str">
            <v/>
          </cell>
          <cell r="D4052" t="str">
            <v/>
          </cell>
        </row>
        <row r="4053">
          <cell r="A4053">
            <v>74236</v>
          </cell>
          <cell r="B4053" t="str">
            <v>PLANTIO DE GRAMA</v>
          </cell>
          <cell r="C4053" t="str">
            <v/>
          </cell>
          <cell r="D4053" t="str">
            <v/>
          </cell>
        </row>
        <row r="4054">
          <cell r="A4054" t="str">
            <v>74236/001</v>
          </cell>
          <cell r="B4054" t="str">
            <v>GRAMA BATATAIS EM PLACAS</v>
          </cell>
          <cell r="C4054" t="str">
            <v>M2</v>
          </cell>
          <cell r="D4054">
            <v>7.16</v>
          </cell>
        </row>
        <row r="4055">
          <cell r="A4055">
            <v>207</v>
          </cell>
          <cell r="B4055" t="str">
            <v>PASSEIO</v>
          </cell>
          <cell r="C4055" t="str">
            <v/>
          </cell>
          <cell r="D4055" t="str">
            <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t="str">
            <v/>
          </cell>
          <cell r="D4057" t="str">
            <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t="str">
            <v/>
          </cell>
          <cell r="D4060" t="str">
            <v/>
          </cell>
        </row>
        <row r="4061">
          <cell r="A4061">
            <v>73864</v>
          </cell>
          <cell r="B4061" t="str">
            <v>NIVELAMENTO DE SOLO</v>
          </cell>
          <cell r="C4061" t="str">
            <v/>
          </cell>
          <cell r="D4061" t="str">
            <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t="str">
            <v/>
          </cell>
          <cell r="D4063" t="str">
            <v/>
          </cell>
        </row>
        <row r="4064">
          <cell r="A4064">
            <v>74228</v>
          </cell>
          <cell r="B4064" t="str">
            <v>BANCOS DE CONCRETO P/JARDIM</v>
          </cell>
          <cell r="C4064" t="str">
            <v/>
          </cell>
          <cell r="D4064" t="str">
            <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t="str">
            <v/>
          </cell>
          <cell r="D4066" t="str">
            <v/>
          </cell>
        </row>
        <row r="4067">
          <cell r="A4067" t="str">
            <v>TOTAIS DO VIN</v>
          </cell>
          <cell r="B4067" t="str">
            <v>ULO - AGRUPADORES: 525 COMPOSIÇÕES: 3.288</v>
          </cell>
          <cell r="C4067" t="str">
            <v/>
          </cell>
          <cell r="D4067" t="str">
            <v/>
          </cell>
        </row>
        <row r="4068">
          <cell r="A4068" t="str">
            <v>-------------</v>
          </cell>
          <cell r="B4068" t="str">
            <v>---------------------------------------------------</v>
          </cell>
          <cell r="C4068" t="str">
            <v/>
          </cell>
          <cell r="D4068" t="str">
            <v/>
          </cell>
        </row>
        <row r="4069">
          <cell r="A4069" t="str">
            <v>TOTALIZAÇÃO</v>
          </cell>
          <cell r="B4069" t="str">
            <v>E COMPOSIÇOES</v>
          </cell>
          <cell r="C4069" t="str">
            <v/>
          </cell>
          <cell r="D4069" t="str">
            <v/>
          </cell>
        </row>
        <row r="4070">
          <cell r="A4070" t="str">
            <v>-------------</v>
          </cell>
          <cell r="B4070" t="str">
            <v>---------------------------------------------------AGRUPADOR COMPOSIÇÃO</v>
          </cell>
          <cell r="C4070" t="str">
            <v/>
          </cell>
          <cell r="D4070" t="str">
            <v/>
          </cell>
        </row>
        <row r="4071">
          <cell r="A4071" t="str">
            <v>-------------</v>
          </cell>
          <cell r="B4071" t="str">
            <v>---------------------------------------------------</v>
          </cell>
          <cell r="C4071" t="str">
            <v/>
          </cell>
          <cell r="D4071" t="str">
            <v/>
          </cell>
        </row>
        <row r="4072">
          <cell r="A4072" t="str">
            <v>TOTAL GERAL .</v>
          </cell>
          <cell r="B4072" t="str">
            <v>...... 525 3.288</v>
          </cell>
          <cell r="C4072" t="str">
            <v/>
          </cell>
          <cell r="D4072" t="str">
            <v/>
          </cell>
        </row>
        <row r="4073">
          <cell r="A4073" t="str">
            <v>im de arquivo</v>
          </cell>
          <cell r="B4073" t="str">
            <v/>
          </cell>
          <cell r="C4073" t="str">
            <v/>
          </cell>
          <cell r="D4073" t="str">
            <v/>
          </cell>
        </row>
      </sheetData>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 val="RELATÓRIO"/>
      <sheetName val="REAJU (2)"/>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 val="RELATÓRIO"/>
      <sheetName val="REAJU (2)"/>
      <sheetName val="5ª Med"/>
      <sheetName val="INSUMOS_Lab_cienc_"/>
      <sheetName val="INSUMOS_ARQUIBANCADA"/>
      <sheetName val="insumos_Urb_do_páteo_"/>
      <sheetName val="INSUMO_PARA_RAIO"/>
      <sheetName val="INSUMO_MURO"/>
      <sheetName val="Orçamento_(3)"/>
      <sheetName val="Inst__Elet_"/>
      <sheetName val="Rev__"/>
      <sheetName val="Muro_de_fech_"/>
      <sheetName val="Urb_do_páteo"/>
      <sheetName val="Arquib__e_mureta"/>
      <sheetName val="Lab_cienc_"/>
      <sheetName val="Orçamento_(2)"/>
      <sheetName val="RN_CONSTRUÇÕES"/>
      <sheetName val="5ª_Med"/>
      <sheetName val="Solum"/>
      <sheetName val="indice de reajuste"/>
      <sheetName val="ORDEM ANALÍTICA"/>
      <sheetName val="COMP. JAN 20"/>
      <sheetName val="MAPA COT."/>
      <sheetName val="INUSMO JAN 20"/>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1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J49"/>
  <sheetViews>
    <sheetView showGridLines="0" tabSelected="1" view="pageBreakPreview" zoomScaleNormal="100" zoomScaleSheetLayoutView="100" workbookViewId="0">
      <selection activeCell="N45" sqref="N45"/>
    </sheetView>
  </sheetViews>
  <sheetFormatPr defaultRowHeight="15"/>
  <sheetData>
    <row r="1" spans="1:10">
      <c r="A1" s="258"/>
      <c r="B1" s="258"/>
      <c r="C1" s="258"/>
      <c r="D1" s="258"/>
      <c r="E1" s="258"/>
      <c r="F1" s="258"/>
      <c r="G1" s="258"/>
      <c r="H1" s="258"/>
      <c r="I1" s="258"/>
      <c r="J1" s="258"/>
    </row>
    <row r="2" spans="1:10">
      <c r="A2" s="258"/>
      <c r="B2" s="258"/>
      <c r="C2" s="258"/>
      <c r="D2" s="258"/>
      <c r="E2" s="258"/>
      <c r="F2" s="258"/>
      <c r="H2" s="258"/>
      <c r="I2" s="258"/>
      <c r="J2" s="258"/>
    </row>
    <row r="3" spans="1:10">
      <c r="A3" s="258"/>
      <c r="B3" s="258"/>
      <c r="C3" s="258"/>
      <c r="D3" s="258"/>
      <c r="E3" s="258"/>
      <c r="F3" s="258"/>
      <c r="G3" s="258"/>
      <c r="H3" s="258"/>
      <c r="I3" s="258"/>
      <c r="J3" s="258"/>
    </row>
    <row r="4" spans="1:10">
      <c r="A4" s="258"/>
      <c r="B4" s="258"/>
      <c r="C4" s="258"/>
      <c r="D4" s="258"/>
      <c r="E4" s="258"/>
      <c r="F4" s="258"/>
      <c r="G4" s="258"/>
      <c r="H4" s="258"/>
      <c r="I4" s="258"/>
      <c r="J4" s="258"/>
    </row>
    <row r="5" spans="1:10">
      <c r="A5" s="258"/>
      <c r="B5" s="258"/>
      <c r="C5" s="258"/>
      <c r="D5" s="258"/>
      <c r="E5" s="258"/>
      <c r="F5" s="258"/>
      <c r="G5" s="258"/>
      <c r="H5" s="258"/>
      <c r="I5" s="258"/>
      <c r="J5" s="258"/>
    </row>
    <row r="6" spans="1:10">
      <c r="A6" s="258"/>
      <c r="B6" s="258"/>
      <c r="C6" s="258"/>
      <c r="D6" s="258"/>
      <c r="E6" s="258"/>
      <c r="F6" s="258"/>
      <c r="G6" s="258"/>
      <c r="H6" s="258"/>
      <c r="I6" s="258"/>
      <c r="J6" s="258"/>
    </row>
    <row r="7" spans="1:10">
      <c r="A7" s="259"/>
      <c r="B7" s="259"/>
      <c r="C7" s="260"/>
      <c r="D7" s="261"/>
      <c r="E7" s="258"/>
      <c r="F7" s="258"/>
      <c r="G7" s="258"/>
      <c r="H7" s="258"/>
      <c r="I7" s="258"/>
      <c r="J7" s="258"/>
    </row>
    <row r="8" spans="1:10">
      <c r="A8" s="258"/>
      <c r="B8" s="258"/>
      <c r="C8" s="258"/>
      <c r="D8" s="258"/>
      <c r="E8" s="258"/>
      <c r="F8" s="258"/>
      <c r="G8" s="258"/>
      <c r="H8" s="258"/>
      <c r="I8" s="258"/>
      <c r="J8" s="258"/>
    </row>
    <row r="9" spans="1:10">
      <c r="A9" s="258"/>
      <c r="B9" s="258"/>
      <c r="C9" s="258"/>
      <c r="D9" s="258"/>
      <c r="E9" s="258"/>
      <c r="F9" s="258"/>
      <c r="G9" s="258"/>
      <c r="H9" s="258"/>
      <c r="I9" s="258"/>
      <c r="J9" s="258"/>
    </row>
    <row r="10" spans="1:10">
      <c r="A10" s="258"/>
      <c r="B10" s="258"/>
      <c r="C10" s="258"/>
      <c r="D10" s="258"/>
      <c r="E10" s="258"/>
      <c r="F10" s="258"/>
      <c r="G10" s="258"/>
      <c r="H10" s="258"/>
      <c r="I10" s="258"/>
      <c r="J10" s="258"/>
    </row>
    <row r="11" spans="1:10">
      <c r="A11" s="258"/>
      <c r="B11" s="258"/>
      <c r="C11" s="258"/>
      <c r="D11" s="258"/>
      <c r="E11" s="258"/>
      <c r="F11" s="258"/>
      <c r="G11" s="258"/>
      <c r="H11" s="258"/>
      <c r="I11" s="258"/>
      <c r="J11" s="258"/>
    </row>
    <row r="12" spans="1:10">
      <c r="A12" s="258"/>
      <c r="B12" s="258"/>
      <c r="C12" s="258"/>
      <c r="D12" s="258"/>
      <c r="E12" s="258"/>
      <c r="F12" s="258"/>
      <c r="G12" s="258"/>
      <c r="H12" s="258"/>
      <c r="I12" s="258"/>
      <c r="J12" s="258"/>
    </row>
    <row r="13" spans="1:10">
      <c r="A13" s="258"/>
      <c r="B13" s="258"/>
      <c r="C13" s="258"/>
      <c r="D13" s="258"/>
      <c r="E13" s="258"/>
      <c r="F13" s="258"/>
      <c r="G13" s="258"/>
      <c r="H13" s="258"/>
      <c r="I13" s="258"/>
      <c r="J13" s="258"/>
    </row>
    <row r="14" spans="1:10" ht="21">
      <c r="A14" s="262"/>
      <c r="B14" s="262"/>
      <c r="C14" s="262"/>
      <c r="D14" s="262"/>
      <c r="E14" s="258"/>
      <c r="F14" s="258"/>
      <c r="G14" s="258"/>
      <c r="H14" s="258"/>
      <c r="I14" s="258"/>
      <c r="J14" s="258"/>
    </row>
    <row r="15" spans="1:10" ht="21">
      <c r="A15" s="262"/>
      <c r="B15" s="262"/>
      <c r="C15" s="262"/>
      <c r="D15" s="262"/>
      <c r="E15" s="258"/>
      <c r="F15" s="258"/>
      <c r="G15" s="258"/>
      <c r="H15" s="258"/>
      <c r="I15" s="258"/>
      <c r="J15" s="258"/>
    </row>
    <row r="16" spans="1:10">
      <c r="A16" s="259"/>
      <c r="B16" s="263"/>
      <c r="C16" s="260"/>
      <c r="D16" s="264"/>
      <c r="E16" s="258"/>
      <c r="F16" s="258"/>
      <c r="G16" s="258"/>
      <c r="H16" s="258"/>
      <c r="I16" s="258"/>
      <c r="J16" s="258"/>
    </row>
    <row r="17" spans="1:10">
      <c r="A17" s="258"/>
      <c r="B17" s="258"/>
      <c r="C17" s="258"/>
      <c r="D17" s="258"/>
      <c r="E17" s="258"/>
      <c r="F17" s="258"/>
      <c r="G17" s="258"/>
      <c r="H17" s="258"/>
      <c r="I17" s="258"/>
      <c r="J17" s="258"/>
    </row>
    <row r="18" spans="1:10">
      <c r="A18" s="258"/>
      <c r="B18" s="258"/>
      <c r="C18" s="258"/>
      <c r="D18" s="258"/>
      <c r="E18" s="258"/>
      <c r="F18" s="258"/>
      <c r="G18" s="258"/>
      <c r="H18" s="258"/>
      <c r="I18" s="258"/>
      <c r="J18" s="258"/>
    </row>
    <row r="19" spans="1:10">
      <c r="A19" s="496" t="s">
        <v>191</v>
      </c>
      <c r="B19" s="496"/>
      <c r="C19" s="496"/>
      <c r="D19" s="496"/>
      <c r="E19" s="496"/>
      <c r="F19" s="496"/>
      <c r="G19" s="496"/>
      <c r="H19" s="496"/>
      <c r="I19" s="496"/>
      <c r="J19" s="496"/>
    </row>
    <row r="20" spans="1:10">
      <c r="A20" s="496"/>
      <c r="B20" s="496"/>
      <c r="C20" s="496"/>
      <c r="D20" s="496"/>
      <c r="E20" s="496"/>
      <c r="F20" s="496"/>
      <c r="G20" s="496"/>
      <c r="H20" s="496"/>
      <c r="I20" s="496"/>
      <c r="J20" s="496"/>
    </row>
    <row r="21" spans="1:10">
      <c r="A21" s="496"/>
      <c r="B21" s="496"/>
      <c r="C21" s="496"/>
      <c r="D21" s="496"/>
      <c r="E21" s="496"/>
      <c r="F21" s="496"/>
      <c r="G21" s="496"/>
      <c r="H21" s="496"/>
      <c r="I21" s="496"/>
      <c r="J21" s="496"/>
    </row>
    <row r="22" spans="1:10">
      <c r="A22" s="496"/>
      <c r="B22" s="496"/>
      <c r="C22" s="496"/>
      <c r="D22" s="496"/>
      <c r="E22" s="496"/>
      <c r="F22" s="496"/>
      <c r="G22" s="496"/>
      <c r="H22" s="496"/>
      <c r="I22" s="496"/>
      <c r="J22" s="496"/>
    </row>
    <row r="23" spans="1:10">
      <c r="A23" s="496"/>
      <c r="B23" s="496"/>
      <c r="C23" s="496"/>
      <c r="D23" s="496"/>
      <c r="E23" s="496"/>
      <c r="F23" s="496"/>
      <c r="G23" s="496"/>
      <c r="H23" s="496"/>
      <c r="I23" s="496"/>
      <c r="J23" s="496"/>
    </row>
    <row r="24" spans="1:10">
      <c r="A24" s="496"/>
      <c r="B24" s="496"/>
      <c r="C24" s="496"/>
      <c r="D24" s="496"/>
      <c r="E24" s="496"/>
      <c r="F24" s="496"/>
      <c r="G24" s="496"/>
      <c r="H24" s="496"/>
      <c r="I24" s="496"/>
      <c r="J24" s="496"/>
    </row>
    <row r="25" spans="1:10">
      <c r="A25" s="496"/>
      <c r="B25" s="496"/>
      <c r="C25" s="496"/>
      <c r="D25" s="496"/>
      <c r="E25" s="496"/>
      <c r="F25" s="496"/>
      <c r="G25" s="496"/>
      <c r="H25" s="496"/>
      <c r="I25" s="496"/>
      <c r="J25" s="496"/>
    </row>
    <row r="26" spans="1:10">
      <c r="A26" s="258"/>
      <c r="B26" s="258"/>
      <c r="C26" s="258"/>
      <c r="D26" s="265"/>
      <c r="E26" s="258"/>
      <c r="F26" s="258"/>
      <c r="G26" s="258"/>
      <c r="H26" s="258"/>
      <c r="I26" s="258"/>
      <c r="J26" s="258"/>
    </row>
    <row r="27" spans="1:10">
      <c r="A27" s="258"/>
      <c r="B27" s="258"/>
      <c r="C27" s="258"/>
      <c r="D27" s="266"/>
      <c r="E27" s="258"/>
      <c r="F27" s="258"/>
      <c r="G27" s="258"/>
      <c r="H27" s="258"/>
      <c r="I27" s="258"/>
      <c r="J27" s="258"/>
    </row>
    <row r="28" spans="1:10">
      <c r="A28" s="258"/>
      <c r="B28" s="258"/>
      <c r="C28" s="258"/>
      <c r="D28" s="266"/>
      <c r="E28" s="258"/>
      <c r="F28" s="258"/>
      <c r="G28" s="258"/>
      <c r="H28" s="258"/>
      <c r="I28" s="258"/>
      <c r="J28" s="258"/>
    </row>
    <row r="29" spans="1:10">
      <c r="A29" s="258"/>
      <c r="B29" s="258"/>
      <c r="C29" s="258"/>
      <c r="D29" s="258"/>
      <c r="E29" s="258"/>
      <c r="F29" s="258"/>
      <c r="G29" s="258"/>
      <c r="H29" s="258"/>
      <c r="I29" s="258"/>
      <c r="J29" s="258"/>
    </row>
    <row r="30" spans="1:10">
      <c r="A30" s="258"/>
      <c r="B30" s="258"/>
      <c r="C30" s="258"/>
      <c r="D30" s="258"/>
      <c r="E30" s="258"/>
      <c r="F30" s="258"/>
      <c r="G30" s="258"/>
      <c r="H30" s="258"/>
      <c r="I30" s="258"/>
      <c r="J30" s="258"/>
    </row>
    <row r="31" spans="1:10">
      <c r="A31" s="258"/>
      <c r="B31" s="258"/>
      <c r="C31" s="258"/>
      <c r="D31" s="258"/>
      <c r="E31" s="258"/>
      <c r="F31" s="258"/>
      <c r="G31" s="258"/>
      <c r="H31" s="258"/>
      <c r="I31" s="258"/>
      <c r="J31" s="258"/>
    </row>
    <row r="32" spans="1:10">
      <c r="A32" s="258"/>
      <c r="B32" s="258"/>
      <c r="C32" s="258"/>
      <c r="D32" s="258"/>
      <c r="E32" s="258"/>
      <c r="F32" s="258"/>
      <c r="G32" s="258"/>
      <c r="H32" s="258"/>
      <c r="I32" s="258"/>
      <c r="J32" s="258"/>
    </row>
    <row r="33" spans="1:10">
      <c r="A33" s="258"/>
      <c r="B33" s="258"/>
      <c r="C33" s="258"/>
      <c r="D33" s="258"/>
      <c r="E33" s="258"/>
      <c r="F33" s="258"/>
      <c r="G33" s="258"/>
      <c r="H33" s="258"/>
      <c r="I33" s="258"/>
      <c r="J33" s="258"/>
    </row>
    <row r="34" spans="1:10">
      <c r="A34" s="258"/>
      <c r="B34" s="258"/>
      <c r="C34" s="258"/>
      <c r="D34" s="258"/>
      <c r="E34" s="258"/>
      <c r="F34" s="258"/>
      <c r="G34" s="258"/>
      <c r="H34" s="258"/>
      <c r="I34" s="258"/>
      <c r="J34" s="258"/>
    </row>
    <row r="35" spans="1:10">
      <c r="A35" s="258"/>
      <c r="B35" s="258"/>
      <c r="C35" s="258"/>
      <c r="D35" s="258"/>
      <c r="E35" s="258"/>
      <c r="F35" s="258"/>
      <c r="G35" s="258"/>
      <c r="H35" s="258"/>
      <c r="I35" s="258"/>
      <c r="J35" s="258"/>
    </row>
    <row r="36" spans="1:10">
      <c r="A36" s="258"/>
      <c r="B36" s="258"/>
      <c r="C36" s="258"/>
      <c r="D36" s="258"/>
      <c r="E36" s="258"/>
      <c r="F36" s="258"/>
      <c r="G36" s="258"/>
      <c r="H36" s="258"/>
      <c r="I36" s="258"/>
      <c r="J36" s="258"/>
    </row>
    <row r="37" spans="1:10">
      <c r="A37" s="258"/>
      <c r="B37" s="258"/>
      <c r="C37" s="258"/>
      <c r="D37" s="258"/>
      <c r="E37" s="258"/>
      <c r="F37" s="258"/>
      <c r="G37" s="258"/>
      <c r="H37" s="258"/>
      <c r="I37" s="258"/>
      <c r="J37" s="258"/>
    </row>
    <row r="38" spans="1:10">
      <c r="A38" s="258"/>
      <c r="B38" s="258"/>
      <c r="C38" s="258"/>
      <c r="D38" s="258"/>
      <c r="E38" s="258"/>
      <c r="F38" s="258"/>
      <c r="G38" s="258"/>
      <c r="H38" s="258"/>
      <c r="I38" s="258"/>
      <c r="J38" s="258"/>
    </row>
    <row r="39" spans="1:10">
      <c r="A39" s="258"/>
      <c r="B39" s="258"/>
      <c r="C39" s="258"/>
      <c r="D39" s="258"/>
      <c r="E39" s="258"/>
      <c r="F39" s="258"/>
      <c r="G39" s="258"/>
      <c r="H39" s="258"/>
      <c r="I39" s="258"/>
      <c r="J39" s="258"/>
    </row>
    <row r="40" spans="1:10">
      <c r="A40" s="258"/>
      <c r="B40" s="258"/>
      <c r="C40" s="258"/>
      <c r="D40" s="258"/>
      <c r="E40" s="258"/>
      <c r="F40" s="258"/>
      <c r="G40" s="258"/>
      <c r="H40" s="258"/>
      <c r="I40" s="258"/>
      <c r="J40" s="258"/>
    </row>
    <row r="41" spans="1:10">
      <c r="A41" s="258"/>
      <c r="B41" s="258"/>
      <c r="C41" s="258"/>
      <c r="D41" s="258"/>
      <c r="E41" s="258"/>
      <c r="F41" s="258"/>
      <c r="G41" s="258"/>
      <c r="H41" s="258"/>
      <c r="I41" s="258"/>
      <c r="J41" s="258"/>
    </row>
    <row r="42" spans="1:10">
      <c r="A42" s="258"/>
      <c r="B42" s="258"/>
      <c r="C42" s="258"/>
      <c r="D42" s="258"/>
      <c r="E42" s="258"/>
      <c r="F42" s="258"/>
      <c r="G42" s="258"/>
      <c r="H42" s="258"/>
      <c r="I42" s="258"/>
      <c r="J42" s="258"/>
    </row>
    <row r="43" spans="1:10">
      <c r="A43" s="258"/>
      <c r="B43" s="258"/>
      <c r="C43" s="258"/>
      <c r="D43" s="258"/>
      <c r="E43" s="258"/>
      <c r="F43" s="258"/>
      <c r="G43" s="258"/>
      <c r="H43" s="258"/>
      <c r="I43" s="258"/>
      <c r="J43" s="258"/>
    </row>
    <row r="44" spans="1:10">
      <c r="A44" s="258"/>
      <c r="B44" s="258"/>
      <c r="C44" s="258"/>
      <c r="D44" s="258"/>
      <c r="E44" s="258"/>
      <c r="F44" s="258"/>
      <c r="G44" s="258"/>
      <c r="H44" s="258"/>
      <c r="I44" s="258"/>
      <c r="J44" s="258"/>
    </row>
    <row r="45" spans="1:10" ht="18.75">
      <c r="A45" s="497" t="s">
        <v>124</v>
      </c>
      <c r="B45" s="497"/>
      <c r="C45" s="497"/>
      <c r="D45" s="497"/>
      <c r="E45" s="497"/>
      <c r="F45" s="497"/>
      <c r="G45" s="497"/>
      <c r="H45" s="497"/>
      <c r="I45" s="497"/>
      <c r="J45" s="497"/>
    </row>
    <row r="46" spans="1:10">
      <c r="A46" s="258"/>
      <c r="B46" s="258"/>
      <c r="C46" s="258"/>
      <c r="D46" s="258"/>
      <c r="E46" s="258"/>
      <c r="F46" s="258"/>
      <c r="G46" s="258"/>
      <c r="H46" s="258"/>
      <c r="I46" s="258"/>
      <c r="J46" s="258"/>
    </row>
    <row r="47" spans="1:10">
      <c r="A47" s="267" t="s">
        <v>179</v>
      </c>
      <c r="B47" s="267"/>
      <c r="C47" s="267"/>
      <c r="D47" s="265"/>
      <c r="E47" s="258"/>
      <c r="F47" s="258"/>
      <c r="G47" s="258"/>
      <c r="H47" s="258"/>
      <c r="I47" s="258"/>
      <c r="J47" s="258"/>
    </row>
    <row r="48" spans="1:10">
      <c r="A48" s="498" t="s">
        <v>192</v>
      </c>
      <c r="B48" s="498"/>
      <c r="C48" s="498"/>
      <c r="D48" s="498"/>
      <c r="E48" s="498"/>
      <c r="F48" s="498"/>
      <c r="G48" s="498"/>
      <c r="H48" s="498"/>
      <c r="I48" s="498"/>
      <c r="J48" s="498"/>
    </row>
    <row r="49" spans="1:10">
      <c r="A49" s="268" t="s">
        <v>180</v>
      </c>
      <c r="B49" s="268"/>
      <c r="C49" s="268"/>
      <c r="D49" s="266"/>
      <c r="E49" s="258"/>
      <c r="F49" s="258"/>
      <c r="G49" s="258"/>
      <c r="H49" s="258"/>
      <c r="I49" s="258"/>
      <c r="J49" s="258"/>
    </row>
  </sheetData>
  <mergeCells count="3">
    <mergeCell ref="A19:J25"/>
    <mergeCell ref="A45:J45"/>
    <mergeCell ref="A48:J48"/>
  </mergeCell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4" tint="0.79998168889431442"/>
    <pageSetUpPr fitToPage="1"/>
  </sheetPr>
  <dimension ref="A2:G50"/>
  <sheetViews>
    <sheetView showGridLines="0" view="pageBreakPreview" zoomScaleNormal="100" zoomScaleSheetLayoutView="100" workbookViewId="0">
      <selection activeCell="F14" sqref="F14"/>
    </sheetView>
  </sheetViews>
  <sheetFormatPr defaultRowHeight="15"/>
  <cols>
    <col min="2" max="2" width="10.5703125" customWidth="1"/>
    <col min="4" max="4" width="15" customWidth="1"/>
    <col min="5" max="5" width="29.140625" customWidth="1"/>
    <col min="6" max="6" width="23.7109375" customWidth="1"/>
    <col min="7" max="7" width="14.42578125" customWidth="1"/>
  </cols>
  <sheetData>
    <row r="2" spans="1:7">
      <c r="A2" s="15"/>
      <c r="D2" s="119" t="s">
        <v>62</v>
      </c>
      <c r="E2" s="10" t="s">
        <v>193</v>
      </c>
      <c r="F2" s="15"/>
      <c r="G2" s="15"/>
    </row>
    <row r="3" spans="1:7">
      <c r="A3" s="15"/>
      <c r="D3" s="119" t="s">
        <v>63</v>
      </c>
      <c r="E3" s="10" t="s">
        <v>103</v>
      </c>
      <c r="F3" s="15"/>
      <c r="G3" s="15"/>
    </row>
    <row r="4" spans="1:7">
      <c r="A4" s="15"/>
      <c r="D4" s="119" t="s">
        <v>64</v>
      </c>
      <c r="E4" s="10" t="s">
        <v>104</v>
      </c>
      <c r="F4" s="15"/>
      <c r="G4" s="15"/>
    </row>
    <row r="5" spans="1:7">
      <c r="A5" s="16"/>
      <c r="D5" s="119" t="s">
        <v>65</v>
      </c>
      <c r="E5" s="10" t="s">
        <v>66</v>
      </c>
      <c r="F5" s="16"/>
      <c r="G5" s="16"/>
    </row>
    <row r="6" spans="1:7">
      <c r="A6" s="16"/>
      <c r="D6" s="10"/>
      <c r="E6" s="16"/>
      <c r="F6" s="16"/>
      <c r="G6" s="16"/>
    </row>
    <row r="7" spans="1:7">
      <c r="A7" s="16"/>
      <c r="D7" s="10"/>
    </row>
    <row r="8" spans="1:7">
      <c r="C8" s="17" t="s">
        <v>26</v>
      </c>
      <c r="D8" s="18">
        <f>'Memória de Cálculo - T. Buraco'!C44</f>
        <v>380542.95</v>
      </c>
      <c r="E8" s="19" t="s">
        <v>19</v>
      </c>
      <c r="F8" s="20"/>
      <c r="G8" s="16"/>
    </row>
    <row r="9" spans="1:7">
      <c r="A9" s="120"/>
      <c r="D9" s="21"/>
      <c r="E9" s="19" t="s">
        <v>32</v>
      </c>
      <c r="F9" s="16"/>
    </row>
    <row r="11" spans="1:7">
      <c r="C11" s="17" t="s">
        <v>16</v>
      </c>
      <c r="D11" s="22">
        <f>BDI!G35</f>
        <v>0.24031242719872803</v>
      </c>
      <c r="E11" s="23" t="s">
        <v>21</v>
      </c>
      <c r="F11" s="11" t="s">
        <v>267</v>
      </c>
      <c r="G11" s="16"/>
    </row>
    <row r="12" spans="1:7">
      <c r="C12" s="17" t="s">
        <v>283</v>
      </c>
      <c r="D12" s="22">
        <f>'BDI - Diferenciado'!G21</f>
        <v>0.15</v>
      </c>
      <c r="E12" s="24"/>
      <c r="G12" s="16"/>
    </row>
    <row r="13" spans="1:7">
      <c r="B13" s="418"/>
      <c r="C13" s="419"/>
      <c r="D13" s="420"/>
      <c r="E13" s="24"/>
      <c r="F13" s="11"/>
      <c r="G13" s="16"/>
    </row>
    <row r="14" spans="1:7">
      <c r="C14" s="25"/>
      <c r="D14" s="22"/>
      <c r="E14" s="24"/>
      <c r="F14" s="11"/>
      <c r="G14" s="16"/>
    </row>
    <row r="15" spans="1:7">
      <c r="C15" s="25"/>
      <c r="D15" s="33" t="s">
        <v>194</v>
      </c>
      <c r="E15" s="71"/>
      <c r="F15" s="11"/>
      <c r="G15" s="16"/>
    </row>
    <row r="16" spans="1:7">
      <c r="C16" s="25"/>
      <c r="D16" s="33"/>
      <c r="E16" s="71"/>
      <c r="F16" s="11"/>
      <c r="G16" s="16"/>
    </row>
    <row r="17" spans="1:7">
      <c r="C17" s="25"/>
      <c r="D17" s="33"/>
      <c r="E17" s="71"/>
      <c r="F17" s="11"/>
      <c r="G17" s="16"/>
    </row>
    <row r="18" spans="1:7">
      <c r="A18" s="16"/>
      <c r="B18" s="10"/>
      <c r="C18" s="16"/>
      <c r="D18" s="16"/>
      <c r="E18" s="16"/>
      <c r="F18" s="16"/>
      <c r="G18" s="16"/>
    </row>
    <row r="19" spans="1:7" ht="32.1" customHeight="1">
      <c r="A19" s="512" t="s">
        <v>139</v>
      </c>
      <c r="B19" s="512"/>
      <c r="C19" s="512"/>
      <c r="D19" s="512"/>
      <c r="E19" s="512"/>
      <c r="F19" s="512"/>
      <c r="G19" s="512"/>
    </row>
    <row r="20" spans="1:7" ht="15" customHeight="1">
      <c r="A20" s="500"/>
      <c r="B20" s="500"/>
      <c r="C20" s="500"/>
      <c r="D20" s="500"/>
      <c r="E20" s="500"/>
      <c r="F20" s="500"/>
      <c r="G20" s="500"/>
    </row>
    <row r="21" spans="1:7" ht="27" customHeight="1">
      <c r="A21" s="513" t="s">
        <v>28</v>
      </c>
      <c r="B21" s="514"/>
      <c r="C21" s="514"/>
      <c r="D21" s="514"/>
      <c r="E21" s="514"/>
      <c r="F21" s="516" t="s">
        <v>27</v>
      </c>
      <c r="G21" s="517"/>
    </row>
    <row r="22" spans="1:7" ht="23.25" customHeight="1">
      <c r="A22" s="137" t="s">
        <v>1</v>
      </c>
      <c r="B22" s="514" t="s">
        <v>29</v>
      </c>
      <c r="C22" s="514"/>
      <c r="D22" s="514"/>
      <c r="E22" s="514"/>
      <c r="F22" s="164" t="s">
        <v>25</v>
      </c>
      <c r="G22" s="165" t="s">
        <v>30</v>
      </c>
    </row>
    <row r="23" spans="1:7" ht="21.95" customHeight="1">
      <c r="A23" s="146">
        <f>Orçamento!C15</f>
        <v>1</v>
      </c>
      <c r="B23" s="504" t="str">
        <f>Orçamento!D15</f>
        <v>SERVIÇOS PRELIMINARES</v>
      </c>
      <c r="C23" s="504"/>
      <c r="D23" s="504"/>
      <c r="E23" s="504"/>
      <c r="F23" s="166">
        <f>Orçamento!L19</f>
        <v>0</v>
      </c>
      <c r="G23" s="167" t="e">
        <f>F23/$F$39</f>
        <v>#DIV/0!</v>
      </c>
    </row>
    <row r="24" spans="1:7" ht="21.95" customHeight="1">
      <c r="A24" s="311">
        <f>Orçamento!C20</f>
        <v>2</v>
      </c>
      <c r="B24" s="503" t="str">
        <f>Orçamento!D20</f>
        <v>RECUPERAÇÃO ASFÁLTICA - TAPA BURACO</v>
      </c>
      <c r="C24" s="503"/>
      <c r="D24" s="503"/>
      <c r="E24" s="503"/>
      <c r="F24" s="312">
        <f>Orçamento!L22</f>
        <v>0</v>
      </c>
      <c r="G24" s="313" t="e">
        <f>F24/$F$39</f>
        <v>#DIV/0!</v>
      </c>
    </row>
    <row r="25" spans="1:7" ht="21.95" customHeight="1">
      <c r="A25" s="138">
        <f>Orçamento!C23</f>
        <v>3</v>
      </c>
      <c r="B25" s="503" t="str">
        <f>Orçamento!D23</f>
        <v>PAVIMENTAÇÃO ASFÁLTICA - MICRORREVESTIMENTO</v>
      </c>
      <c r="C25" s="503"/>
      <c r="D25" s="503"/>
      <c r="E25" s="503"/>
      <c r="F25" s="168">
        <f>Orçamento!L35</f>
        <v>0</v>
      </c>
      <c r="G25" s="169" t="e">
        <f>F25/$F$39</f>
        <v>#DIV/0!</v>
      </c>
    </row>
    <row r="26" spans="1:7" ht="21.95" customHeight="1">
      <c r="A26" s="138">
        <f>Orçamento!C36</f>
        <v>4</v>
      </c>
      <c r="B26" s="503" t="str">
        <f>Orçamento!D36</f>
        <v>PAVIMENTAÇÃO ASFÁLTICA - CBUQ</v>
      </c>
      <c r="C26" s="503"/>
      <c r="D26" s="503"/>
      <c r="E26" s="503"/>
      <c r="F26" s="168">
        <f>Orçamento!L50</f>
        <v>0</v>
      </c>
      <c r="G26" s="169" t="e">
        <f>F26/$F$39</f>
        <v>#DIV/0!</v>
      </c>
    </row>
    <row r="27" spans="1:7" ht="21.95" customHeight="1">
      <c r="A27" s="170"/>
      <c r="B27" s="502"/>
      <c r="C27" s="502"/>
      <c r="D27" s="502"/>
      <c r="E27" s="502"/>
      <c r="F27" s="168"/>
      <c r="G27" s="169"/>
    </row>
    <row r="28" spans="1:7" ht="21.95" customHeight="1">
      <c r="A28" s="122"/>
      <c r="B28" s="501"/>
      <c r="C28" s="501"/>
      <c r="D28" s="501"/>
      <c r="E28" s="501"/>
      <c r="F28" s="171"/>
      <c r="G28" s="172"/>
    </row>
    <row r="29" spans="1:7" ht="21.95" customHeight="1">
      <c r="A29" s="122"/>
      <c r="B29" s="511"/>
      <c r="C29" s="511"/>
      <c r="D29" s="511"/>
      <c r="E29" s="511"/>
      <c r="F29" s="171"/>
      <c r="G29" s="172"/>
    </row>
    <row r="30" spans="1:7" ht="21.95" customHeight="1">
      <c r="A30" s="173"/>
      <c r="B30" s="510"/>
      <c r="C30" s="510"/>
      <c r="D30" s="510"/>
      <c r="E30" s="510"/>
      <c r="F30" s="171"/>
      <c r="G30" s="172"/>
    </row>
    <row r="31" spans="1:7" ht="21.95" customHeight="1">
      <c r="A31" s="173"/>
      <c r="B31" s="510"/>
      <c r="C31" s="510"/>
      <c r="D31" s="510"/>
      <c r="E31" s="510"/>
      <c r="F31" s="171"/>
      <c r="G31" s="172"/>
    </row>
    <row r="32" spans="1:7" ht="21.95" customHeight="1">
      <c r="A32" s="173"/>
      <c r="B32" s="510"/>
      <c r="C32" s="510"/>
      <c r="D32" s="510"/>
      <c r="E32" s="510"/>
      <c r="F32" s="171"/>
      <c r="G32" s="172"/>
    </row>
    <row r="33" spans="1:7" ht="21.95" customHeight="1">
      <c r="A33" s="173"/>
      <c r="B33" s="509"/>
      <c r="C33" s="509"/>
      <c r="D33" s="509"/>
      <c r="E33" s="509"/>
      <c r="F33" s="171"/>
      <c r="G33" s="172"/>
    </row>
    <row r="34" spans="1:7" ht="21.95" customHeight="1">
      <c r="A34" s="173"/>
      <c r="B34" s="509"/>
      <c r="C34" s="509"/>
      <c r="D34" s="509"/>
      <c r="E34" s="509"/>
      <c r="F34" s="171"/>
      <c r="G34" s="172"/>
    </row>
    <row r="35" spans="1:7" ht="21.95" customHeight="1">
      <c r="A35" s="173"/>
      <c r="B35" s="509"/>
      <c r="C35" s="509"/>
      <c r="D35" s="509"/>
      <c r="E35" s="509"/>
      <c r="F35" s="171"/>
      <c r="G35" s="172"/>
    </row>
    <row r="36" spans="1:7" ht="21.95" customHeight="1">
      <c r="A36" s="173"/>
      <c r="B36" s="509"/>
      <c r="C36" s="509"/>
      <c r="D36" s="509"/>
      <c r="E36" s="509"/>
      <c r="F36" s="171"/>
      <c r="G36" s="172"/>
    </row>
    <row r="37" spans="1:7" ht="21.95" customHeight="1">
      <c r="A37" s="173"/>
      <c r="B37" s="509"/>
      <c r="C37" s="509"/>
      <c r="D37" s="509"/>
      <c r="E37" s="509"/>
      <c r="F37" s="174"/>
      <c r="G37" s="175"/>
    </row>
    <row r="38" spans="1:7" ht="21.95" customHeight="1">
      <c r="A38" s="176"/>
      <c r="B38" s="515"/>
      <c r="C38" s="515"/>
      <c r="D38" s="515"/>
      <c r="E38" s="515"/>
      <c r="F38" s="177"/>
      <c r="G38" s="178"/>
    </row>
    <row r="39" spans="1:7" ht="21" customHeight="1">
      <c r="A39" s="507" t="s">
        <v>33</v>
      </c>
      <c r="B39" s="508"/>
      <c r="C39" s="508"/>
      <c r="D39" s="508"/>
      <c r="E39" s="508"/>
      <c r="F39" s="179">
        <f>SUM(F23:F38)</f>
        <v>0</v>
      </c>
      <c r="G39" s="180" t="e">
        <f>SUM(G23:G38)</f>
        <v>#DIV/0!</v>
      </c>
    </row>
    <row r="40" spans="1:7" ht="18.75" customHeight="1">
      <c r="A40" s="505" t="s">
        <v>35</v>
      </c>
      <c r="B40" s="506"/>
      <c r="C40" s="506"/>
      <c r="D40" s="506"/>
      <c r="E40" s="506"/>
      <c r="F40" s="181">
        <f>F39/D8</f>
        <v>0</v>
      </c>
      <c r="G40" s="182"/>
    </row>
    <row r="41" spans="1:7" ht="18.75" customHeight="1">
      <c r="A41" s="499"/>
      <c r="B41" s="499"/>
      <c r="F41" s="163"/>
      <c r="G41" s="163"/>
    </row>
    <row r="42" spans="1:7">
      <c r="D42" s="21"/>
    </row>
    <row r="44" spans="1:7">
      <c r="D44" s="22"/>
      <c r="E44" s="22"/>
      <c r="F44" s="36"/>
      <c r="G44" s="36"/>
    </row>
    <row r="45" spans="1:7">
      <c r="D45" s="22"/>
      <c r="E45" s="22"/>
      <c r="F45" s="36"/>
      <c r="G45" s="36"/>
    </row>
    <row r="46" spans="1:7">
      <c r="D46" s="22"/>
      <c r="E46" s="22"/>
    </row>
    <row r="50" spans="1:7">
      <c r="A50" s="28"/>
      <c r="B50" s="28"/>
      <c r="C50" s="28"/>
      <c r="D50" s="28"/>
      <c r="E50" s="28"/>
      <c r="F50" s="28"/>
      <c r="G50" s="28"/>
    </row>
  </sheetData>
  <mergeCells count="24">
    <mergeCell ref="A19:G19"/>
    <mergeCell ref="A21:E21"/>
    <mergeCell ref="B22:E22"/>
    <mergeCell ref="B38:E38"/>
    <mergeCell ref="B37:E37"/>
    <mergeCell ref="B36:E36"/>
    <mergeCell ref="B35:E35"/>
    <mergeCell ref="F21:G21"/>
    <mergeCell ref="A41:B41"/>
    <mergeCell ref="A20:G20"/>
    <mergeCell ref="B28:E28"/>
    <mergeCell ref="B27:E27"/>
    <mergeCell ref="B26:E26"/>
    <mergeCell ref="B25:E25"/>
    <mergeCell ref="B23:E23"/>
    <mergeCell ref="A40:E40"/>
    <mergeCell ref="A39:E39"/>
    <mergeCell ref="B34:E34"/>
    <mergeCell ref="B33:E33"/>
    <mergeCell ref="B32:E32"/>
    <mergeCell ref="B31:E31"/>
    <mergeCell ref="B30:E30"/>
    <mergeCell ref="B29:E29"/>
    <mergeCell ref="B24:E24"/>
  </mergeCells>
  <printOptions horizontalCentered="1"/>
  <pageMargins left="0.23622047244094491" right="0.23622047244094491" top="0.74803149606299213" bottom="0.74803149606299213" header="0.31496062992125984" footer="0.31496062992125984"/>
  <pageSetup paperSize="9" scale="89" orientation="portrait" horizontalDpi="360" verticalDpi="360" r:id="rId1"/>
  <headerFooter>
    <oddFooter>&amp;L&amp;A&amp;CRodrigo Thibes Gonsalves
Eng. Civil - CREA MT 033947&amp;R&amp;P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tabColor theme="4" tint="0.79998168889431442"/>
    <outlinePr summaryBelow="0"/>
    <pageSetUpPr fitToPage="1"/>
  </sheetPr>
  <dimension ref="A1:Q63"/>
  <sheetViews>
    <sheetView showGridLines="0" view="pageBreakPreview" zoomScale="90" zoomScaleNormal="87" zoomScaleSheetLayoutView="90" workbookViewId="0">
      <pane ySplit="14" topLeftCell="A15" activePane="bottomLeft" state="frozen"/>
      <selection pane="bottomLeft" activeCell="I21" sqref="I21"/>
    </sheetView>
  </sheetViews>
  <sheetFormatPr defaultColWidth="11.42578125" defaultRowHeight="15"/>
  <cols>
    <col min="1" max="1" width="13.85546875" style="4" customWidth="1"/>
    <col min="2" max="2" width="10.85546875" style="4" customWidth="1"/>
    <col min="3" max="4" width="9.85546875" style="2" customWidth="1"/>
    <col min="5" max="5" width="71.28515625" style="2" customWidth="1"/>
    <col min="6" max="6" width="10.42578125" style="2" customWidth="1"/>
    <col min="7" max="7" width="10.85546875" style="4" customWidth="1"/>
    <col min="8" max="8" width="13.140625" style="2" customWidth="1"/>
    <col min="9" max="9" width="18.7109375" style="2" customWidth="1"/>
    <col min="10" max="11" width="18.7109375" style="4" customWidth="1"/>
    <col min="12" max="12" width="20.7109375" style="4" customWidth="1"/>
    <col min="13" max="13" width="11.42578125" style="323"/>
    <col min="14" max="14" width="11.42578125" style="41"/>
    <col min="15" max="15" width="11.42578125" style="2"/>
    <col min="16" max="16" width="17" style="2" bestFit="1" customWidth="1"/>
    <col min="17" max="17" width="19.42578125" style="2" customWidth="1"/>
    <col min="18" max="258" width="11.42578125" style="2"/>
    <col min="259" max="259" width="20.28515625" style="2" bestFit="1" customWidth="1"/>
    <col min="260" max="260" width="9.85546875" style="2" customWidth="1"/>
    <col min="261" max="261" width="86.5703125" style="2" customWidth="1"/>
    <col min="262" max="262" width="8.7109375" style="2" customWidth="1"/>
    <col min="263" max="263" width="14.28515625" style="2" bestFit="1" customWidth="1"/>
    <col min="264" max="264" width="19.140625" style="2" customWidth="1"/>
    <col min="265" max="265" width="16.5703125" style="2" customWidth="1"/>
    <col min="266" max="266" width="17.5703125" style="2" customWidth="1"/>
    <col min="267" max="267" width="26" style="2" customWidth="1"/>
    <col min="268" max="268" width="96.7109375" style="2" customWidth="1"/>
    <col min="269" max="269" width="11.42578125" style="2" customWidth="1"/>
    <col min="270" max="514" width="11.42578125" style="2"/>
    <col min="515" max="515" width="20.28515625" style="2" bestFit="1" customWidth="1"/>
    <col min="516" max="516" width="9.85546875" style="2" customWidth="1"/>
    <col min="517" max="517" width="86.5703125" style="2" customWidth="1"/>
    <col min="518" max="518" width="8.7109375" style="2" customWidth="1"/>
    <col min="519" max="519" width="14.28515625" style="2" bestFit="1" customWidth="1"/>
    <col min="520" max="520" width="19.140625" style="2" customWidth="1"/>
    <col min="521" max="521" width="16.5703125" style="2" customWidth="1"/>
    <col min="522" max="522" width="17.5703125" style="2" customWidth="1"/>
    <col min="523" max="523" width="26" style="2" customWidth="1"/>
    <col min="524" max="524" width="96.7109375" style="2" customWidth="1"/>
    <col min="525" max="525" width="11.42578125" style="2" customWidth="1"/>
    <col min="526" max="770" width="11.42578125" style="2"/>
    <col min="771" max="771" width="20.28515625" style="2" bestFit="1" customWidth="1"/>
    <col min="772" max="772" width="9.85546875" style="2" customWidth="1"/>
    <col min="773" max="773" width="86.5703125" style="2" customWidth="1"/>
    <col min="774" max="774" width="8.7109375" style="2" customWidth="1"/>
    <col min="775" max="775" width="14.28515625" style="2" bestFit="1" customWidth="1"/>
    <col min="776" max="776" width="19.140625" style="2" customWidth="1"/>
    <col min="777" max="777" width="16.5703125" style="2" customWidth="1"/>
    <col min="778" max="778" width="17.5703125" style="2" customWidth="1"/>
    <col min="779" max="779" width="26" style="2" customWidth="1"/>
    <col min="780" max="780" width="96.7109375" style="2" customWidth="1"/>
    <col min="781" max="781" width="11.42578125" style="2" customWidth="1"/>
    <col min="782" max="1026" width="11.42578125" style="2"/>
    <col min="1027" max="1027" width="20.28515625" style="2" bestFit="1" customWidth="1"/>
    <col min="1028" max="1028" width="9.85546875" style="2" customWidth="1"/>
    <col min="1029" max="1029" width="86.5703125" style="2" customWidth="1"/>
    <col min="1030" max="1030" width="8.7109375" style="2" customWidth="1"/>
    <col min="1031" max="1031" width="14.28515625" style="2" bestFit="1" customWidth="1"/>
    <col min="1032" max="1032" width="19.140625" style="2" customWidth="1"/>
    <col min="1033" max="1033" width="16.5703125" style="2" customWidth="1"/>
    <col min="1034" max="1034" width="17.5703125" style="2" customWidth="1"/>
    <col min="1035" max="1035" width="26" style="2" customWidth="1"/>
    <col min="1036" max="1036" width="96.7109375" style="2" customWidth="1"/>
    <col min="1037" max="1037" width="11.42578125" style="2" customWidth="1"/>
    <col min="1038" max="1282" width="11.42578125" style="2"/>
    <col min="1283" max="1283" width="20.28515625" style="2" bestFit="1" customWidth="1"/>
    <col min="1284" max="1284" width="9.85546875" style="2" customWidth="1"/>
    <col min="1285" max="1285" width="86.5703125" style="2" customWidth="1"/>
    <col min="1286" max="1286" width="8.7109375" style="2" customWidth="1"/>
    <col min="1287" max="1287" width="14.28515625" style="2" bestFit="1" customWidth="1"/>
    <col min="1288" max="1288" width="19.140625" style="2" customWidth="1"/>
    <col min="1289" max="1289" width="16.5703125" style="2" customWidth="1"/>
    <col min="1290" max="1290" width="17.5703125" style="2" customWidth="1"/>
    <col min="1291" max="1291" width="26" style="2" customWidth="1"/>
    <col min="1292" max="1292" width="96.7109375" style="2" customWidth="1"/>
    <col min="1293" max="1293" width="11.42578125" style="2" customWidth="1"/>
    <col min="1294" max="1538" width="11.42578125" style="2"/>
    <col min="1539" max="1539" width="20.28515625" style="2" bestFit="1" customWidth="1"/>
    <col min="1540" max="1540" width="9.85546875" style="2" customWidth="1"/>
    <col min="1541" max="1541" width="86.5703125" style="2" customWidth="1"/>
    <col min="1542" max="1542" width="8.7109375" style="2" customWidth="1"/>
    <col min="1543" max="1543" width="14.28515625" style="2" bestFit="1" customWidth="1"/>
    <col min="1544" max="1544" width="19.140625" style="2" customWidth="1"/>
    <col min="1545" max="1545" width="16.5703125" style="2" customWidth="1"/>
    <col min="1546" max="1546" width="17.5703125" style="2" customWidth="1"/>
    <col min="1547" max="1547" width="26" style="2" customWidth="1"/>
    <col min="1548" max="1548" width="96.7109375" style="2" customWidth="1"/>
    <col min="1549" max="1549" width="11.42578125" style="2" customWidth="1"/>
    <col min="1550" max="1794" width="11.42578125" style="2"/>
    <col min="1795" max="1795" width="20.28515625" style="2" bestFit="1" customWidth="1"/>
    <col min="1796" max="1796" width="9.85546875" style="2" customWidth="1"/>
    <col min="1797" max="1797" width="86.5703125" style="2" customWidth="1"/>
    <col min="1798" max="1798" width="8.7109375" style="2" customWidth="1"/>
    <col min="1799" max="1799" width="14.28515625" style="2" bestFit="1" customWidth="1"/>
    <col min="1800" max="1800" width="19.140625" style="2" customWidth="1"/>
    <col min="1801" max="1801" width="16.5703125" style="2" customWidth="1"/>
    <col min="1802" max="1802" width="17.5703125" style="2" customWidth="1"/>
    <col min="1803" max="1803" width="26" style="2" customWidth="1"/>
    <col min="1804" max="1804" width="96.7109375" style="2" customWidth="1"/>
    <col min="1805" max="1805" width="11.42578125" style="2" customWidth="1"/>
    <col min="1806" max="2050" width="11.42578125" style="2"/>
    <col min="2051" max="2051" width="20.28515625" style="2" bestFit="1" customWidth="1"/>
    <col min="2052" max="2052" width="9.85546875" style="2" customWidth="1"/>
    <col min="2053" max="2053" width="86.5703125" style="2" customWidth="1"/>
    <col min="2054" max="2054" width="8.7109375" style="2" customWidth="1"/>
    <col min="2055" max="2055" width="14.28515625" style="2" bestFit="1" customWidth="1"/>
    <col min="2056" max="2056" width="19.140625" style="2" customWidth="1"/>
    <col min="2057" max="2057" width="16.5703125" style="2" customWidth="1"/>
    <col min="2058" max="2058" width="17.5703125" style="2" customWidth="1"/>
    <col min="2059" max="2059" width="26" style="2" customWidth="1"/>
    <col min="2060" max="2060" width="96.7109375" style="2" customWidth="1"/>
    <col min="2061" max="2061" width="11.42578125" style="2" customWidth="1"/>
    <col min="2062" max="2306" width="11.42578125" style="2"/>
    <col min="2307" max="2307" width="20.28515625" style="2" bestFit="1" customWidth="1"/>
    <col min="2308" max="2308" width="9.85546875" style="2" customWidth="1"/>
    <col min="2309" max="2309" width="86.5703125" style="2" customWidth="1"/>
    <col min="2310" max="2310" width="8.7109375" style="2" customWidth="1"/>
    <col min="2311" max="2311" width="14.28515625" style="2" bestFit="1" customWidth="1"/>
    <col min="2312" max="2312" width="19.140625" style="2" customWidth="1"/>
    <col min="2313" max="2313" width="16.5703125" style="2" customWidth="1"/>
    <col min="2314" max="2314" width="17.5703125" style="2" customWidth="1"/>
    <col min="2315" max="2315" width="26" style="2" customWidth="1"/>
    <col min="2316" max="2316" width="96.7109375" style="2" customWidth="1"/>
    <col min="2317" max="2317" width="11.42578125" style="2" customWidth="1"/>
    <col min="2318" max="2562" width="11.42578125" style="2"/>
    <col min="2563" max="2563" width="20.28515625" style="2" bestFit="1" customWidth="1"/>
    <col min="2564" max="2564" width="9.85546875" style="2" customWidth="1"/>
    <col min="2565" max="2565" width="86.5703125" style="2" customWidth="1"/>
    <col min="2566" max="2566" width="8.7109375" style="2" customWidth="1"/>
    <col min="2567" max="2567" width="14.28515625" style="2" bestFit="1" customWidth="1"/>
    <col min="2568" max="2568" width="19.140625" style="2" customWidth="1"/>
    <col min="2569" max="2569" width="16.5703125" style="2" customWidth="1"/>
    <col min="2570" max="2570" width="17.5703125" style="2" customWidth="1"/>
    <col min="2571" max="2571" width="26" style="2" customWidth="1"/>
    <col min="2572" max="2572" width="96.7109375" style="2" customWidth="1"/>
    <col min="2573" max="2573" width="11.42578125" style="2" customWidth="1"/>
    <col min="2574" max="2818" width="11.42578125" style="2"/>
    <col min="2819" max="2819" width="20.28515625" style="2" bestFit="1" customWidth="1"/>
    <col min="2820" max="2820" width="9.85546875" style="2" customWidth="1"/>
    <col min="2821" max="2821" width="86.5703125" style="2" customWidth="1"/>
    <col min="2822" max="2822" width="8.7109375" style="2" customWidth="1"/>
    <col min="2823" max="2823" width="14.28515625" style="2" bestFit="1" customWidth="1"/>
    <col min="2824" max="2824" width="19.140625" style="2" customWidth="1"/>
    <col min="2825" max="2825" width="16.5703125" style="2" customWidth="1"/>
    <col min="2826" max="2826" width="17.5703125" style="2" customWidth="1"/>
    <col min="2827" max="2827" width="26" style="2" customWidth="1"/>
    <col min="2828" max="2828" width="96.7109375" style="2" customWidth="1"/>
    <col min="2829" max="2829" width="11.42578125" style="2" customWidth="1"/>
    <col min="2830" max="3074" width="11.42578125" style="2"/>
    <col min="3075" max="3075" width="20.28515625" style="2" bestFit="1" customWidth="1"/>
    <col min="3076" max="3076" width="9.85546875" style="2" customWidth="1"/>
    <col min="3077" max="3077" width="86.5703125" style="2" customWidth="1"/>
    <col min="3078" max="3078" width="8.7109375" style="2" customWidth="1"/>
    <col min="3079" max="3079" width="14.28515625" style="2" bestFit="1" customWidth="1"/>
    <col min="3080" max="3080" width="19.140625" style="2" customWidth="1"/>
    <col min="3081" max="3081" width="16.5703125" style="2" customWidth="1"/>
    <col min="3082" max="3082" width="17.5703125" style="2" customWidth="1"/>
    <col min="3083" max="3083" width="26" style="2" customWidth="1"/>
    <col min="3084" max="3084" width="96.7109375" style="2" customWidth="1"/>
    <col min="3085" max="3085" width="11.42578125" style="2" customWidth="1"/>
    <col min="3086" max="3330" width="11.42578125" style="2"/>
    <col min="3331" max="3331" width="20.28515625" style="2" bestFit="1" customWidth="1"/>
    <col min="3332" max="3332" width="9.85546875" style="2" customWidth="1"/>
    <col min="3333" max="3333" width="86.5703125" style="2" customWidth="1"/>
    <col min="3334" max="3334" width="8.7109375" style="2" customWidth="1"/>
    <col min="3335" max="3335" width="14.28515625" style="2" bestFit="1" customWidth="1"/>
    <col min="3336" max="3336" width="19.140625" style="2" customWidth="1"/>
    <col min="3337" max="3337" width="16.5703125" style="2" customWidth="1"/>
    <col min="3338" max="3338" width="17.5703125" style="2" customWidth="1"/>
    <col min="3339" max="3339" width="26" style="2" customWidth="1"/>
    <col min="3340" max="3340" width="96.7109375" style="2" customWidth="1"/>
    <col min="3341" max="3341" width="11.42578125" style="2" customWidth="1"/>
    <col min="3342" max="3586" width="11.42578125" style="2"/>
    <col min="3587" max="3587" width="20.28515625" style="2" bestFit="1" customWidth="1"/>
    <col min="3588" max="3588" width="9.85546875" style="2" customWidth="1"/>
    <col min="3589" max="3589" width="86.5703125" style="2" customWidth="1"/>
    <col min="3590" max="3590" width="8.7109375" style="2" customWidth="1"/>
    <col min="3591" max="3591" width="14.28515625" style="2" bestFit="1" customWidth="1"/>
    <col min="3592" max="3592" width="19.140625" style="2" customWidth="1"/>
    <col min="3593" max="3593" width="16.5703125" style="2" customWidth="1"/>
    <col min="3594" max="3594" width="17.5703125" style="2" customWidth="1"/>
    <col min="3595" max="3595" width="26" style="2" customWidth="1"/>
    <col min="3596" max="3596" width="96.7109375" style="2" customWidth="1"/>
    <col min="3597" max="3597" width="11.42578125" style="2" customWidth="1"/>
    <col min="3598" max="3842" width="11.42578125" style="2"/>
    <col min="3843" max="3843" width="20.28515625" style="2" bestFit="1" customWidth="1"/>
    <col min="3844" max="3844" width="9.85546875" style="2" customWidth="1"/>
    <col min="3845" max="3845" width="86.5703125" style="2" customWidth="1"/>
    <col min="3846" max="3846" width="8.7109375" style="2" customWidth="1"/>
    <col min="3847" max="3847" width="14.28515625" style="2" bestFit="1" customWidth="1"/>
    <col min="3848" max="3848" width="19.140625" style="2" customWidth="1"/>
    <col min="3849" max="3849" width="16.5703125" style="2" customWidth="1"/>
    <col min="3850" max="3850" width="17.5703125" style="2" customWidth="1"/>
    <col min="3851" max="3851" width="26" style="2" customWidth="1"/>
    <col min="3852" max="3852" width="96.7109375" style="2" customWidth="1"/>
    <col min="3853" max="3853" width="11.42578125" style="2" customWidth="1"/>
    <col min="3854" max="4098" width="11.42578125" style="2"/>
    <col min="4099" max="4099" width="20.28515625" style="2" bestFit="1" customWidth="1"/>
    <col min="4100" max="4100" width="9.85546875" style="2" customWidth="1"/>
    <col min="4101" max="4101" width="86.5703125" style="2" customWidth="1"/>
    <col min="4102" max="4102" width="8.7109375" style="2" customWidth="1"/>
    <col min="4103" max="4103" width="14.28515625" style="2" bestFit="1" customWidth="1"/>
    <col min="4104" max="4104" width="19.140625" style="2" customWidth="1"/>
    <col min="4105" max="4105" width="16.5703125" style="2" customWidth="1"/>
    <col min="4106" max="4106" width="17.5703125" style="2" customWidth="1"/>
    <col min="4107" max="4107" width="26" style="2" customWidth="1"/>
    <col min="4108" max="4108" width="96.7109375" style="2" customWidth="1"/>
    <col min="4109" max="4109" width="11.42578125" style="2" customWidth="1"/>
    <col min="4110" max="4354" width="11.42578125" style="2"/>
    <col min="4355" max="4355" width="20.28515625" style="2" bestFit="1" customWidth="1"/>
    <col min="4356" max="4356" width="9.85546875" style="2" customWidth="1"/>
    <col min="4357" max="4357" width="86.5703125" style="2" customWidth="1"/>
    <col min="4358" max="4358" width="8.7109375" style="2" customWidth="1"/>
    <col min="4359" max="4359" width="14.28515625" style="2" bestFit="1" customWidth="1"/>
    <col min="4360" max="4360" width="19.140625" style="2" customWidth="1"/>
    <col min="4361" max="4361" width="16.5703125" style="2" customWidth="1"/>
    <col min="4362" max="4362" width="17.5703125" style="2" customWidth="1"/>
    <col min="4363" max="4363" width="26" style="2" customWidth="1"/>
    <col min="4364" max="4364" width="96.7109375" style="2" customWidth="1"/>
    <col min="4365" max="4365" width="11.42578125" style="2" customWidth="1"/>
    <col min="4366" max="4610" width="11.42578125" style="2"/>
    <col min="4611" max="4611" width="20.28515625" style="2" bestFit="1" customWidth="1"/>
    <col min="4612" max="4612" width="9.85546875" style="2" customWidth="1"/>
    <col min="4613" max="4613" width="86.5703125" style="2" customWidth="1"/>
    <col min="4614" max="4614" width="8.7109375" style="2" customWidth="1"/>
    <col min="4615" max="4615" width="14.28515625" style="2" bestFit="1" customWidth="1"/>
    <col min="4616" max="4616" width="19.140625" style="2" customWidth="1"/>
    <col min="4617" max="4617" width="16.5703125" style="2" customWidth="1"/>
    <col min="4618" max="4618" width="17.5703125" style="2" customWidth="1"/>
    <col min="4619" max="4619" width="26" style="2" customWidth="1"/>
    <col min="4620" max="4620" width="96.7109375" style="2" customWidth="1"/>
    <col min="4621" max="4621" width="11.42578125" style="2" customWidth="1"/>
    <col min="4622" max="4866" width="11.42578125" style="2"/>
    <col min="4867" max="4867" width="20.28515625" style="2" bestFit="1" customWidth="1"/>
    <col min="4868" max="4868" width="9.85546875" style="2" customWidth="1"/>
    <col min="4869" max="4869" width="86.5703125" style="2" customWidth="1"/>
    <col min="4870" max="4870" width="8.7109375" style="2" customWidth="1"/>
    <col min="4871" max="4871" width="14.28515625" style="2" bestFit="1" customWidth="1"/>
    <col min="4872" max="4872" width="19.140625" style="2" customWidth="1"/>
    <col min="4873" max="4873" width="16.5703125" style="2" customWidth="1"/>
    <col min="4874" max="4874" width="17.5703125" style="2" customWidth="1"/>
    <col min="4875" max="4875" width="26" style="2" customWidth="1"/>
    <col min="4876" max="4876" width="96.7109375" style="2" customWidth="1"/>
    <col min="4877" max="4877" width="11.42578125" style="2" customWidth="1"/>
    <col min="4878" max="5122" width="11.42578125" style="2"/>
    <col min="5123" max="5123" width="20.28515625" style="2" bestFit="1" customWidth="1"/>
    <col min="5124" max="5124" width="9.85546875" style="2" customWidth="1"/>
    <col min="5125" max="5125" width="86.5703125" style="2" customWidth="1"/>
    <col min="5126" max="5126" width="8.7109375" style="2" customWidth="1"/>
    <col min="5127" max="5127" width="14.28515625" style="2" bestFit="1" customWidth="1"/>
    <col min="5128" max="5128" width="19.140625" style="2" customWidth="1"/>
    <col min="5129" max="5129" width="16.5703125" style="2" customWidth="1"/>
    <col min="5130" max="5130" width="17.5703125" style="2" customWidth="1"/>
    <col min="5131" max="5131" width="26" style="2" customWidth="1"/>
    <col min="5132" max="5132" width="96.7109375" style="2" customWidth="1"/>
    <col min="5133" max="5133" width="11.42578125" style="2" customWidth="1"/>
    <col min="5134" max="5378" width="11.42578125" style="2"/>
    <col min="5379" max="5379" width="20.28515625" style="2" bestFit="1" customWidth="1"/>
    <col min="5380" max="5380" width="9.85546875" style="2" customWidth="1"/>
    <col min="5381" max="5381" width="86.5703125" style="2" customWidth="1"/>
    <col min="5382" max="5382" width="8.7109375" style="2" customWidth="1"/>
    <col min="5383" max="5383" width="14.28515625" style="2" bestFit="1" customWidth="1"/>
    <col min="5384" max="5384" width="19.140625" style="2" customWidth="1"/>
    <col min="5385" max="5385" width="16.5703125" style="2" customWidth="1"/>
    <col min="5386" max="5386" width="17.5703125" style="2" customWidth="1"/>
    <col min="5387" max="5387" width="26" style="2" customWidth="1"/>
    <col min="5388" max="5388" width="96.7109375" style="2" customWidth="1"/>
    <col min="5389" max="5389" width="11.42578125" style="2" customWidth="1"/>
    <col min="5390" max="5634" width="11.42578125" style="2"/>
    <col min="5635" max="5635" width="20.28515625" style="2" bestFit="1" customWidth="1"/>
    <col min="5636" max="5636" width="9.85546875" style="2" customWidth="1"/>
    <col min="5637" max="5637" width="86.5703125" style="2" customWidth="1"/>
    <col min="5638" max="5638" width="8.7109375" style="2" customWidth="1"/>
    <col min="5639" max="5639" width="14.28515625" style="2" bestFit="1" customWidth="1"/>
    <col min="5640" max="5640" width="19.140625" style="2" customWidth="1"/>
    <col min="5641" max="5641" width="16.5703125" style="2" customWidth="1"/>
    <col min="5642" max="5642" width="17.5703125" style="2" customWidth="1"/>
    <col min="5643" max="5643" width="26" style="2" customWidth="1"/>
    <col min="5644" max="5644" width="96.7109375" style="2" customWidth="1"/>
    <col min="5645" max="5645" width="11.42578125" style="2" customWidth="1"/>
    <col min="5646" max="5890" width="11.42578125" style="2"/>
    <col min="5891" max="5891" width="20.28515625" style="2" bestFit="1" customWidth="1"/>
    <col min="5892" max="5892" width="9.85546875" style="2" customWidth="1"/>
    <col min="5893" max="5893" width="86.5703125" style="2" customWidth="1"/>
    <col min="5894" max="5894" width="8.7109375" style="2" customWidth="1"/>
    <col min="5895" max="5895" width="14.28515625" style="2" bestFit="1" customWidth="1"/>
    <col min="5896" max="5896" width="19.140625" style="2" customWidth="1"/>
    <col min="5897" max="5897" width="16.5703125" style="2" customWidth="1"/>
    <col min="5898" max="5898" width="17.5703125" style="2" customWidth="1"/>
    <col min="5899" max="5899" width="26" style="2" customWidth="1"/>
    <col min="5900" max="5900" width="96.7109375" style="2" customWidth="1"/>
    <col min="5901" max="5901" width="11.42578125" style="2" customWidth="1"/>
    <col min="5902" max="6146" width="11.42578125" style="2"/>
    <col min="6147" max="6147" width="20.28515625" style="2" bestFit="1" customWidth="1"/>
    <col min="6148" max="6148" width="9.85546875" style="2" customWidth="1"/>
    <col min="6149" max="6149" width="86.5703125" style="2" customWidth="1"/>
    <col min="6150" max="6150" width="8.7109375" style="2" customWidth="1"/>
    <col min="6151" max="6151" width="14.28515625" style="2" bestFit="1" customWidth="1"/>
    <col min="6152" max="6152" width="19.140625" style="2" customWidth="1"/>
    <col min="6153" max="6153" width="16.5703125" style="2" customWidth="1"/>
    <col min="6154" max="6154" width="17.5703125" style="2" customWidth="1"/>
    <col min="6155" max="6155" width="26" style="2" customWidth="1"/>
    <col min="6156" max="6156" width="96.7109375" style="2" customWidth="1"/>
    <col min="6157" max="6157" width="11.42578125" style="2" customWidth="1"/>
    <col min="6158" max="6402" width="11.42578125" style="2"/>
    <col min="6403" max="6403" width="20.28515625" style="2" bestFit="1" customWidth="1"/>
    <col min="6404" max="6404" width="9.85546875" style="2" customWidth="1"/>
    <col min="6405" max="6405" width="86.5703125" style="2" customWidth="1"/>
    <col min="6406" max="6406" width="8.7109375" style="2" customWidth="1"/>
    <col min="6407" max="6407" width="14.28515625" style="2" bestFit="1" customWidth="1"/>
    <col min="6408" max="6408" width="19.140625" style="2" customWidth="1"/>
    <col min="6409" max="6409" width="16.5703125" style="2" customWidth="1"/>
    <col min="6410" max="6410" width="17.5703125" style="2" customWidth="1"/>
    <col min="6411" max="6411" width="26" style="2" customWidth="1"/>
    <col min="6412" max="6412" width="96.7109375" style="2" customWidth="1"/>
    <col min="6413" max="6413" width="11.42578125" style="2" customWidth="1"/>
    <col min="6414" max="6658" width="11.42578125" style="2"/>
    <col min="6659" max="6659" width="20.28515625" style="2" bestFit="1" customWidth="1"/>
    <col min="6660" max="6660" width="9.85546875" style="2" customWidth="1"/>
    <col min="6661" max="6661" width="86.5703125" style="2" customWidth="1"/>
    <col min="6662" max="6662" width="8.7109375" style="2" customWidth="1"/>
    <col min="6663" max="6663" width="14.28515625" style="2" bestFit="1" customWidth="1"/>
    <col min="6664" max="6664" width="19.140625" style="2" customWidth="1"/>
    <col min="6665" max="6665" width="16.5703125" style="2" customWidth="1"/>
    <col min="6666" max="6666" width="17.5703125" style="2" customWidth="1"/>
    <col min="6667" max="6667" width="26" style="2" customWidth="1"/>
    <col min="6668" max="6668" width="96.7109375" style="2" customWidth="1"/>
    <col min="6669" max="6669" width="11.42578125" style="2" customWidth="1"/>
    <col min="6670" max="6914" width="11.42578125" style="2"/>
    <col min="6915" max="6915" width="20.28515625" style="2" bestFit="1" customWidth="1"/>
    <col min="6916" max="6916" width="9.85546875" style="2" customWidth="1"/>
    <col min="6917" max="6917" width="86.5703125" style="2" customWidth="1"/>
    <col min="6918" max="6918" width="8.7109375" style="2" customWidth="1"/>
    <col min="6919" max="6919" width="14.28515625" style="2" bestFit="1" customWidth="1"/>
    <col min="6920" max="6920" width="19.140625" style="2" customWidth="1"/>
    <col min="6921" max="6921" width="16.5703125" style="2" customWidth="1"/>
    <col min="6922" max="6922" width="17.5703125" style="2" customWidth="1"/>
    <col min="6923" max="6923" width="26" style="2" customWidth="1"/>
    <col min="6924" max="6924" width="96.7109375" style="2" customWidth="1"/>
    <col min="6925" max="6925" width="11.42578125" style="2" customWidth="1"/>
    <col min="6926" max="7170" width="11.42578125" style="2"/>
    <col min="7171" max="7171" width="20.28515625" style="2" bestFit="1" customWidth="1"/>
    <col min="7172" max="7172" width="9.85546875" style="2" customWidth="1"/>
    <col min="7173" max="7173" width="86.5703125" style="2" customWidth="1"/>
    <col min="7174" max="7174" width="8.7109375" style="2" customWidth="1"/>
    <col min="7175" max="7175" width="14.28515625" style="2" bestFit="1" customWidth="1"/>
    <col min="7176" max="7176" width="19.140625" style="2" customWidth="1"/>
    <col min="7177" max="7177" width="16.5703125" style="2" customWidth="1"/>
    <col min="7178" max="7178" width="17.5703125" style="2" customWidth="1"/>
    <col min="7179" max="7179" width="26" style="2" customWidth="1"/>
    <col min="7180" max="7180" width="96.7109375" style="2" customWidth="1"/>
    <col min="7181" max="7181" width="11.42578125" style="2" customWidth="1"/>
    <col min="7182" max="7426" width="11.42578125" style="2"/>
    <col min="7427" max="7427" width="20.28515625" style="2" bestFit="1" customWidth="1"/>
    <col min="7428" max="7428" width="9.85546875" style="2" customWidth="1"/>
    <col min="7429" max="7429" width="86.5703125" style="2" customWidth="1"/>
    <col min="7430" max="7430" width="8.7109375" style="2" customWidth="1"/>
    <col min="7431" max="7431" width="14.28515625" style="2" bestFit="1" customWidth="1"/>
    <col min="7432" max="7432" width="19.140625" style="2" customWidth="1"/>
    <col min="7433" max="7433" width="16.5703125" style="2" customWidth="1"/>
    <col min="7434" max="7434" width="17.5703125" style="2" customWidth="1"/>
    <col min="7435" max="7435" width="26" style="2" customWidth="1"/>
    <col min="7436" max="7436" width="96.7109375" style="2" customWidth="1"/>
    <col min="7437" max="7437" width="11.42578125" style="2" customWidth="1"/>
    <col min="7438" max="7682" width="11.42578125" style="2"/>
    <col min="7683" max="7683" width="20.28515625" style="2" bestFit="1" customWidth="1"/>
    <col min="7684" max="7684" width="9.85546875" style="2" customWidth="1"/>
    <col min="7685" max="7685" width="86.5703125" style="2" customWidth="1"/>
    <col min="7686" max="7686" width="8.7109375" style="2" customWidth="1"/>
    <col min="7687" max="7687" width="14.28515625" style="2" bestFit="1" customWidth="1"/>
    <col min="7688" max="7688" width="19.140625" style="2" customWidth="1"/>
    <col min="7689" max="7689" width="16.5703125" style="2" customWidth="1"/>
    <col min="7690" max="7690" width="17.5703125" style="2" customWidth="1"/>
    <col min="7691" max="7691" width="26" style="2" customWidth="1"/>
    <col min="7692" max="7692" width="96.7109375" style="2" customWidth="1"/>
    <col min="7693" max="7693" width="11.42578125" style="2" customWidth="1"/>
    <col min="7694" max="7938" width="11.42578125" style="2"/>
    <col min="7939" max="7939" width="20.28515625" style="2" bestFit="1" customWidth="1"/>
    <col min="7940" max="7940" width="9.85546875" style="2" customWidth="1"/>
    <col min="7941" max="7941" width="86.5703125" style="2" customWidth="1"/>
    <col min="7942" max="7942" width="8.7109375" style="2" customWidth="1"/>
    <col min="7943" max="7943" width="14.28515625" style="2" bestFit="1" customWidth="1"/>
    <col min="7944" max="7944" width="19.140625" style="2" customWidth="1"/>
    <col min="7945" max="7945" width="16.5703125" style="2" customWidth="1"/>
    <col min="7946" max="7946" width="17.5703125" style="2" customWidth="1"/>
    <col min="7947" max="7947" width="26" style="2" customWidth="1"/>
    <col min="7948" max="7948" width="96.7109375" style="2" customWidth="1"/>
    <col min="7949" max="7949" width="11.42578125" style="2" customWidth="1"/>
    <col min="7950" max="8194" width="11.42578125" style="2"/>
    <col min="8195" max="8195" width="20.28515625" style="2" bestFit="1" customWidth="1"/>
    <col min="8196" max="8196" width="9.85546875" style="2" customWidth="1"/>
    <col min="8197" max="8197" width="86.5703125" style="2" customWidth="1"/>
    <col min="8198" max="8198" width="8.7109375" style="2" customWidth="1"/>
    <col min="8199" max="8199" width="14.28515625" style="2" bestFit="1" customWidth="1"/>
    <col min="8200" max="8200" width="19.140625" style="2" customWidth="1"/>
    <col min="8201" max="8201" width="16.5703125" style="2" customWidth="1"/>
    <col min="8202" max="8202" width="17.5703125" style="2" customWidth="1"/>
    <col min="8203" max="8203" width="26" style="2" customWidth="1"/>
    <col min="8204" max="8204" width="96.7109375" style="2" customWidth="1"/>
    <col min="8205" max="8205" width="11.42578125" style="2" customWidth="1"/>
    <col min="8206" max="8450" width="11.42578125" style="2"/>
    <col min="8451" max="8451" width="20.28515625" style="2" bestFit="1" customWidth="1"/>
    <col min="8452" max="8452" width="9.85546875" style="2" customWidth="1"/>
    <col min="8453" max="8453" width="86.5703125" style="2" customWidth="1"/>
    <col min="8454" max="8454" width="8.7109375" style="2" customWidth="1"/>
    <col min="8455" max="8455" width="14.28515625" style="2" bestFit="1" customWidth="1"/>
    <col min="8456" max="8456" width="19.140625" style="2" customWidth="1"/>
    <col min="8457" max="8457" width="16.5703125" style="2" customWidth="1"/>
    <col min="8458" max="8458" width="17.5703125" style="2" customWidth="1"/>
    <col min="8459" max="8459" width="26" style="2" customWidth="1"/>
    <col min="8460" max="8460" width="96.7109375" style="2" customWidth="1"/>
    <col min="8461" max="8461" width="11.42578125" style="2" customWidth="1"/>
    <col min="8462" max="8706" width="11.42578125" style="2"/>
    <col min="8707" max="8707" width="20.28515625" style="2" bestFit="1" customWidth="1"/>
    <col min="8708" max="8708" width="9.85546875" style="2" customWidth="1"/>
    <col min="8709" max="8709" width="86.5703125" style="2" customWidth="1"/>
    <col min="8710" max="8710" width="8.7109375" style="2" customWidth="1"/>
    <col min="8711" max="8711" width="14.28515625" style="2" bestFit="1" customWidth="1"/>
    <col min="8712" max="8712" width="19.140625" style="2" customWidth="1"/>
    <col min="8713" max="8713" width="16.5703125" style="2" customWidth="1"/>
    <col min="8714" max="8714" width="17.5703125" style="2" customWidth="1"/>
    <col min="8715" max="8715" width="26" style="2" customWidth="1"/>
    <col min="8716" max="8716" width="96.7109375" style="2" customWidth="1"/>
    <col min="8717" max="8717" width="11.42578125" style="2" customWidth="1"/>
    <col min="8718" max="8962" width="11.42578125" style="2"/>
    <col min="8963" max="8963" width="20.28515625" style="2" bestFit="1" customWidth="1"/>
    <col min="8964" max="8964" width="9.85546875" style="2" customWidth="1"/>
    <col min="8965" max="8965" width="86.5703125" style="2" customWidth="1"/>
    <col min="8966" max="8966" width="8.7109375" style="2" customWidth="1"/>
    <col min="8967" max="8967" width="14.28515625" style="2" bestFit="1" customWidth="1"/>
    <col min="8968" max="8968" width="19.140625" style="2" customWidth="1"/>
    <col min="8969" max="8969" width="16.5703125" style="2" customWidth="1"/>
    <col min="8970" max="8970" width="17.5703125" style="2" customWidth="1"/>
    <col min="8971" max="8971" width="26" style="2" customWidth="1"/>
    <col min="8972" max="8972" width="96.7109375" style="2" customWidth="1"/>
    <col min="8973" max="8973" width="11.42578125" style="2" customWidth="1"/>
    <col min="8974" max="9218" width="11.42578125" style="2"/>
    <col min="9219" max="9219" width="20.28515625" style="2" bestFit="1" customWidth="1"/>
    <col min="9220" max="9220" width="9.85546875" style="2" customWidth="1"/>
    <col min="9221" max="9221" width="86.5703125" style="2" customWidth="1"/>
    <col min="9222" max="9222" width="8.7109375" style="2" customWidth="1"/>
    <col min="9223" max="9223" width="14.28515625" style="2" bestFit="1" customWidth="1"/>
    <col min="9224" max="9224" width="19.140625" style="2" customWidth="1"/>
    <col min="9225" max="9225" width="16.5703125" style="2" customWidth="1"/>
    <col min="9226" max="9226" width="17.5703125" style="2" customWidth="1"/>
    <col min="9227" max="9227" width="26" style="2" customWidth="1"/>
    <col min="9228" max="9228" width="96.7109375" style="2" customWidth="1"/>
    <col min="9229" max="9229" width="11.42578125" style="2" customWidth="1"/>
    <col min="9230" max="9474" width="11.42578125" style="2"/>
    <col min="9475" max="9475" width="20.28515625" style="2" bestFit="1" customWidth="1"/>
    <col min="9476" max="9476" width="9.85546875" style="2" customWidth="1"/>
    <col min="9477" max="9477" width="86.5703125" style="2" customWidth="1"/>
    <col min="9478" max="9478" width="8.7109375" style="2" customWidth="1"/>
    <col min="9479" max="9479" width="14.28515625" style="2" bestFit="1" customWidth="1"/>
    <col min="9480" max="9480" width="19.140625" style="2" customWidth="1"/>
    <col min="9481" max="9481" width="16.5703125" style="2" customWidth="1"/>
    <col min="9482" max="9482" width="17.5703125" style="2" customWidth="1"/>
    <col min="9483" max="9483" width="26" style="2" customWidth="1"/>
    <col min="9484" max="9484" width="96.7109375" style="2" customWidth="1"/>
    <col min="9485" max="9485" width="11.42578125" style="2" customWidth="1"/>
    <col min="9486" max="9730" width="11.42578125" style="2"/>
    <col min="9731" max="9731" width="20.28515625" style="2" bestFit="1" customWidth="1"/>
    <col min="9732" max="9732" width="9.85546875" style="2" customWidth="1"/>
    <col min="9733" max="9733" width="86.5703125" style="2" customWidth="1"/>
    <col min="9734" max="9734" width="8.7109375" style="2" customWidth="1"/>
    <col min="9735" max="9735" width="14.28515625" style="2" bestFit="1" customWidth="1"/>
    <col min="9736" max="9736" width="19.140625" style="2" customWidth="1"/>
    <col min="9737" max="9737" width="16.5703125" style="2" customWidth="1"/>
    <col min="9738" max="9738" width="17.5703125" style="2" customWidth="1"/>
    <col min="9739" max="9739" width="26" style="2" customWidth="1"/>
    <col min="9740" max="9740" width="96.7109375" style="2" customWidth="1"/>
    <col min="9741" max="9741" width="11.42578125" style="2" customWidth="1"/>
    <col min="9742" max="9986" width="11.42578125" style="2"/>
    <col min="9987" max="9987" width="20.28515625" style="2" bestFit="1" customWidth="1"/>
    <col min="9988" max="9988" width="9.85546875" style="2" customWidth="1"/>
    <col min="9989" max="9989" width="86.5703125" style="2" customWidth="1"/>
    <col min="9990" max="9990" width="8.7109375" style="2" customWidth="1"/>
    <col min="9991" max="9991" width="14.28515625" style="2" bestFit="1" customWidth="1"/>
    <col min="9992" max="9992" width="19.140625" style="2" customWidth="1"/>
    <col min="9993" max="9993" width="16.5703125" style="2" customWidth="1"/>
    <col min="9994" max="9994" width="17.5703125" style="2" customWidth="1"/>
    <col min="9995" max="9995" width="26" style="2" customWidth="1"/>
    <col min="9996" max="9996" width="96.7109375" style="2" customWidth="1"/>
    <col min="9997" max="9997" width="11.42578125" style="2" customWidth="1"/>
    <col min="9998" max="10242" width="11.42578125" style="2"/>
    <col min="10243" max="10243" width="20.28515625" style="2" bestFit="1" customWidth="1"/>
    <col min="10244" max="10244" width="9.85546875" style="2" customWidth="1"/>
    <col min="10245" max="10245" width="86.5703125" style="2" customWidth="1"/>
    <col min="10246" max="10246" width="8.7109375" style="2" customWidth="1"/>
    <col min="10247" max="10247" width="14.28515625" style="2" bestFit="1" customWidth="1"/>
    <col min="10248" max="10248" width="19.140625" style="2" customWidth="1"/>
    <col min="10249" max="10249" width="16.5703125" style="2" customWidth="1"/>
    <col min="10250" max="10250" width="17.5703125" style="2" customWidth="1"/>
    <col min="10251" max="10251" width="26" style="2" customWidth="1"/>
    <col min="10252" max="10252" width="96.7109375" style="2" customWidth="1"/>
    <col min="10253" max="10253" width="11.42578125" style="2" customWidth="1"/>
    <col min="10254" max="10498" width="11.42578125" style="2"/>
    <col min="10499" max="10499" width="20.28515625" style="2" bestFit="1" customWidth="1"/>
    <col min="10500" max="10500" width="9.85546875" style="2" customWidth="1"/>
    <col min="10501" max="10501" width="86.5703125" style="2" customWidth="1"/>
    <col min="10502" max="10502" width="8.7109375" style="2" customWidth="1"/>
    <col min="10503" max="10503" width="14.28515625" style="2" bestFit="1" customWidth="1"/>
    <col min="10504" max="10504" width="19.140625" style="2" customWidth="1"/>
    <col min="10505" max="10505" width="16.5703125" style="2" customWidth="1"/>
    <col min="10506" max="10506" width="17.5703125" style="2" customWidth="1"/>
    <col min="10507" max="10507" width="26" style="2" customWidth="1"/>
    <col min="10508" max="10508" width="96.7109375" style="2" customWidth="1"/>
    <col min="10509" max="10509" width="11.42578125" style="2" customWidth="1"/>
    <col min="10510" max="10754" width="11.42578125" style="2"/>
    <col min="10755" max="10755" width="20.28515625" style="2" bestFit="1" customWidth="1"/>
    <col min="10756" max="10756" width="9.85546875" style="2" customWidth="1"/>
    <col min="10757" max="10757" width="86.5703125" style="2" customWidth="1"/>
    <col min="10758" max="10758" width="8.7109375" style="2" customWidth="1"/>
    <col min="10759" max="10759" width="14.28515625" style="2" bestFit="1" customWidth="1"/>
    <col min="10760" max="10760" width="19.140625" style="2" customWidth="1"/>
    <col min="10761" max="10761" width="16.5703125" style="2" customWidth="1"/>
    <col min="10762" max="10762" width="17.5703125" style="2" customWidth="1"/>
    <col min="10763" max="10763" width="26" style="2" customWidth="1"/>
    <col min="10764" max="10764" width="96.7109375" style="2" customWidth="1"/>
    <col min="10765" max="10765" width="11.42578125" style="2" customWidth="1"/>
    <col min="10766" max="11010" width="11.42578125" style="2"/>
    <col min="11011" max="11011" width="20.28515625" style="2" bestFit="1" customWidth="1"/>
    <col min="11012" max="11012" width="9.85546875" style="2" customWidth="1"/>
    <col min="11013" max="11013" width="86.5703125" style="2" customWidth="1"/>
    <col min="11014" max="11014" width="8.7109375" style="2" customWidth="1"/>
    <col min="11015" max="11015" width="14.28515625" style="2" bestFit="1" customWidth="1"/>
    <col min="11016" max="11016" width="19.140625" style="2" customWidth="1"/>
    <col min="11017" max="11017" width="16.5703125" style="2" customWidth="1"/>
    <col min="11018" max="11018" width="17.5703125" style="2" customWidth="1"/>
    <col min="11019" max="11019" width="26" style="2" customWidth="1"/>
    <col min="11020" max="11020" width="96.7109375" style="2" customWidth="1"/>
    <col min="11021" max="11021" width="11.42578125" style="2" customWidth="1"/>
    <col min="11022" max="11266" width="11.42578125" style="2"/>
    <col min="11267" max="11267" width="20.28515625" style="2" bestFit="1" customWidth="1"/>
    <col min="11268" max="11268" width="9.85546875" style="2" customWidth="1"/>
    <col min="11269" max="11269" width="86.5703125" style="2" customWidth="1"/>
    <col min="11270" max="11270" width="8.7109375" style="2" customWidth="1"/>
    <col min="11271" max="11271" width="14.28515625" style="2" bestFit="1" customWidth="1"/>
    <col min="11272" max="11272" width="19.140625" style="2" customWidth="1"/>
    <col min="11273" max="11273" width="16.5703125" style="2" customWidth="1"/>
    <col min="11274" max="11274" width="17.5703125" style="2" customWidth="1"/>
    <col min="11275" max="11275" width="26" style="2" customWidth="1"/>
    <col min="11276" max="11276" width="96.7109375" style="2" customWidth="1"/>
    <col min="11277" max="11277" width="11.42578125" style="2" customWidth="1"/>
    <col min="11278" max="11522" width="11.42578125" style="2"/>
    <col min="11523" max="11523" width="20.28515625" style="2" bestFit="1" customWidth="1"/>
    <col min="11524" max="11524" width="9.85546875" style="2" customWidth="1"/>
    <col min="11525" max="11525" width="86.5703125" style="2" customWidth="1"/>
    <col min="11526" max="11526" width="8.7109375" style="2" customWidth="1"/>
    <col min="11527" max="11527" width="14.28515625" style="2" bestFit="1" customWidth="1"/>
    <col min="11528" max="11528" width="19.140625" style="2" customWidth="1"/>
    <col min="11529" max="11529" width="16.5703125" style="2" customWidth="1"/>
    <col min="11530" max="11530" width="17.5703125" style="2" customWidth="1"/>
    <col min="11531" max="11531" width="26" style="2" customWidth="1"/>
    <col min="11532" max="11532" width="96.7109375" style="2" customWidth="1"/>
    <col min="11533" max="11533" width="11.42578125" style="2" customWidth="1"/>
    <col min="11534" max="11778" width="11.42578125" style="2"/>
    <col min="11779" max="11779" width="20.28515625" style="2" bestFit="1" customWidth="1"/>
    <col min="11780" max="11780" width="9.85546875" style="2" customWidth="1"/>
    <col min="11781" max="11781" width="86.5703125" style="2" customWidth="1"/>
    <col min="11782" max="11782" width="8.7109375" style="2" customWidth="1"/>
    <col min="11783" max="11783" width="14.28515625" style="2" bestFit="1" customWidth="1"/>
    <col min="11784" max="11784" width="19.140625" style="2" customWidth="1"/>
    <col min="11785" max="11785" width="16.5703125" style="2" customWidth="1"/>
    <col min="11786" max="11786" width="17.5703125" style="2" customWidth="1"/>
    <col min="11787" max="11787" width="26" style="2" customWidth="1"/>
    <col min="11788" max="11788" width="96.7109375" style="2" customWidth="1"/>
    <col min="11789" max="11789" width="11.42578125" style="2" customWidth="1"/>
    <col min="11790" max="12034" width="11.42578125" style="2"/>
    <col min="12035" max="12035" width="20.28515625" style="2" bestFit="1" customWidth="1"/>
    <col min="12036" max="12036" width="9.85546875" style="2" customWidth="1"/>
    <col min="12037" max="12037" width="86.5703125" style="2" customWidth="1"/>
    <col min="12038" max="12038" width="8.7109375" style="2" customWidth="1"/>
    <col min="12039" max="12039" width="14.28515625" style="2" bestFit="1" customWidth="1"/>
    <col min="12040" max="12040" width="19.140625" style="2" customWidth="1"/>
    <col min="12041" max="12041" width="16.5703125" style="2" customWidth="1"/>
    <col min="12042" max="12042" width="17.5703125" style="2" customWidth="1"/>
    <col min="12043" max="12043" width="26" style="2" customWidth="1"/>
    <col min="12044" max="12044" width="96.7109375" style="2" customWidth="1"/>
    <col min="12045" max="12045" width="11.42578125" style="2" customWidth="1"/>
    <col min="12046" max="12290" width="11.42578125" style="2"/>
    <col min="12291" max="12291" width="20.28515625" style="2" bestFit="1" customWidth="1"/>
    <col min="12292" max="12292" width="9.85546875" style="2" customWidth="1"/>
    <col min="12293" max="12293" width="86.5703125" style="2" customWidth="1"/>
    <col min="12294" max="12294" width="8.7109375" style="2" customWidth="1"/>
    <col min="12295" max="12295" width="14.28515625" style="2" bestFit="1" customWidth="1"/>
    <col min="12296" max="12296" width="19.140625" style="2" customWidth="1"/>
    <col min="12297" max="12297" width="16.5703125" style="2" customWidth="1"/>
    <col min="12298" max="12298" width="17.5703125" style="2" customWidth="1"/>
    <col min="12299" max="12299" width="26" style="2" customWidth="1"/>
    <col min="12300" max="12300" width="96.7109375" style="2" customWidth="1"/>
    <col min="12301" max="12301" width="11.42578125" style="2" customWidth="1"/>
    <col min="12302" max="12546" width="11.42578125" style="2"/>
    <col min="12547" max="12547" width="20.28515625" style="2" bestFit="1" customWidth="1"/>
    <col min="12548" max="12548" width="9.85546875" style="2" customWidth="1"/>
    <col min="12549" max="12549" width="86.5703125" style="2" customWidth="1"/>
    <col min="12550" max="12550" width="8.7109375" style="2" customWidth="1"/>
    <col min="12551" max="12551" width="14.28515625" style="2" bestFit="1" customWidth="1"/>
    <col min="12552" max="12552" width="19.140625" style="2" customWidth="1"/>
    <col min="12553" max="12553" width="16.5703125" style="2" customWidth="1"/>
    <col min="12554" max="12554" width="17.5703125" style="2" customWidth="1"/>
    <col min="12555" max="12555" width="26" style="2" customWidth="1"/>
    <col min="12556" max="12556" width="96.7109375" style="2" customWidth="1"/>
    <col min="12557" max="12557" width="11.42578125" style="2" customWidth="1"/>
    <col min="12558" max="12802" width="11.42578125" style="2"/>
    <col min="12803" max="12803" width="20.28515625" style="2" bestFit="1" customWidth="1"/>
    <col min="12804" max="12804" width="9.85546875" style="2" customWidth="1"/>
    <col min="12805" max="12805" width="86.5703125" style="2" customWidth="1"/>
    <col min="12806" max="12806" width="8.7109375" style="2" customWidth="1"/>
    <col min="12807" max="12807" width="14.28515625" style="2" bestFit="1" customWidth="1"/>
    <col min="12808" max="12808" width="19.140625" style="2" customWidth="1"/>
    <col min="12809" max="12809" width="16.5703125" style="2" customWidth="1"/>
    <col min="12810" max="12810" width="17.5703125" style="2" customWidth="1"/>
    <col min="12811" max="12811" width="26" style="2" customWidth="1"/>
    <col min="12812" max="12812" width="96.7109375" style="2" customWidth="1"/>
    <col min="12813" max="12813" width="11.42578125" style="2" customWidth="1"/>
    <col min="12814" max="13058" width="11.42578125" style="2"/>
    <col min="13059" max="13059" width="20.28515625" style="2" bestFit="1" customWidth="1"/>
    <col min="13060" max="13060" width="9.85546875" style="2" customWidth="1"/>
    <col min="13061" max="13061" width="86.5703125" style="2" customWidth="1"/>
    <col min="13062" max="13062" width="8.7109375" style="2" customWidth="1"/>
    <col min="13063" max="13063" width="14.28515625" style="2" bestFit="1" customWidth="1"/>
    <col min="13064" max="13064" width="19.140625" style="2" customWidth="1"/>
    <col min="13065" max="13065" width="16.5703125" style="2" customWidth="1"/>
    <col min="13066" max="13066" width="17.5703125" style="2" customWidth="1"/>
    <col min="13067" max="13067" width="26" style="2" customWidth="1"/>
    <col min="13068" max="13068" width="96.7109375" style="2" customWidth="1"/>
    <col min="13069" max="13069" width="11.42578125" style="2" customWidth="1"/>
    <col min="13070" max="13314" width="11.42578125" style="2"/>
    <col min="13315" max="13315" width="20.28515625" style="2" bestFit="1" customWidth="1"/>
    <col min="13316" max="13316" width="9.85546875" style="2" customWidth="1"/>
    <col min="13317" max="13317" width="86.5703125" style="2" customWidth="1"/>
    <col min="13318" max="13318" width="8.7109375" style="2" customWidth="1"/>
    <col min="13319" max="13319" width="14.28515625" style="2" bestFit="1" customWidth="1"/>
    <col min="13320" max="13320" width="19.140625" style="2" customWidth="1"/>
    <col min="13321" max="13321" width="16.5703125" style="2" customWidth="1"/>
    <col min="13322" max="13322" width="17.5703125" style="2" customWidth="1"/>
    <col min="13323" max="13323" width="26" style="2" customWidth="1"/>
    <col min="13324" max="13324" width="96.7109375" style="2" customWidth="1"/>
    <col min="13325" max="13325" width="11.42578125" style="2" customWidth="1"/>
    <col min="13326" max="13570" width="11.42578125" style="2"/>
    <col min="13571" max="13571" width="20.28515625" style="2" bestFit="1" customWidth="1"/>
    <col min="13572" max="13572" width="9.85546875" style="2" customWidth="1"/>
    <col min="13573" max="13573" width="86.5703125" style="2" customWidth="1"/>
    <col min="13574" max="13574" width="8.7109375" style="2" customWidth="1"/>
    <col min="13575" max="13575" width="14.28515625" style="2" bestFit="1" customWidth="1"/>
    <col min="13576" max="13576" width="19.140625" style="2" customWidth="1"/>
    <col min="13577" max="13577" width="16.5703125" style="2" customWidth="1"/>
    <col min="13578" max="13578" width="17.5703125" style="2" customWidth="1"/>
    <col min="13579" max="13579" width="26" style="2" customWidth="1"/>
    <col min="13580" max="13580" width="96.7109375" style="2" customWidth="1"/>
    <col min="13581" max="13581" width="11.42578125" style="2" customWidth="1"/>
    <col min="13582" max="13826" width="11.42578125" style="2"/>
    <col min="13827" max="13827" width="20.28515625" style="2" bestFit="1" customWidth="1"/>
    <col min="13828" max="13828" width="9.85546875" style="2" customWidth="1"/>
    <col min="13829" max="13829" width="86.5703125" style="2" customWidth="1"/>
    <col min="13830" max="13830" width="8.7109375" style="2" customWidth="1"/>
    <col min="13831" max="13831" width="14.28515625" style="2" bestFit="1" customWidth="1"/>
    <col min="13832" max="13832" width="19.140625" style="2" customWidth="1"/>
    <col min="13833" max="13833" width="16.5703125" style="2" customWidth="1"/>
    <col min="13834" max="13834" width="17.5703125" style="2" customWidth="1"/>
    <col min="13835" max="13835" width="26" style="2" customWidth="1"/>
    <col min="13836" max="13836" width="96.7109375" style="2" customWidth="1"/>
    <col min="13837" max="13837" width="11.42578125" style="2" customWidth="1"/>
    <col min="13838" max="14082" width="11.42578125" style="2"/>
    <col min="14083" max="14083" width="20.28515625" style="2" bestFit="1" customWidth="1"/>
    <col min="14084" max="14084" width="9.85546875" style="2" customWidth="1"/>
    <col min="14085" max="14085" width="86.5703125" style="2" customWidth="1"/>
    <col min="14086" max="14086" width="8.7109375" style="2" customWidth="1"/>
    <col min="14087" max="14087" width="14.28515625" style="2" bestFit="1" customWidth="1"/>
    <col min="14088" max="14088" width="19.140625" style="2" customWidth="1"/>
    <col min="14089" max="14089" width="16.5703125" style="2" customWidth="1"/>
    <col min="14090" max="14090" width="17.5703125" style="2" customWidth="1"/>
    <col min="14091" max="14091" width="26" style="2" customWidth="1"/>
    <col min="14092" max="14092" width="96.7109375" style="2" customWidth="1"/>
    <col min="14093" max="14093" width="11.42578125" style="2" customWidth="1"/>
    <col min="14094" max="14338" width="11.42578125" style="2"/>
    <col min="14339" max="14339" width="20.28515625" style="2" bestFit="1" customWidth="1"/>
    <col min="14340" max="14340" width="9.85546875" style="2" customWidth="1"/>
    <col min="14341" max="14341" width="86.5703125" style="2" customWidth="1"/>
    <col min="14342" max="14342" width="8.7109375" style="2" customWidth="1"/>
    <col min="14343" max="14343" width="14.28515625" style="2" bestFit="1" customWidth="1"/>
    <col min="14344" max="14344" width="19.140625" style="2" customWidth="1"/>
    <col min="14345" max="14345" width="16.5703125" style="2" customWidth="1"/>
    <col min="14346" max="14346" width="17.5703125" style="2" customWidth="1"/>
    <col min="14347" max="14347" width="26" style="2" customWidth="1"/>
    <col min="14348" max="14348" width="96.7109375" style="2" customWidth="1"/>
    <col min="14349" max="14349" width="11.42578125" style="2" customWidth="1"/>
    <col min="14350" max="14594" width="11.42578125" style="2"/>
    <col min="14595" max="14595" width="20.28515625" style="2" bestFit="1" customWidth="1"/>
    <col min="14596" max="14596" width="9.85546875" style="2" customWidth="1"/>
    <col min="14597" max="14597" width="86.5703125" style="2" customWidth="1"/>
    <col min="14598" max="14598" width="8.7109375" style="2" customWidth="1"/>
    <col min="14599" max="14599" width="14.28515625" style="2" bestFit="1" customWidth="1"/>
    <col min="14600" max="14600" width="19.140625" style="2" customWidth="1"/>
    <col min="14601" max="14601" width="16.5703125" style="2" customWidth="1"/>
    <col min="14602" max="14602" width="17.5703125" style="2" customWidth="1"/>
    <col min="14603" max="14603" width="26" style="2" customWidth="1"/>
    <col min="14604" max="14604" width="96.7109375" style="2" customWidth="1"/>
    <col min="14605" max="14605" width="11.42578125" style="2" customWidth="1"/>
    <col min="14606" max="14850" width="11.42578125" style="2"/>
    <col min="14851" max="14851" width="20.28515625" style="2" bestFit="1" customWidth="1"/>
    <col min="14852" max="14852" width="9.85546875" style="2" customWidth="1"/>
    <col min="14853" max="14853" width="86.5703125" style="2" customWidth="1"/>
    <col min="14854" max="14854" width="8.7109375" style="2" customWidth="1"/>
    <col min="14855" max="14855" width="14.28515625" style="2" bestFit="1" customWidth="1"/>
    <col min="14856" max="14856" width="19.140625" style="2" customWidth="1"/>
    <col min="14857" max="14857" width="16.5703125" style="2" customWidth="1"/>
    <col min="14858" max="14858" width="17.5703125" style="2" customWidth="1"/>
    <col min="14859" max="14859" width="26" style="2" customWidth="1"/>
    <col min="14860" max="14860" width="96.7109375" style="2" customWidth="1"/>
    <col min="14861" max="14861" width="11.42578125" style="2" customWidth="1"/>
    <col min="14862" max="15106" width="11.42578125" style="2"/>
    <col min="15107" max="15107" width="20.28515625" style="2" bestFit="1" customWidth="1"/>
    <col min="15108" max="15108" width="9.85546875" style="2" customWidth="1"/>
    <col min="15109" max="15109" width="86.5703125" style="2" customWidth="1"/>
    <col min="15110" max="15110" width="8.7109375" style="2" customWidth="1"/>
    <col min="15111" max="15111" width="14.28515625" style="2" bestFit="1" customWidth="1"/>
    <col min="15112" max="15112" width="19.140625" style="2" customWidth="1"/>
    <col min="15113" max="15113" width="16.5703125" style="2" customWidth="1"/>
    <col min="15114" max="15114" width="17.5703125" style="2" customWidth="1"/>
    <col min="15115" max="15115" width="26" style="2" customWidth="1"/>
    <col min="15116" max="15116" width="96.7109375" style="2" customWidth="1"/>
    <col min="15117" max="15117" width="11.42578125" style="2" customWidth="1"/>
    <col min="15118" max="15362" width="11.42578125" style="2"/>
    <col min="15363" max="15363" width="20.28515625" style="2" bestFit="1" customWidth="1"/>
    <col min="15364" max="15364" width="9.85546875" style="2" customWidth="1"/>
    <col min="15365" max="15365" width="86.5703125" style="2" customWidth="1"/>
    <col min="15366" max="15366" width="8.7109375" style="2" customWidth="1"/>
    <col min="15367" max="15367" width="14.28515625" style="2" bestFit="1" customWidth="1"/>
    <col min="15368" max="15368" width="19.140625" style="2" customWidth="1"/>
    <col min="15369" max="15369" width="16.5703125" style="2" customWidth="1"/>
    <col min="15370" max="15370" width="17.5703125" style="2" customWidth="1"/>
    <col min="15371" max="15371" width="26" style="2" customWidth="1"/>
    <col min="15372" max="15372" width="96.7109375" style="2" customWidth="1"/>
    <col min="15373" max="15373" width="11.42578125" style="2" customWidth="1"/>
    <col min="15374" max="15618" width="11.42578125" style="2"/>
    <col min="15619" max="15619" width="20.28515625" style="2" bestFit="1" customWidth="1"/>
    <col min="15620" max="15620" width="9.85546875" style="2" customWidth="1"/>
    <col min="15621" max="15621" width="86.5703125" style="2" customWidth="1"/>
    <col min="15622" max="15622" width="8.7109375" style="2" customWidth="1"/>
    <col min="15623" max="15623" width="14.28515625" style="2" bestFit="1" customWidth="1"/>
    <col min="15624" max="15624" width="19.140625" style="2" customWidth="1"/>
    <col min="15625" max="15625" width="16.5703125" style="2" customWidth="1"/>
    <col min="15626" max="15626" width="17.5703125" style="2" customWidth="1"/>
    <col min="15627" max="15627" width="26" style="2" customWidth="1"/>
    <col min="15628" max="15628" width="96.7109375" style="2" customWidth="1"/>
    <col min="15629" max="15629" width="11.42578125" style="2" customWidth="1"/>
    <col min="15630" max="15874" width="11.42578125" style="2"/>
    <col min="15875" max="15875" width="20.28515625" style="2" bestFit="1" customWidth="1"/>
    <col min="15876" max="15876" width="9.85546875" style="2" customWidth="1"/>
    <col min="15877" max="15877" width="86.5703125" style="2" customWidth="1"/>
    <col min="15878" max="15878" width="8.7109375" style="2" customWidth="1"/>
    <col min="15879" max="15879" width="14.28515625" style="2" bestFit="1" customWidth="1"/>
    <col min="15880" max="15880" width="19.140625" style="2" customWidth="1"/>
    <col min="15881" max="15881" width="16.5703125" style="2" customWidth="1"/>
    <col min="15882" max="15882" width="17.5703125" style="2" customWidth="1"/>
    <col min="15883" max="15883" width="26" style="2" customWidth="1"/>
    <col min="15884" max="15884" width="96.7109375" style="2" customWidth="1"/>
    <col min="15885" max="15885" width="11.42578125" style="2" customWidth="1"/>
    <col min="15886" max="16130" width="11.42578125" style="2"/>
    <col min="16131" max="16131" width="20.28515625" style="2" bestFit="1" customWidth="1"/>
    <col min="16132" max="16132" width="9.85546875" style="2" customWidth="1"/>
    <col min="16133" max="16133" width="86.5703125" style="2" customWidth="1"/>
    <col min="16134" max="16134" width="8.7109375" style="2" customWidth="1"/>
    <col min="16135" max="16135" width="14.28515625" style="2" bestFit="1" customWidth="1"/>
    <col min="16136" max="16136" width="19.140625" style="2" customWidth="1"/>
    <col min="16137" max="16137" width="16.5703125" style="2" customWidth="1"/>
    <col min="16138" max="16138" width="17.5703125" style="2" customWidth="1"/>
    <col min="16139" max="16139" width="26" style="2" customWidth="1"/>
    <col min="16140" max="16140" width="96.7109375" style="2" customWidth="1"/>
    <col min="16141" max="16141" width="11.42578125" style="2" customWidth="1"/>
    <col min="16142" max="16384" width="11.42578125" style="2"/>
  </cols>
  <sheetData>
    <row r="1" spans="1:17">
      <c r="A1" s="10"/>
      <c r="B1" s="10"/>
      <c r="C1" s="10"/>
      <c r="D1" s="10"/>
      <c r="E1" s="10"/>
      <c r="F1" s="10"/>
      <c r="G1" s="10"/>
      <c r="J1" s="10"/>
      <c r="K1" s="10"/>
      <c r="L1" s="10"/>
    </row>
    <row r="2" spans="1:17">
      <c r="A2" s="10"/>
      <c r="B2" s="10"/>
      <c r="C2" s="10"/>
      <c r="D2" s="12" t="str">
        <f>Resumo!D2</f>
        <v>Obra:</v>
      </c>
      <c r="E2" s="10" t="str">
        <f>Resumo!E2</f>
        <v>Conservação de pavimento com CBUQ e Microrrevestimento</v>
      </c>
      <c r="F2" s="10"/>
      <c r="G2" s="10"/>
      <c r="H2" s="12" t="s">
        <v>16</v>
      </c>
      <c r="I2" s="70">
        <f>Resumo!D11</f>
        <v>0.24031242719872803</v>
      </c>
      <c r="J2" s="12" t="s">
        <v>19</v>
      </c>
      <c r="K2" s="69">
        <f>Resumo!F8</f>
        <v>0</v>
      </c>
      <c r="L2" s="10"/>
    </row>
    <row r="3" spans="1:17">
      <c r="A3" s="10"/>
      <c r="B3" s="10"/>
      <c r="C3" s="10"/>
      <c r="D3" s="12" t="str">
        <f>Resumo!D3</f>
        <v>Local:</v>
      </c>
      <c r="E3" s="10" t="str">
        <f>Resumo!E3</f>
        <v>Perímetro urbano</v>
      </c>
      <c r="F3" s="10"/>
      <c r="G3" s="2"/>
      <c r="H3" s="12" t="s">
        <v>283</v>
      </c>
      <c r="I3" s="70">
        <f>Resumo!D12</f>
        <v>0.15</v>
      </c>
      <c r="J3" s="12" t="s">
        <v>20</v>
      </c>
      <c r="K3" s="11">
        <f>Resumo!F9</f>
        <v>0</v>
      </c>
      <c r="L3" s="10"/>
    </row>
    <row r="4" spans="1:17">
      <c r="A4" s="10"/>
      <c r="B4" s="10"/>
      <c r="C4" s="10"/>
      <c r="D4" s="12" t="str">
        <f>Resumo!D4</f>
        <v>Bairro:</v>
      </c>
      <c r="E4" s="10" t="str">
        <f>Resumo!E4</f>
        <v>Diversos</v>
      </c>
      <c r="F4" s="207"/>
      <c r="G4" s="208"/>
      <c r="H4" s="416"/>
      <c r="I4" s="417"/>
      <c r="J4" s="2"/>
      <c r="K4" s="2"/>
      <c r="L4" s="10"/>
    </row>
    <row r="5" spans="1:17">
      <c r="A5" s="10"/>
      <c r="B5" s="10"/>
      <c r="C5" s="10"/>
      <c r="D5" s="12" t="str">
        <f>Resumo!D5</f>
        <v>Município:</v>
      </c>
      <c r="E5" s="10" t="str">
        <f>Resumo!E5</f>
        <v>Sorriso - MT</v>
      </c>
      <c r="F5" s="10"/>
      <c r="G5" s="10"/>
      <c r="H5" s="10"/>
      <c r="I5" s="10"/>
      <c r="J5" s="2"/>
      <c r="K5" s="2"/>
      <c r="L5" s="10"/>
    </row>
    <row r="6" spans="1:17">
      <c r="A6" s="10"/>
      <c r="B6" s="10"/>
      <c r="C6" s="10"/>
      <c r="D6" s="10"/>
      <c r="E6" s="13"/>
      <c r="F6" s="13"/>
      <c r="G6" s="10"/>
      <c r="H6" s="12" t="s">
        <v>22</v>
      </c>
      <c r="I6" s="47">
        <f>Resumo!D8</f>
        <v>380542.95</v>
      </c>
      <c r="J6" s="12" t="s">
        <v>21</v>
      </c>
      <c r="K6" s="11" t="str">
        <f>Resumo!F11</f>
        <v>SICRO3 - MT - 10/2022 - Não Desonerado</v>
      </c>
      <c r="L6" s="10"/>
    </row>
    <row r="7" spans="1:17">
      <c r="A7" s="10"/>
      <c r="B7" s="10"/>
      <c r="C7" s="10"/>
      <c r="D7" s="12" t="s">
        <v>74</v>
      </c>
      <c r="E7" s="11">
        <f>Resumo!E15</f>
        <v>0</v>
      </c>
      <c r="F7" s="10"/>
      <c r="G7" s="10"/>
      <c r="H7" s="12" t="s">
        <v>23</v>
      </c>
      <c r="I7" s="47">
        <f>Resumo!F39</f>
        <v>0</v>
      </c>
      <c r="J7" s="2"/>
      <c r="L7" s="10"/>
    </row>
    <row r="8" spans="1:17">
      <c r="A8" s="10"/>
      <c r="B8" s="10"/>
      <c r="C8" s="10"/>
      <c r="D8" s="10"/>
      <c r="E8" s="11"/>
      <c r="F8" s="4"/>
      <c r="G8" s="10"/>
      <c r="H8" s="12" t="s">
        <v>34</v>
      </c>
      <c r="I8" s="14">
        <f>Resumo!F40</f>
        <v>0</v>
      </c>
      <c r="J8" s="10"/>
      <c r="K8" s="10"/>
      <c r="L8" s="10"/>
    </row>
    <row r="9" spans="1:17">
      <c r="A9" s="10"/>
      <c r="B9" s="10"/>
      <c r="C9" s="10"/>
      <c r="D9" s="10"/>
      <c r="E9" s="11"/>
      <c r="F9" s="4"/>
      <c r="G9" s="10"/>
      <c r="H9" s="12"/>
      <c r="I9" s="14"/>
      <c r="J9" s="10"/>
      <c r="K9" s="10"/>
      <c r="L9" s="10"/>
    </row>
    <row r="10" spans="1:17">
      <c r="A10" s="10"/>
      <c r="B10" s="10"/>
      <c r="C10" s="10"/>
      <c r="D10" s="10"/>
      <c r="G10" s="10"/>
      <c r="H10" s="10"/>
      <c r="I10" s="10"/>
      <c r="J10" s="10"/>
      <c r="K10" s="10"/>
      <c r="L10" s="10"/>
      <c r="N10" s="42"/>
    </row>
    <row r="11" spans="1:17" ht="32.1" customHeight="1">
      <c r="A11" s="531" t="s">
        <v>124</v>
      </c>
      <c r="B11" s="532"/>
      <c r="C11" s="532"/>
      <c r="D11" s="532"/>
      <c r="E11" s="532"/>
      <c r="F11" s="532"/>
      <c r="G11" s="532"/>
      <c r="H11" s="532"/>
      <c r="I11" s="532"/>
      <c r="J11" s="532"/>
      <c r="K11" s="532"/>
      <c r="L11" s="532"/>
      <c r="M11" s="533"/>
    </row>
    <row r="12" spans="1:17" ht="15" customHeight="1">
      <c r="A12" s="48"/>
      <c r="B12" s="48"/>
      <c r="C12" s="48"/>
      <c r="D12" s="48"/>
      <c r="E12" s="48"/>
      <c r="F12" s="48"/>
      <c r="G12" s="48"/>
      <c r="H12" s="48"/>
      <c r="I12" s="48"/>
      <c r="J12" s="48"/>
      <c r="K12" s="48"/>
      <c r="L12" s="48"/>
    </row>
    <row r="13" spans="1:17" ht="21" customHeight="1">
      <c r="A13" s="529" t="s">
        <v>15</v>
      </c>
      <c r="B13" s="522" t="s">
        <v>0</v>
      </c>
      <c r="C13" s="522" t="s">
        <v>1</v>
      </c>
      <c r="D13" s="523" t="s">
        <v>2</v>
      </c>
      <c r="E13" s="523"/>
      <c r="F13" s="523"/>
      <c r="G13" s="522" t="s">
        <v>3</v>
      </c>
      <c r="H13" s="522"/>
      <c r="I13" s="522" t="s">
        <v>24</v>
      </c>
      <c r="J13" s="522"/>
      <c r="K13" s="522"/>
      <c r="L13" s="522"/>
      <c r="M13" s="534"/>
    </row>
    <row r="14" spans="1:17" ht="26.25" customHeight="1">
      <c r="A14" s="530"/>
      <c r="B14" s="523"/>
      <c r="C14" s="523"/>
      <c r="D14" s="524"/>
      <c r="E14" s="524"/>
      <c r="F14" s="524"/>
      <c r="G14" s="89" t="s">
        <v>17</v>
      </c>
      <c r="H14" s="89" t="s">
        <v>4</v>
      </c>
      <c r="I14" s="315" t="s">
        <v>146</v>
      </c>
      <c r="J14" s="316" t="s">
        <v>125</v>
      </c>
      <c r="K14" s="315" t="s">
        <v>147</v>
      </c>
      <c r="L14" s="89" t="s">
        <v>18</v>
      </c>
      <c r="M14" s="89" t="s">
        <v>48</v>
      </c>
      <c r="N14" s="43"/>
      <c r="Q14" s="40"/>
    </row>
    <row r="15" spans="1:17">
      <c r="A15" s="188"/>
      <c r="B15" s="189"/>
      <c r="C15" s="189">
        <v>1</v>
      </c>
      <c r="D15" s="519" t="s">
        <v>5</v>
      </c>
      <c r="E15" s="519"/>
      <c r="F15" s="190"/>
      <c r="G15" s="189"/>
      <c r="H15" s="189"/>
      <c r="I15" s="191"/>
      <c r="J15" s="192"/>
      <c r="K15" s="193"/>
      <c r="L15" s="193"/>
      <c r="M15" s="324"/>
      <c r="N15" s="43"/>
    </row>
    <row r="16" spans="1:17" s="6" customFormat="1" ht="39.950000000000003" customHeight="1">
      <c r="A16" s="269" t="s">
        <v>105</v>
      </c>
      <c r="B16" s="270">
        <v>5213570</v>
      </c>
      <c r="C16" s="270" t="s">
        <v>6</v>
      </c>
      <c r="D16" s="521" t="s">
        <v>264</v>
      </c>
      <c r="E16" s="521"/>
      <c r="F16" s="271"/>
      <c r="G16" s="630" t="s">
        <v>71</v>
      </c>
      <c r="H16" s="206">
        <v>6</v>
      </c>
      <c r="I16" s="349"/>
      <c r="J16" s="272">
        <f>I2</f>
        <v>0.24031242719872803</v>
      </c>
      <c r="K16" s="273">
        <f>TRUNC(I16+(I16*J16),2)</f>
        <v>0</v>
      </c>
      <c r="L16" s="293">
        <f>TRUNC(H16*K16,2)</f>
        <v>0</v>
      </c>
      <c r="M16" s="325" t="e">
        <f>L16/$L$51</f>
        <v>#DIV/0!</v>
      </c>
      <c r="N16" s="44"/>
    </row>
    <row r="17" spans="1:16" s="6" customFormat="1" ht="39.950000000000003" customHeight="1">
      <c r="A17" s="274" t="s">
        <v>105</v>
      </c>
      <c r="B17" s="4">
        <v>5216111</v>
      </c>
      <c r="C17" s="4" t="s">
        <v>7</v>
      </c>
      <c r="D17" s="525" t="s">
        <v>168</v>
      </c>
      <c r="E17" s="525"/>
      <c r="F17" s="525"/>
      <c r="G17" s="4" t="s">
        <v>169</v>
      </c>
      <c r="H17" s="206">
        <v>2</v>
      </c>
      <c r="I17" s="351"/>
      <c r="J17" s="275">
        <f>I2</f>
        <v>0.24031242719872803</v>
      </c>
      <c r="K17" s="273">
        <f>TRUNC(I17+(I17*J17),2)</f>
        <v>0</v>
      </c>
      <c r="L17" s="88">
        <f>TRUNC(H17*K17,2)</f>
        <v>0</v>
      </c>
      <c r="M17" s="326" t="e">
        <f>L17/$L$51</f>
        <v>#DIV/0!</v>
      </c>
      <c r="N17" s="44"/>
    </row>
    <row r="18" spans="1:16" s="6" customFormat="1" ht="39.950000000000003" customHeight="1">
      <c r="A18" s="199" t="s">
        <v>148</v>
      </c>
      <c r="B18" s="200" t="str">
        <f>Composições!B15</f>
        <v>COMP-01</v>
      </c>
      <c r="C18" s="200" t="s">
        <v>7</v>
      </c>
      <c r="D18" s="520" t="str">
        <f>Composições!E15</f>
        <v>ADMINISTRAÇÃO LOCAL DA OBRA</v>
      </c>
      <c r="E18" s="520"/>
      <c r="F18" s="201"/>
      <c r="G18" s="200" t="s">
        <v>289</v>
      </c>
      <c r="H18" s="205">
        <v>1</v>
      </c>
      <c r="I18" s="204">
        <f>Composições!O15</f>
        <v>0</v>
      </c>
      <c r="J18" s="202">
        <f>I2</f>
        <v>0.24031242719872803</v>
      </c>
      <c r="K18" s="198">
        <f>TRUNC(I18+(I18*J18),2)</f>
        <v>0</v>
      </c>
      <c r="L18" s="321">
        <f>TRUNC(H18*K18,2)</f>
        <v>0</v>
      </c>
      <c r="M18" s="332" t="e">
        <f>L18/$L$51</f>
        <v>#DIV/0!</v>
      </c>
      <c r="N18" s="44"/>
      <c r="O18" s="203"/>
    </row>
    <row r="19" spans="1:16">
      <c r="A19" s="134"/>
      <c r="B19" s="72"/>
      <c r="C19" s="72"/>
      <c r="D19" s="526"/>
      <c r="E19" s="526"/>
      <c r="F19" s="123"/>
      <c r="G19" s="72"/>
      <c r="H19" s="72"/>
      <c r="I19" s="185"/>
      <c r="J19" s="186"/>
      <c r="K19" s="187" t="s">
        <v>38</v>
      </c>
      <c r="L19" s="317">
        <f>SUM(L16:L18)</f>
        <v>0</v>
      </c>
      <c r="M19" s="319" t="e">
        <f>L19/$L$51</f>
        <v>#DIV/0!</v>
      </c>
      <c r="N19" s="43"/>
    </row>
    <row r="20" spans="1:16">
      <c r="A20" s="188"/>
      <c r="B20" s="189"/>
      <c r="C20" s="189">
        <v>2</v>
      </c>
      <c r="D20" s="519" t="s">
        <v>232</v>
      </c>
      <c r="E20" s="519"/>
      <c r="F20" s="190"/>
      <c r="G20" s="189"/>
      <c r="H20" s="189"/>
      <c r="I20" s="333"/>
      <c r="J20" s="192"/>
      <c r="K20" s="193"/>
      <c r="L20" s="193"/>
      <c r="M20" s="328"/>
      <c r="N20" s="43"/>
    </row>
    <row r="21" spans="1:16" s="208" customFormat="1" ht="39.950000000000003" customHeight="1">
      <c r="A21" s="269" t="s">
        <v>105</v>
      </c>
      <c r="B21" s="270">
        <v>4915678</v>
      </c>
      <c r="C21" s="270" t="s">
        <v>10</v>
      </c>
      <c r="D21" s="525" t="s">
        <v>231</v>
      </c>
      <c r="E21" s="525"/>
      <c r="F21" s="525"/>
      <c r="G21" s="276" t="s">
        <v>69</v>
      </c>
      <c r="H21" s="277">
        <f>'Memória de Cálculo - T. Buraco'!E44</f>
        <v>570.81442500000014</v>
      </c>
      <c r="I21" s="349"/>
      <c r="J21" s="272">
        <f>I2</f>
        <v>0.24031242719872803</v>
      </c>
      <c r="K21" s="273">
        <f>TRUNC(I21+(I21*J21),2)</f>
        <v>0</v>
      </c>
      <c r="L21" s="322">
        <f>TRUNC(H21*K21,2)</f>
        <v>0</v>
      </c>
      <c r="M21" s="329" t="e">
        <f>L21/$L$51</f>
        <v>#DIV/0!</v>
      </c>
      <c r="N21" s="44"/>
    </row>
    <row r="22" spans="1:16">
      <c r="A22" s="134"/>
      <c r="B22" s="408"/>
      <c r="C22" s="72"/>
      <c r="D22" s="526"/>
      <c r="E22" s="526"/>
      <c r="F22" s="123"/>
      <c r="G22" s="72"/>
      <c r="H22" s="72"/>
      <c r="I22" s="185"/>
      <c r="J22" s="186"/>
      <c r="K22" s="187" t="s">
        <v>38</v>
      </c>
      <c r="L22" s="317">
        <f>SUM(L21)</f>
        <v>0</v>
      </c>
      <c r="M22" s="319" t="e">
        <f>L22/$L$51</f>
        <v>#DIV/0!</v>
      </c>
      <c r="N22" s="43"/>
    </row>
    <row r="23" spans="1:16">
      <c r="A23" s="188"/>
      <c r="B23" s="443"/>
      <c r="C23" s="189">
        <v>3</v>
      </c>
      <c r="D23" s="519" t="s">
        <v>107</v>
      </c>
      <c r="E23" s="519"/>
      <c r="F23" s="190"/>
      <c r="G23" s="189"/>
      <c r="H23" s="189"/>
      <c r="I23" s="333"/>
      <c r="J23" s="192"/>
      <c r="K23" s="193"/>
      <c r="L23" s="193"/>
      <c r="M23" s="328"/>
      <c r="N23" s="43"/>
    </row>
    <row r="24" spans="1:16" s="208" customFormat="1" ht="39.950000000000003" customHeight="1">
      <c r="A24" s="128" t="s">
        <v>105</v>
      </c>
      <c r="B24" s="289">
        <v>4011212</v>
      </c>
      <c r="C24" s="289" t="s">
        <v>11</v>
      </c>
      <c r="D24" s="528" t="s">
        <v>217</v>
      </c>
      <c r="E24" s="528"/>
      <c r="F24" s="528"/>
      <c r="G24" s="290" t="s">
        <v>71</v>
      </c>
      <c r="H24" s="291">
        <f>'Memória de Cálculo - MICRO'!B32</f>
        <v>186065.25</v>
      </c>
      <c r="I24" s="348"/>
      <c r="J24" s="292">
        <f>I2</f>
        <v>0.24031242719872803</v>
      </c>
      <c r="K24" s="293">
        <f>TRUNC(I24+(I24*J24),2)</f>
        <v>0</v>
      </c>
      <c r="L24" s="293">
        <f>TRUNC(H24*K24,2)</f>
        <v>0</v>
      </c>
      <c r="M24" s="325" t="e">
        <f t="shared" ref="M24:M35" si="0">L24/$L$51</f>
        <v>#DIV/0!</v>
      </c>
      <c r="N24" s="44"/>
    </row>
    <row r="25" spans="1:16" ht="39.950000000000003" customHeight="1">
      <c r="A25" s="129" t="s">
        <v>105</v>
      </c>
      <c r="B25" s="86">
        <v>4011480</v>
      </c>
      <c r="C25" s="86" t="s">
        <v>12</v>
      </c>
      <c r="D25" s="525" t="s">
        <v>174</v>
      </c>
      <c r="E25" s="525"/>
      <c r="F25" s="525"/>
      <c r="G25" s="87" t="s">
        <v>69</v>
      </c>
      <c r="H25" s="206">
        <f>'Memória de Cálculo - MICRO'!B32*0.1*0.05</f>
        <v>930.32625000000007</v>
      </c>
      <c r="I25" s="347"/>
      <c r="J25" s="183">
        <f>I2</f>
        <v>0.24031242719872803</v>
      </c>
      <c r="K25" s="88">
        <f t="shared" ref="K25:K32" si="1">TRUNC(I25+(I25*J25),2)</f>
        <v>0</v>
      </c>
      <c r="L25" s="88">
        <f>TRUNC(H25*K25,2)</f>
        <v>0</v>
      </c>
      <c r="M25" s="326" t="e">
        <f t="shared" si="0"/>
        <v>#DIV/0!</v>
      </c>
      <c r="N25" s="44"/>
    </row>
    <row r="26" spans="1:16" ht="39.950000000000003" customHeight="1">
      <c r="A26" s="129" t="s">
        <v>105</v>
      </c>
      <c r="B26" s="86">
        <v>4011408</v>
      </c>
      <c r="C26" s="86" t="s">
        <v>13</v>
      </c>
      <c r="D26" s="525" t="s">
        <v>175</v>
      </c>
      <c r="E26" s="525"/>
      <c r="F26" s="525"/>
      <c r="G26" s="87" t="s">
        <v>71</v>
      </c>
      <c r="H26" s="206">
        <f>'Memória de Cálculo - MICRO'!B55</f>
        <v>186065.25</v>
      </c>
      <c r="I26" s="347"/>
      <c r="J26" s="352">
        <f>I2</f>
        <v>0.24031242719872803</v>
      </c>
      <c r="K26" s="88">
        <f t="shared" si="1"/>
        <v>0</v>
      </c>
      <c r="L26" s="88">
        <f>TRUNC(H26*K26,2)</f>
        <v>0</v>
      </c>
      <c r="M26" s="326" t="e">
        <f t="shared" si="0"/>
        <v>#DIV/0!</v>
      </c>
      <c r="N26" s="44"/>
      <c r="P26" s="51"/>
    </row>
    <row r="27" spans="1:16" ht="39.950000000000003" customHeight="1">
      <c r="A27" s="241" t="s">
        <v>150</v>
      </c>
      <c r="B27" s="242" t="s">
        <v>151</v>
      </c>
      <c r="C27" s="243" t="s">
        <v>49</v>
      </c>
      <c r="D27" s="536" t="s">
        <v>268</v>
      </c>
      <c r="E27" s="536"/>
      <c r="F27" s="536"/>
      <c r="G27" s="244" t="s">
        <v>85</v>
      </c>
      <c r="H27" s="206">
        <f>'Memória de Cálculo - MICRO'!D55</f>
        <v>333.05679750000002</v>
      </c>
      <c r="I27" s="331"/>
      <c r="J27" s="245">
        <f>I3</f>
        <v>0.15</v>
      </c>
      <c r="K27" s="246">
        <f t="shared" ref="K27" si="2">TRUNC(I27+(I27*J27),2)</f>
        <v>0</v>
      </c>
      <c r="L27" s="246">
        <f>TRUNC(H27*K27,2)</f>
        <v>0</v>
      </c>
      <c r="M27" s="330" t="e">
        <f t="shared" si="0"/>
        <v>#DIV/0!</v>
      </c>
      <c r="N27" s="44"/>
      <c r="P27" s="51"/>
    </row>
    <row r="28" spans="1:16" ht="39.950000000000003" customHeight="1">
      <c r="A28" s="129" t="s">
        <v>105</v>
      </c>
      <c r="B28" s="86">
        <v>4011354</v>
      </c>
      <c r="C28" s="86" t="s">
        <v>140</v>
      </c>
      <c r="D28" s="525" t="s">
        <v>176</v>
      </c>
      <c r="E28" s="525"/>
      <c r="F28" s="525"/>
      <c r="G28" s="87" t="s">
        <v>71</v>
      </c>
      <c r="H28" s="206">
        <f>'Memória de Cálculo - MICRO'!B32</f>
        <v>186065.25</v>
      </c>
      <c r="I28" s="347"/>
      <c r="J28" s="352">
        <f>I2</f>
        <v>0.24031242719872803</v>
      </c>
      <c r="K28" s="88">
        <f t="shared" si="1"/>
        <v>0</v>
      </c>
      <c r="L28" s="88">
        <f t="shared" ref="L28:L32" si="3">TRUNC(H28*K28,2)</f>
        <v>0</v>
      </c>
      <c r="M28" s="326" t="e">
        <f t="shared" si="0"/>
        <v>#DIV/0!</v>
      </c>
      <c r="N28" s="44"/>
      <c r="P28" s="51"/>
    </row>
    <row r="29" spans="1:16" ht="39.950000000000003" customHeight="1">
      <c r="A29" s="241" t="s">
        <v>150</v>
      </c>
      <c r="B29" s="242" t="s">
        <v>151</v>
      </c>
      <c r="C29" s="243" t="s">
        <v>141</v>
      </c>
      <c r="D29" s="536" t="s">
        <v>269</v>
      </c>
      <c r="E29" s="536"/>
      <c r="F29" s="536"/>
      <c r="G29" s="244" t="s">
        <v>85</v>
      </c>
      <c r="H29" s="206">
        <f>'Memória de Cálculo - MICRO'!D32</f>
        <v>83.729362499999993</v>
      </c>
      <c r="I29" s="331"/>
      <c r="J29" s="245">
        <f>I3</f>
        <v>0.15</v>
      </c>
      <c r="K29" s="246">
        <f t="shared" ref="K29" si="4">TRUNC(I29+(I29*J29),2)</f>
        <v>0</v>
      </c>
      <c r="L29" s="246">
        <f t="shared" ref="L29" si="5">TRUNC(H29*K29,2)</f>
        <v>0</v>
      </c>
      <c r="M29" s="330" t="e">
        <f t="shared" si="0"/>
        <v>#DIV/0!</v>
      </c>
      <c r="N29" s="44"/>
      <c r="P29" s="51"/>
    </row>
    <row r="30" spans="1:16" ht="39.950000000000003" customHeight="1">
      <c r="A30" s="129" t="s">
        <v>105</v>
      </c>
      <c r="B30" s="86">
        <v>5914622</v>
      </c>
      <c r="C30" s="86" t="s">
        <v>142</v>
      </c>
      <c r="D30" s="525" t="s">
        <v>182</v>
      </c>
      <c r="E30" s="525"/>
      <c r="F30" s="525"/>
      <c r="G30" s="87" t="s">
        <v>108</v>
      </c>
      <c r="H30" s="206">
        <f>'Memória de Cálculo - MICRO'!F32</f>
        <v>33491.745000000003</v>
      </c>
      <c r="I30" s="347"/>
      <c r="J30" s="183">
        <f>I3</f>
        <v>0.15</v>
      </c>
      <c r="K30" s="88">
        <f t="shared" si="1"/>
        <v>0</v>
      </c>
      <c r="L30" s="88">
        <f t="shared" si="3"/>
        <v>0</v>
      </c>
      <c r="M30" s="326" t="e">
        <f t="shared" si="0"/>
        <v>#DIV/0!</v>
      </c>
      <c r="N30" s="44"/>
      <c r="P30" s="51"/>
    </row>
    <row r="31" spans="1:16" ht="39.950000000000003" customHeight="1">
      <c r="A31" s="129" t="s">
        <v>105</v>
      </c>
      <c r="B31" s="86">
        <v>5914622</v>
      </c>
      <c r="C31" s="86" t="s">
        <v>143</v>
      </c>
      <c r="D31" s="525" t="s">
        <v>183</v>
      </c>
      <c r="E31" s="525"/>
      <c r="F31" s="525"/>
      <c r="G31" s="87" t="s">
        <v>108</v>
      </c>
      <c r="H31" s="206">
        <f>'Memória de Cálculo - MICRO'!F55</f>
        <v>133222.71900000001</v>
      </c>
      <c r="I31" s="347"/>
      <c r="J31" s="183">
        <f>I3</f>
        <v>0.15</v>
      </c>
      <c r="K31" s="88">
        <f t="shared" si="1"/>
        <v>0</v>
      </c>
      <c r="L31" s="88">
        <f t="shared" si="3"/>
        <v>0</v>
      </c>
      <c r="M31" s="326" t="e">
        <f t="shared" si="0"/>
        <v>#DIV/0!</v>
      </c>
      <c r="N31" s="44"/>
    </row>
    <row r="32" spans="1:16" ht="39.950000000000003" customHeight="1">
      <c r="A32" s="129" t="s">
        <v>105</v>
      </c>
      <c r="B32" s="86">
        <v>5915321</v>
      </c>
      <c r="C32" s="86" t="s">
        <v>144</v>
      </c>
      <c r="D32" s="525" t="s">
        <v>184</v>
      </c>
      <c r="E32" s="525"/>
      <c r="F32" s="525"/>
      <c r="G32" s="87" t="s">
        <v>108</v>
      </c>
      <c r="H32" s="206">
        <f>'Memória de Cálculo - MICRO'!F78</f>
        <v>9042.7711500000005</v>
      </c>
      <c r="I32" s="347"/>
      <c r="J32" s="183">
        <f>I2</f>
        <v>0.24031242719872803</v>
      </c>
      <c r="K32" s="88">
        <f t="shared" si="1"/>
        <v>0</v>
      </c>
      <c r="L32" s="88">
        <f t="shared" si="3"/>
        <v>0</v>
      </c>
      <c r="M32" s="326" t="e">
        <f t="shared" si="0"/>
        <v>#DIV/0!</v>
      </c>
      <c r="N32" s="44"/>
    </row>
    <row r="33" spans="1:14" ht="39.950000000000003" customHeight="1">
      <c r="A33" s="129" t="s">
        <v>105</v>
      </c>
      <c r="B33" s="86">
        <v>5915321</v>
      </c>
      <c r="C33" s="86" t="s">
        <v>145</v>
      </c>
      <c r="D33" s="525" t="s">
        <v>185</v>
      </c>
      <c r="E33" s="525"/>
      <c r="F33" s="525"/>
      <c r="G33" s="87" t="s">
        <v>108</v>
      </c>
      <c r="H33" s="206">
        <f>'Memória de Cálculo - MICRO'!G101</f>
        <v>482281.12799999997</v>
      </c>
      <c r="I33" s="347"/>
      <c r="J33" s="183">
        <f>I2</f>
        <v>0.24031242719872803</v>
      </c>
      <c r="K33" s="88">
        <f>TRUNC(I33+(I33*J33),2)</f>
        <v>0</v>
      </c>
      <c r="L33" s="88">
        <f>TRUNC(H33*K33,2)</f>
        <v>0</v>
      </c>
      <c r="M33" s="326" t="e">
        <f t="shared" si="0"/>
        <v>#DIV/0!</v>
      </c>
      <c r="N33" s="44"/>
    </row>
    <row r="34" spans="1:14" ht="39.950000000000003" customHeight="1">
      <c r="A34" s="136" t="s">
        <v>105</v>
      </c>
      <c r="B34" s="90">
        <v>5915321</v>
      </c>
      <c r="C34" s="90" t="s">
        <v>291</v>
      </c>
      <c r="D34" s="535" t="s">
        <v>301</v>
      </c>
      <c r="E34" s="535"/>
      <c r="F34" s="535"/>
      <c r="G34" s="91" t="s">
        <v>108</v>
      </c>
      <c r="H34" s="314">
        <f>'Memória de Cálculo - MICRO'!G124</f>
        <v>120570.28199999999</v>
      </c>
      <c r="I34" s="350"/>
      <c r="J34" s="184">
        <f>I2</f>
        <v>0.24031242719872803</v>
      </c>
      <c r="K34" s="92">
        <f>TRUNC(I34+(I34*J34),2)</f>
        <v>0</v>
      </c>
      <c r="L34" s="92">
        <f>TRUNC(H34*K34,2)</f>
        <v>0</v>
      </c>
      <c r="M34" s="327" t="e">
        <f t="shared" si="0"/>
        <v>#DIV/0!</v>
      </c>
      <c r="N34" s="44"/>
    </row>
    <row r="35" spans="1:14">
      <c r="A35" s="399"/>
      <c r="B35" s="410"/>
      <c r="C35" s="398"/>
      <c r="D35" s="527"/>
      <c r="E35" s="527"/>
      <c r="F35" s="402"/>
      <c r="G35" s="398"/>
      <c r="H35" s="398"/>
      <c r="I35" s="403"/>
      <c r="J35" s="404"/>
      <c r="K35" s="405"/>
      <c r="L35" s="406">
        <f>SUM(L24:L34)</f>
        <v>0</v>
      </c>
      <c r="M35" s="407" t="e">
        <f t="shared" si="0"/>
        <v>#DIV/0!</v>
      </c>
      <c r="N35" s="43"/>
    </row>
    <row r="36" spans="1:14">
      <c r="A36" s="188"/>
      <c r="B36" s="443"/>
      <c r="C36" s="189">
        <v>4</v>
      </c>
      <c r="D36" s="519" t="s">
        <v>149</v>
      </c>
      <c r="E36" s="519"/>
      <c r="F36" s="190"/>
      <c r="G36" s="189"/>
      <c r="H36" s="189"/>
      <c r="I36" s="333"/>
      <c r="J36" s="192"/>
      <c r="K36" s="193"/>
      <c r="L36" s="193"/>
      <c r="M36" s="328"/>
      <c r="N36" s="43"/>
    </row>
    <row r="37" spans="1:14" s="208" customFormat="1" ht="39.950000000000003" customHeight="1">
      <c r="A37" s="128" t="s">
        <v>105</v>
      </c>
      <c r="B37" s="289">
        <v>4011212</v>
      </c>
      <c r="C37" s="289" t="s">
        <v>252</v>
      </c>
      <c r="D37" s="528" t="s">
        <v>217</v>
      </c>
      <c r="E37" s="528"/>
      <c r="F37" s="528"/>
      <c r="G37" s="290" t="s">
        <v>71</v>
      </c>
      <c r="H37" s="291">
        <f>'Memória de Cálculo - CBUQ'!B33</f>
        <v>194477.7</v>
      </c>
      <c r="I37" s="348"/>
      <c r="J37" s="292">
        <f>I2</f>
        <v>0.24031242719872803</v>
      </c>
      <c r="K37" s="293">
        <f>TRUNC(I37+(I37*J37),2)</f>
        <v>0</v>
      </c>
      <c r="L37" s="293">
        <f>TRUNC(H37*K37,2)</f>
        <v>0</v>
      </c>
      <c r="M37" s="325" t="e">
        <f t="shared" ref="M37:M45" si="6">L37/$L$51</f>
        <v>#DIV/0!</v>
      </c>
      <c r="N37" s="44"/>
    </row>
    <row r="38" spans="1:14" ht="39.950000000000003" customHeight="1">
      <c r="A38" s="269" t="s">
        <v>105</v>
      </c>
      <c r="B38" s="270">
        <v>4011480</v>
      </c>
      <c r="C38" s="270" t="s">
        <v>253</v>
      </c>
      <c r="D38" s="521" t="s">
        <v>174</v>
      </c>
      <c r="E38" s="521"/>
      <c r="F38" s="521"/>
      <c r="G38" s="276" t="s">
        <v>69</v>
      </c>
      <c r="H38" s="277">
        <f>'Memória de Cálculo - CBUQ'!B33*0.2*0.05</f>
        <v>1944.777</v>
      </c>
      <c r="I38" s="349"/>
      <c r="J38" s="272">
        <f>I2</f>
        <v>0.24031242719872803</v>
      </c>
      <c r="K38" s="273">
        <f>TRUNC(I38+(I38*J38),2)</f>
        <v>0</v>
      </c>
      <c r="L38" s="88">
        <f>TRUNC(H38*K38,2)</f>
        <v>0</v>
      </c>
      <c r="M38" s="326" t="e">
        <f t="shared" si="6"/>
        <v>#DIV/0!</v>
      </c>
      <c r="N38" s="44"/>
    </row>
    <row r="39" spans="1:14" ht="39.950000000000003" customHeight="1">
      <c r="A39" s="129" t="s">
        <v>105</v>
      </c>
      <c r="B39" s="86">
        <v>4011354</v>
      </c>
      <c r="C39" s="86" t="s">
        <v>254</v>
      </c>
      <c r="D39" s="525" t="s">
        <v>176</v>
      </c>
      <c r="E39" s="525"/>
      <c r="F39" s="525"/>
      <c r="G39" s="87" t="s">
        <v>71</v>
      </c>
      <c r="H39" s="206">
        <f>'Memória de Cálculo - CBUQ'!B33</f>
        <v>194477.7</v>
      </c>
      <c r="I39" s="347"/>
      <c r="J39" s="352">
        <f>I2</f>
        <v>0.24031242719872803</v>
      </c>
      <c r="K39" s="88">
        <f t="shared" ref="K39:K48" si="7">TRUNC(I39+(I39*J39),2)</f>
        <v>0</v>
      </c>
      <c r="L39" s="88">
        <f t="shared" ref="L39:L48" si="8">TRUNC(H39*K39,2)</f>
        <v>0</v>
      </c>
      <c r="M39" s="326" t="e">
        <f t="shared" si="6"/>
        <v>#DIV/0!</v>
      </c>
      <c r="N39" s="44"/>
    </row>
    <row r="40" spans="1:14" ht="39.950000000000003" customHeight="1">
      <c r="A40" s="241" t="s">
        <v>150</v>
      </c>
      <c r="B40" s="242" t="s">
        <v>151</v>
      </c>
      <c r="C40" s="243" t="s">
        <v>255</v>
      </c>
      <c r="D40" s="536" t="s">
        <v>269</v>
      </c>
      <c r="E40" s="536"/>
      <c r="F40" s="536"/>
      <c r="G40" s="244" t="s">
        <v>85</v>
      </c>
      <c r="H40" s="206">
        <f>'Memória de Cálculo - CBUQ'!D33</f>
        <v>87.514964999999989</v>
      </c>
      <c r="I40" s="331"/>
      <c r="J40" s="245">
        <f>I3</f>
        <v>0.15</v>
      </c>
      <c r="K40" s="246">
        <f t="shared" si="7"/>
        <v>0</v>
      </c>
      <c r="L40" s="246">
        <f>TRUNC(H40*K40,2)</f>
        <v>0</v>
      </c>
      <c r="M40" s="330" t="e">
        <f t="shared" si="6"/>
        <v>#DIV/0!</v>
      </c>
      <c r="N40" s="44"/>
    </row>
    <row r="41" spans="1:14" ht="39.950000000000003" customHeight="1">
      <c r="A41" s="129" t="s">
        <v>105</v>
      </c>
      <c r="B41" s="86">
        <v>4011463</v>
      </c>
      <c r="C41" s="86" t="s">
        <v>256</v>
      </c>
      <c r="D41" s="525" t="s">
        <v>292</v>
      </c>
      <c r="E41" s="525"/>
      <c r="F41" s="525"/>
      <c r="G41" s="87" t="s">
        <v>85</v>
      </c>
      <c r="H41" s="206">
        <f>'Memória de Cálculo - CBUQ'!F57</f>
        <v>14002.394400000001</v>
      </c>
      <c r="I41" s="347"/>
      <c r="J41" s="352">
        <f>I2</f>
        <v>0.24031242719872803</v>
      </c>
      <c r="K41" s="88">
        <f>TRUNC(I41+(I41*J41),2)</f>
        <v>0</v>
      </c>
      <c r="L41" s="88">
        <f>TRUNC(H41*K41,2)</f>
        <v>0</v>
      </c>
      <c r="M41" s="326" t="e">
        <f t="shared" si="6"/>
        <v>#DIV/0!</v>
      </c>
      <c r="N41" s="44"/>
    </row>
    <row r="42" spans="1:14" ht="39.950000000000003" customHeight="1">
      <c r="A42" s="241" t="s">
        <v>150</v>
      </c>
      <c r="B42" s="242" t="s">
        <v>151</v>
      </c>
      <c r="C42" s="243" t="s">
        <v>257</v>
      </c>
      <c r="D42" s="536" t="s">
        <v>270</v>
      </c>
      <c r="E42" s="536"/>
      <c r="F42" s="536"/>
      <c r="G42" s="244" t="s">
        <v>85</v>
      </c>
      <c r="H42" s="206">
        <f>'Memória de Cálculo - CBUQ'!H57</f>
        <v>903.07882587023994</v>
      </c>
      <c r="I42" s="331"/>
      <c r="J42" s="245">
        <f>I3</f>
        <v>0.15</v>
      </c>
      <c r="K42" s="246">
        <f>TRUNC(I42+(I42*J42),2)</f>
        <v>0</v>
      </c>
      <c r="L42" s="246">
        <f>TRUNC(H42*K42,2)</f>
        <v>0</v>
      </c>
      <c r="M42" s="330" t="e">
        <f t="shared" si="6"/>
        <v>#DIV/0!</v>
      </c>
      <c r="N42" s="44"/>
    </row>
    <row r="43" spans="1:14" ht="39.950000000000003" customHeight="1">
      <c r="A43" s="129" t="s">
        <v>105</v>
      </c>
      <c r="B43" s="86">
        <v>5914622</v>
      </c>
      <c r="C43" s="86" t="s">
        <v>258</v>
      </c>
      <c r="D43" s="525" t="s">
        <v>182</v>
      </c>
      <c r="E43" s="525"/>
      <c r="F43" s="525"/>
      <c r="G43" s="87" t="s">
        <v>108</v>
      </c>
      <c r="H43" s="206">
        <f>'Memória de Cálculo - CBUQ'!F33</f>
        <v>35005.986000000004</v>
      </c>
      <c r="I43" s="347"/>
      <c r="J43" s="183">
        <f>I3</f>
        <v>0.15</v>
      </c>
      <c r="K43" s="88">
        <f t="shared" si="7"/>
        <v>0</v>
      </c>
      <c r="L43" s="88">
        <f t="shared" si="8"/>
        <v>0</v>
      </c>
      <c r="M43" s="326" t="e">
        <f t="shared" si="6"/>
        <v>#DIV/0!</v>
      </c>
      <c r="N43" s="44"/>
    </row>
    <row r="44" spans="1:14" ht="39.950000000000003" customHeight="1">
      <c r="A44" s="129" t="s">
        <v>105</v>
      </c>
      <c r="B44" s="86">
        <v>5914622</v>
      </c>
      <c r="C44" s="86" t="s">
        <v>259</v>
      </c>
      <c r="D44" s="525" t="s">
        <v>186</v>
      </c>
      <c r="E44" s="525"/>
      <c r="F44" s="525"/>
      <c r="G44" s="87" t="s">
        <v>108</v>
      </c>
      <c r="H44" s="206">
        <f>'Memória de Cálculo - CBUQ'!J57</f>
        <v>361231.53034809593</v>
      </c>
      <c r="I44" s="347"/>
      <c r="J44" s="183">
        <f>I3</f>
        <v>0.15</v>
      </c>
      <c r="K44" s="88">
        <f t="shared" si="7"/>
        <v>0</v>
      </c>
      <c r="L44" s="88">
        <f t="shared" si="8"/>
        <v>0</v>
      </c>
      <c r="M44" s="326" t="e">
        <f t="shared" si="6"/>
        <v>#DIV/0!</v>
      </c>
      <c r="N44" s="44"/>
    </row>
    <row r="45" spans="1:14" ht="39.950000000000003" customHeight="1">
      <c r="A45" s="129" t="s">
        <v>105</v>
      </c>
      <c r="B45" s="86">
        <v>5915321</v>
      </c>
      <c r="C45" s="86" t="s">
        <v>260</v>
      </c>
      <c r="D45" s="525" t="s">
        <v>187</v>
      </c>
      <c r="E45" s="525"/>
      <c r="F45" s="525"/>
      <c r="G45" s="87" t="s">
        <v>108</v>
      </c>
      <c r="H45" s="206">
        <f>'Memória de Cálculo - CBUQ'!H81</f>
        <v>794717.22210906947</v>
      </c>
      <c r="I45" s="347"/>
      <c r="J45" s="183">
        <f>I2</f>
        <v>0.24031242719872803</v>
      </c>
      <c r="K45" s="88">
        <f t="shared" si="7"/>
        <v>0</v>
      </c>
      <c r="L45" s="88">
        <f>TRUNC(H45*K45,2)</f>
        <v>0</v>
      </c>
      <c r="M45" s="326" t="e">
        <f t="shared" si="6"/>
        <v>#DIV/0!</v>
      </c>
      <c r="N45" s="44"/>
    </row>
    <row r="46" spans="1:14" ht="39.950000000000003" customHeight="1">
      <c r="A46" s="439" t="s">
        <v>105</v>
      </c>
      <c r="B46" s="440">
        <v>5915321</v>
      </c>
      <c r="C46" s="440" t="s">
        <v>261</v>
      </c>
      <c r="D46" s="537" t="s">
        <v>296</v>
      </c>
      <c r="E46" s="537"/>
      <c r="F46" s="537"/>
      <c r="G46" s="441" t="s">
        <v>108</v>
      </c>
      <c r="H46" s="206">
        <f>'Memória de Cálculo - CBUQ'!H105</f>
        <v>361235.10095866799</v>
      </c>
      <c r="I46" s="347"/>
      <c r="J46" s="183">
        <f>I2</f>
        <v>0.24031242719872803</v>
      </c>
      <c r="K46" s="88">
        <f t="shared" ref="K46" si="9">TRUNC(I46+(I46*J46),2)</f>
        <v>0</v>
      </c>
      <c r="L46" s="88">
        <f>TRUNC(H46*K46,2)</f>
        <v>0</v>
      </c>
      <c r="M46" s="442" t="e">
        <f t="shared" ref="M46" si="10">L46/$L$51</f>
        <v>#DIV/0!</v>
      </c>
      <c r="N46" s="44"/>
    </row>
    <row r="47" spans="1:14" ht="39.950000000000003" customHeight="1">
      <c r="A47" s="129" t="s">
        <v>105</v>
      </c>
      <c r="B47" s="86">
        <v>5915321</v>
      </c>
      <c r="C47" s="86" t="s">
        <v>262</v>
      </c>
      <c r="D47" s="525" t="s">
        <v>309</v>
      </c>
      <c r="E47" s="525"/>
      <c r="F47" s="525"/>
      <c r="G47" s="87" t="s">
        <v>108</v>
      </c>
      <c r="H47" s="206">
        <f>'Memória de Cálculo - CBUQ'!H129</f>
        <v>361235.10095866799</v>
      </c>
      <c r="I47" s="347"/>
      <c r="J47" s="183">
        <f>I2</f>
        <v>0.24031242719872803</v>
      </c>
      <c r="K47" s="88">
        <f t="shared" ref="K47" si="11">TRUNC(I47+(I47*J47),2)</f>
        <v>0</v>
      </c>
      <c r="L47" s="88">
        <f>TRUNC(H47*K47,2)</f>
        <v>0</v>
      </c>
      <c r="M47" s="326" t="e">
        <f>L47/$L$51</f>
        <v>#DIV/0!</v>
      </c>
      <c r="N47" s="44"/>
    </row>
    <row r="48" spans="1:14" ht="39.950000000000003" customHeight="1">
      <c r="A48" s="129" t="s">
        <v>105</v>
      </c>
      <c r="B48" s="86">
        <v>5915321</v>
      </c>
      <c r="C48" s="86" t="s">
        <v>290</v>
      </c>
      <c r="D48" s="525" t="s">
        <v>310</v>
      </c>
      <c r="E48" s="525"/>
      <c r="F48" s="525"/>
      <c r="G48" s="87" t="s">
        <v>108</v>
      </c>
      <c r="H48" s="206">
        <f>'Memória de Cálculo - CBUQ'!H153</f>
        <v>55658.677596335976</v>
      </c>
      <c r="I48" s="347"/>
      <c r="J48" s="183">
        <f>I2</f>
        <v>0.24031242719872803</v>
      </c>
      <c r="K48" s="88">
        <f t="shared" si="7"/>
        <v>0</v>
      </c>
      <c r="L48" s="88">
        <f t="shared" si="8"/>
        <v>0</v>
      </c>
      <c r="M48" s="326" t="e">
        <f>L48/$L$51</f>
        <v>#DIV/0!</v>
      </c>
      <c r="N48" s="44"/>
    </row>
    <row r="49" spans="1:14" ht="39.950000000000003" customHeight="1">
      <c r="A49" s="136" t="s">
        <v>105</v>
      </c>
      <c r="B49" s="90">
        <v>5915321</v>
      </c>
      <c r="C49" s="90" t="s">
        <v>297</v>
      </c>
      <c r="D49" s="518" t="s">
        <v>321</v>
      </c>
      <c r="E49" s="518"/>
      <c r="F49" s="518"/>
      <c r="G49" s="91" t="s">
        <v>108</v>
      </c>
      <c r="H49" s="314">
        <f>'Memória de Cálculo - CBUQ'!H177</f>
        <v>108360.889639056</v>
      </c>
      <c r="I49" s="350"/>
      <c r="J49" s="184">
        <f>I2</f>
        <v>0.24031242719872803</v>
      </c>
      <c r="K49" s="92">
        <f t="shared" ref="K49" si="12">TRUNC(I49+(I49*J49),2)</f>
        <v>0</v>
      </c>
      <c r="L49" s="92">
        <f t="shared" ref="L49" si="13">TRUNC(H49*K49,2)</f>
        <v>0</v>
      </c>
      <c r="M49" s="327" t="e">
        <f>L49/$L$51</f>
        <v>#DIV/0!</v>
      </c>
      <c r="N49" s="44"/>
    </row>
    <row r="50" spans="1:14">
      <c r="A50" s="134"/>
      <c r="B50" s="72"/>
      <c r="C50" s="72"/>
      <c r="D50" s="526"/>
      <c r="E50" s="526"/>
      <c r="F50" s="123"/>
      <c r="G50" s="72"/>
      <c r="H50" s="72"/>
      <c r="I50" s="185"/>
      <c r="J50" s="186"/>
      <c r="K50" s="187" t="s">
        <v>38</v>
      </c>
      <c r="L50" s="317">
        <f>SUM(L37:L49)</f>
        <v>0</v>
      </c>
      <c r="M50" s="319" t="e">
        <f>L50/$L$51</f>
        <v>#DIV/0!</v>
      </c>
      <c r="N50" s="43"/>
    </row>
    <row r="51" spans="1:14" s="9" customFormat="1" ht="29.25" customHeight="1" collapsed="1">
      <c r="A51" s="194"/>
      <c r="B51" s="195"/>
      <c r="C51" s="195"/>
      <c r="D51" s="195"/>
      <c r="E51" s="195"/>
      <c r="F51" s="195"/>
      <c r="G51" s="195"/>
      <c r="H51" s="195"/>
      <c r="I51" s="196"/>
      <c r="J51" s="196"/>
      <c r="K51" s="197" t="s">
        <v>14</v>
      </c>
      <c r="L51" s="318">
        <f>L19+L22+L35+L50</f>
        <v>0</v>
      </c>
      <c r="M51" s="320" t="e">
        <f>L51/$L$51</f>
        <v>#DIV/0!</v>
      </c>
      <c r="N51" s="45"/>
    </row>
    <row r="53" spans="1:14">
      <c r="L53" s="7"/>
    </row>
    <row r="54" spans="1:14">
      <c r="L54" s="7"/>
    </row>
    <row r="55" spans="1:14">
      <c r="L55" s="7"/>
    </row>
    <row r="60" spans="1:14" ht="12.75" customHeight="1">
      <c r="A60" s="8"/>
      <c r="B60" s="8"/>
      <c r="C60" s="8"/>
      <c r="D60" s="8"/>
      <c r="E60" s="8"/>
      <c r="F60" s="8"/>
      <c r="G60" s="8"/>
      <c r="H60" s="8"/>
      <c r="I60" s="8"/>
      <c r="J60" s="8"/>
      <c r="K60" s="8"/>
      <c r="L60" s="8"/>
    </row>
    <row r="61" spans="1:14" ht="12.75" customHeight="1">
      <c r="A61" s="8"/>
      <c r="B61" s="8"/>
      <c r="C61" s="8"/>
      <c r="D61" s="8"/>
      <c r="E61" s="8"/>
      <c r="F61" s="8"/>
      <c r="G61" s="8"/>
      <c r="H61" s="8"/>
      <c r="I61" s="8"/>
      <c r="J61" s="8"/>
      <c r="K61" s="8"/>
      <c r="L61" s="8"/>
    </row>
    <row r="62" spans="1:14" ht="12.75" customHeight="1">
      <c r="A62" s="8"/>
      <c r="B62" s="8"/>
      <c r="C62" s="8"/>
      <c r="D62" s="8"/>
      <c r="E62" s="8"/>
      <c r="F62" s="8"/>
      <c r="G62" s="8"/>
      <c r="H62" s="8"/>
      <c r="I62" s="8"/>
      <c r="J62" s="8"/>
      <c r="K62" s="8"/>
      <c r="L62" s="8"/>
    </row>
    <row r="63" spans="1:14" ht="12.75" customHeight="1">
      <c r="A63" s="8"/>
      <c r="B63" s="8"/>
      <c r="C63" s="8"/>
      <c r="D63" s="8"/>
      <c r="E63" s="8"/>
      <c r="F63" s="8"/>
      <c r="G63" s="8"/>
      <c r="H63" s="8"/>
      <c r="I63" s="8"/>
      <c r="J63" s="8"/>
      <c r="K63" s="8"/>
      <c r="L63" s="8"/>
    </row>
  </sheetData>
  <mergeCells count="43">
    <mergeCell ref="D38:F38"/>
    <mergeCell ref="D39:F39"/>
    <mergeCell ref="D41:F41"/>
    <mergeCell ref="D43:F43"/>
    <mergeCell ref="D50:E50"/>
    <mergeCell ref="D26:F26"/>
    <mergeCell ref="D28:F28"/>
    <mergeCell ref="D30:F30"/>
    <mergeCell ref="D27:F27"/>
    <mergeCell ref="D29:F29"/>
    <mergeCell ref="D40:F40"/>
    <mergeCell ref="D42:F42"/>
    <mergeCell ref="D32:F32"/>
    <mergeCell ref="D33:F33"/>
    <mergeCell ref="D31:F31"/>
    <mergeCell ref="D37:F37"/>
    <mergeCell ref="D44:F44"/>
    <mergeCell ref="D45:F45"/>
    <mergeCell ref="D47:F47"/>
    <mergeCell ref="D46:F46"/>
    <mergeCell ref="D36:E36"/>
    <mergeCell ref="A13:A14"/>
    <mergeCell ref="C13:C14"/>
    <mergeCell ref="G13:H13"/>
    <mergeCell ref="A11:M11"/>
    <mergeCell ref="I13:M13"/>
    <mergeCell ref="D34:F34"/>
    <mergeCell ref="D49:F49"/>
    <mergeCell ref="D15:E15"/>
    <mergeCell ref="D18:E18"/>
    <mergeCell ref="D16:E16"/>
    <mergeCell ref="B13:B14"/>
    <mergeCell ref="D23:E23"/>
    <mergeCell ref="D13:F14"/>
    <mergeCell ref="D17:F17"/>
    <mergeCell ref="D21:F21"/>
    <mergeCell ref="D20:E20"/>
    <mergeCell ref="D22:E22"/>
    <mergeCell ref="D48:F48"/>
    <mergeCell ref="D19:E19"/>
    <mergeCell ref="D35:E35"/>
    <mergeCell ref="D24:F24"/>
    <mergeCell ref="D25:F25"/>
  </mergeCells>
  <phoneticPr fontId="18" type="noConversion"/>
  <printOptions horizontalCentered="1"/>
  <pageMargins left="0.23622047244094491" right="0.23622047244094491" top="0.74803149606299213" bottom="0.74803149606299213" header="0.31496062992125984" footer="0.31496062992125984"/>
  <pageSetup paperSize="9" scale="60" fitToHeight="0" orientation="landscape" r:id="rId1"/>
  <headerFooter>
    <oddFooter>&amp;L&amp;A&amp;CRodrigo Thibes Gonsalves
Eng. Civil - CREA MT 033947&amp;R&amp;P de &amp;N</oddFooter>
  </headerFooter>
  <rowBreaks count="1" manualBreakCount="1">
    <brk id="31" max="1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theme="4" tint="0.79998168889431442"/>
    <outlinePr summaryBelow="0" summaryRight="0"/>
    <pageSetUpPr fitToPage="1"/>
  </sheetPr>
  <dimension ref="A1:Q18"/>
  <sheetViews>
    <sheetView showGridLines="0" view="pageBreakPreview" zoomScaleNormal="87" zoomScaleSheetLayoutView="100" workbookViewId="0">
      <pane ySplit="14" topLeftCell="A15" activePane="bottomLeft" state="frozen"/>
      <selection pane="bottomLeft" activeCell="N22" sqref="N22"/>
    </sheetView>
  </sheetViews>
  <sheetFormatPr defaultColWidth="11.42578125" defaultRowHeight="15"/>
  <cols>
    <col min="1" max="1" width="14.28515625" style="4" bestFit="1" customWidth="1"/>
    <col min="2" max="2" width="15.28515625" style="4" bestFit="1" customWidth="1"/>
    <col min="3" max="3" width="15.42578125" style="4" customWidth="1"/>
    <col min="4" max="4" width="9.42578125" style="2" customWidth="1"/>
    <col min="5" max="5" width="7.5703125" style="2" customWidth="1"/>
    <col min="6" max="6" width="65.140625" style="2" customWidth="1"/>
    <col min="7" max="7" width="9.28515625" style="2" bestFit="1" customWidth="1"/>
    <col min="8" max="8" width="7.7109375" style="2" bestFit="1" customWidth="1"/>
    <col min="9" max="9" width="10.140625" style="2" bestFit="1" customWidth="1"/>
    <col min="10" max="11" width="10.85546875" style="2" customWidth="1"/>
    <col min="12" max="12" width="8.5703125" style="4" bestFit="1" customWidth="1"/>
    <col min="13" max="13" width="11.42578125" style="2" bestFit="1" customWidth="1"/>
    <col min="14" max="14" width="17.42578125" style="208" customWidth="1"/>
    <col min="15" max="15" width="17.85546875" style="4" customWidth="1"/>
    <col min="16" max="16" width="96.7109375" style="2" customWidth="1"/>
    <col min="17" max="17" width="11.42578125" style="2" customWidth="1"/>
    <col min="18" max="262" width="11.42578125" style="2"/>
    <col min="263" max="263" width="20.28515625" style="2" bestFit="1" customWidth="1"/>
    <col min="264" max="264" width="9.85546875" style="2" customWidth="1"/>
    <col min="265" max="265" width="86.5703125" style="2" customWidth="1"/>
    <col min="266" max="266" width="8.7109375" style="2" customWidth="1"/>
    <col min="267" max="267" width="14.28515625" style="2" bestFit="1" customWidth="1"/>
    <col min="268" max="268" width="19.140625" style="2" customWidth="1"/>
    <col min="269" max="269" width="16.5703125" style="2" customWidth="1"/>
    <col min="270" max="270" width="17.5703125" style="2" customWidth="1"/>
    <col min="271" max="271" width="26" style="2" customWidth="1"/>
    <col min="272" max="272" width="96.7109375" style="2" customWidth="1"/>
    <col min="273" max="273" width="11.42578125" style="2" customWidth="1"/>
    <col min="274" max="518" width="11.42578125" style="2"/>
    <col min="519" max="519" width="20.28515625" style="2" bestFit="1" customWidth="1"/>
    <col min="520" max="520" width="9.85546875" style="2" customWidth="1"/>
    <col min="521" max="521" width="86.5703125" style="2" customWidth="1"/>
    <col min="522" max="522" width="8.7109375" style="2" customWidth="1"/>
    <col min="523" max="523" width="14.28515625" style="2" bestFit="1" customWidth="1"/>
    <col min="524" max="524" width="19.140625" style="2" customWidth="1"/>
    <col min="525" max="525" width="16.5703125" style="2" customWidth="1"/>
    <col min="526" max="526" width="17.5703125" style="2" customWidth="1"/>
    <col min="527" max="527" width="26" style="2" customWidth="1"/>
    <col min="528" max="528" width="96.7109375" style="2" customWidth="1"/>
    <col min="529" max="529" width="11.42578125" style="2" customWidth="1"/>
    <col min="530" max="774" width="11.42578125" style="2"/>
    <col min="775" max="775" width="20.28515625" style="2" bestFit="1" customWidth="1"/>
    <col min="776" max="776" width="9.85546875" style="2" customWidth="1"/>
    <col min="777" max="777" width="86.5703125" style="2" customWidth="1"/>
    <col min="778" max="778" width="8.7109375" style="2" customWidth="1"/>
    <col min="779" max="779" width="14.28515625" style="2" bestFit="1" customWidth="1"/>
    <col min="780" max="780" width="19.140625" style="2" customWidth="1"/>
    <col min="781" max="781" width="16.5703125" style="2" customWidth="1"/>
    <col min="782" max="782" width="17.5703125" style="2" customWidth="1"/>
    <col min="783" max="783" width="26" style="2" customWidth="1"/>
    <col min="784" max="784" width="96.7109375" style="2" customWidth="1"/>
    <col min="785" max="785" width="11.42578125" style="2" customWidth="1"/>
    <col min="786" max="1030" width="11.42578125" style="2"/>
    <col min="1031" max="1031" width="20.28515625" style="2" bestFit="1" customWidth="1"/>
    <col min="1032" max="1032" width="9.85546875" style="2" customWidth="1"/>
    <col min="1033" max="1033" width="86.5703125" style="2" customWidth="1"/>
    <col min="1034" max="1034" width="8.7109375" style="2" customWidth="1"/>
    <col min="1035" max="1035" width="14.28515625" style="2" bestFit="1" customWidth="1"/>
    <col min="1036" max="1036" width="19.140625" style="2" customWidth="1"/>
    <col min="1037" max="1037" width="16.5703125" style="2" customWidth="1"/>
    <col min="1038" max="1038" width="17.5703125" style="2" customWidth="1"/>
    <col min="1039" max="1039" width="26" style="2" customWidth="1"/>
    <col min="1040" max="1040" width="96.7109375" style="2" customWidth="1"/>
    <col min="1041" max="1041" width="11.42578125" style="2" customWidth="1"/>
    <col min="1042" max="1286" width="11.42578125" style="2"/>
    <col min="1287" max="1287" width="20.28515625" style="2" bestFit="1" customWidth="1"/>
    <col min="1288" max="1288" width="9.85546875" style="2" customWidth="1"/>
    <col min="1289" max="1289" width="86.5703125" style="2" customWidth="1"/>
    <col min="1290" max="1290" width="8.7109375" style="2" customWidth="1"/>
    <col min="1291" max="1291" width="14.28515625" style="2" bestFit="1" customWidth="1"/>
    <col min="1292" max="1292" width="19.140625" style="2" customWidth="1"/>
    <col min="1293" max="1293" width="16.5703125" style="2" customWidth="1"/>
    <col min="1294" max="1294" width="17.5703125" style="2" customWidth="1"/>
    <col min="1295" max="1295" width="26" style="2" customWidth="1"/>
    <col min="1296" max="1296" width="96.7109375" style="2" customWidth="1"/>
    <col min="1297" max="1297" width="11.42578125" style="2" customWidth="1"/>
    <col min="1298" max="1542" width="11.42578125" style="2"/>
    <col min="1543" max="1543" width="20.28515625" style="2" bestFit="1" customWidth="1"/>
    <col min="1544" max="1544" width="9.85546875" style="2" customWidth="1"/>
    <col min="1545" max="1545" width="86.5703125" style="2" customWidth="1"/>
    <col min="1546" max="1546" width="8.7109375" style="2" customWidth="1"/>
    <col min="1547" max="1547" width="14.28515625" style="2" bestFit="1" customWidth="1"/>
    <col min="1548" max="1548" width="19.140625" style="2" customWidth="1"/>
    <col min="1549" max="1549" width="16.5703125" style="2" customWidth="1"/>
    <col min="1550" max="1550" width="17.5703125" style="2" customWidth="1"/>
    <col min="1551" max="1551" width="26" style="2" customWidth="1"/>
    <col min="1552" max="1552" width="96.7109375" style="2" customWidth="1"/>
    <col min="1553" max="1553" width="11.42578125" style="2" customWidth="1"/>
    <col min="1554" max="1798" width="11.42578125" style="2"/>
    <col min="1799" max="1799" width="20.28515625" style="2" bestFit="1" customWidth="1"/>
    <col min="1800" max="1800" width="9.85546875" style="2" customWidth="1"/>
    <col min="1801" max="1801" width="86.5703125" style="2" customWidth="1"/>
    <col min="1802" max="1802" width="8.7109375" style="2" customWidth="1"/>
    <col min="1803" max="1803" width="14.28515625" style="2" bestFit="1" customWidth="1"/>
    <col min="1804" max="1804" width="19.140625" style="2" customWidth="1"/>
    <col min="1805" max="1805" width="16.5703125" style="2" customWidth="1"/>
    <col min="1806" max="1806" width="17.5703125" style="2" customWidth="1"/>
    <col min="1807" max="1807" width="26" style="2" customWidth="1"/>
    <col min="1808" max="1808" width="96.7109375" style="2" customWidth="1"/>
    <col min="1809" max="1809" width="11.42578125" style="2" customWidth="1"/>
    <col min="1810" max="2054" width="11.42578125" style="2"/>
    <col min="2055" max="2055" width="20.28515625" style="2" bestFit="1" customWidth="1"/>
    <col min="2056" max="2056" width="9.85546875" style="2" customWidth="1"/>
    <col min="2057" max="2057" width="86.5703125" style="2" customWidth="1"/>
    <col min="2058" max="2058" width="8.7109375" style="2" customWidth="1"/>
    <col min="2059" max="2059" width="14.28515625" style="2" bestFit="1" customWidth="1"/>
    <col min="2060" max="2060" width="19.140625" style="2" customWidth="1"/>
    <col min="2061" max="2061" width="16.5703125" style="2" customWidth="1"/>
    <col min="2062" max="2062" width="17.5703125" style="2" customWidth="1"/>
    <col min="2063" max="2063" width="26" style="2" customWidth="1"/>
    <col min="2064" max="2064" width="96.7109375" style="2" customWidth="1"/>
    <col min="2065" max="2065" width="11.42578125" style="2" customWidth="1"/>
    <col min="2066" max="2310" width="11.42578125" style="2"/>
    <col min="2311" max="2311" width="20.28515625" style="2" bestFit="1" customWidth="1"/>
    <col min="2312" max="2312" width="9.85546875" style="2" customWidth="1"/>
    <col min="2313" max="2313" width="86.5703125" style="2" customWidth="1"/>
    <col min="2314" max="2314" width="8.7109375" style="2" customWidth="1"/>
    <col min="2315" max="2315" width="14.28515625" style="2" bestFit="1" customWidth="1"/>
    <col min="2316" max="2316" width="19.140625" style="2" customWidth="1"/>
    <col min="2317" max="2317" width="16.5703125" style="2" customWidth="1"/>
    <col min="2318" max="2318" width="17.5703125" style="2" customWidth="1"/>
    <col min="2319" max="2319" width="26" style="2" customWidth="1"/>
    <col min="2320" max="2320" width="96.7109375" style="2" customWidth="1"/>
    <col min="2321" max="2321" width="11.42578125" style="2" customWidth="1"/>
    <col min="2322" max="2566" width="11.42578125" style="2"/>
    <col min="2567" max="2567" width="20.28515625" style="2" bestFit="1" customWidth="1"/>
    <col min="2568" max="2568" width="9.85546875" style="2" customWidth="1"/>
    <col min="2569" max="2569" width="86.5703125" style="2" customWidth="1"/>
    <col min="2570" max="2570" width="8.7109375" style="2" customWidth="1"/>
    <col min="2571" max="2571" width="14.28515625" style="2" bestFit="1" customWidth="1"/>
    <col min="2572" max="2572" width="19.140625" style="2" customWidth="1"/>
    <col min="2573" max="2573" width="16.5703125" style="2" customWidth="1"/>
    <col min="2574" max="2574" width="17.5703125" style="2" customWidth="1"/>
    <col min="2575" max="2575" width="26" style="2" customWidth="1"/>
    <col min="2576" max="2576" width="96.7109375" style="2" customWidth="1"/>
    <col min="2577" max="2577" width="11.42578125" style="2" customWidth="1"/>
    <col min="2578" max="2822" width="11.42578125" style="2"/>
    <col min="2823" max="2823" width="20.28515625" style="2" bestFit="1" customWidth="1"/>
    <col min="2824" max="2824" width="9.85546875" style="2" customWidth="1"/>
    <col min="2825" max="2825" width="86.5703125" style="2" customWidth="1"/>
    <col min="2826" max="2826" width="8.7109375" style="2" customWidth="1"/>
    <col min="2827" max="2827" width="14.28515625" style="2" bestFit="1" customWidth="1"/>
    <col min="2828" max="2828" width="19.140625" style="2" customWidth="1"/>
    <col min="2829" max="2829" width="16.5703125" style="2" customWidth="1"/>
    <col min="2830" max="2830" width="17.5703125" style="2" customWidth="1"/>
    <col min="2831" max="2831" width="26" style="2" customWidth="1"/>
    <col min="2832" max="2832" width="96.7109375" style="2" customWidth="1"/>
    <col min="2833" max="2833" width="11.42578125" style="2" customWidth="1"/>
    <col min="2834" max="3078" width="11.42578125" style="2"/>
    <col min="3079" max="3079" width="20.28515625" style="2" bestFit="1" customWidth="1"/>
    <col min="3080" max="3080" width="9.85546875" style="2" customWidth="1"/>
    <col min="3081" max="3081" width="86.5703125" style="2" customWidth="1"/>
    <col min="3082" max="3082" width="8.7109375" style="2" customWidth="1"/>
    <col min="3083" max="3083" width="14.28515625" style="2" bestFit="1" customWidth="1"/>
    <col min="3084" max="3084" width="19.140625" style="2" customWidth="1"/>
    <col min="3085" max="3085" width="16.5703125" style="2" customWidth="1"/>
    <col min="3086" max="3086" width="17.5703125" style="2" customWidth="1"/>
    <col min="3087" max="3087" width="26" style="2" customWidth="1"/>
    <col min="3088" max="3088" width="96.7109375" style="2" customWidth="1"/>
    <col min="3089" max="3089" width="11.42578125" style="2" customWidth="1"/>
    <col min="3090" max="3334" width="11.42578125" style="2"/>
    <col min="3335" max="3335" width="20.28515625" style="2" bestFit="1" customWidth="1"/>
    <col min="3336" max="3336" width="9.85546875" style="2" customWidth="1"/>
    <col min="3337" max="3337" width="86.5703125" style="2" customWidth="1"/>
    <col min="3338" max="3338" width="8.7109375" style="2" customWidth="1"/>
    <col min="3339" max="3339" width="14.28515625" style="2" bestFit="1" customWidth="1"/>
    <col min="3340" max="3340" width="19.140625" style="2" customWidth="1"/>
    <col min="3341" max="3341" width="16.5703125" style="2" customWidth="1"/>
    <col min="3342" max="3342" width="17.5703125" style="2" customWidth="1"/>
    <col min="3343" max="3343" width="26" style="2" customWidth="1"/>
    <col min="3344" max="3344" width="96.7109375" style="2" customWidth="1"/>
    <col min="3345" max="3345" width="11.42578125" style="2" customWidth="1"/>
    <col min="3346" max="3590" width="11.42578125" style="2"/>
    <col min="3591" max="3591" width="20.28515625" style="2" bestFit="1" customWidth="1"/>
    <col min="3592" max="3592" width="9.85546875" style="2" customWidth="1"/>
    <col min="3593" max="3593" width="86.5703125" style="2" customWidth="1"/>
    <col min="3594" max="3594" width="8.7109375" style="2" customWidth="1"/>
    <col min="3595" max="3595" width="14.28515625" style="2" bestFit="1" customWidth="1"/>
    <col min="3596" max="3596" width="19.140625" style="2" customWidth="1"/>
    <col min="3597" max="3597" width="16.5703125" style="2" customWidth="1"/>
    <col min="3598" max="3598" width="17.5703125" style="2" customWidth="1"/>
    <col min="3599" max="3599" width="26" style="2" customWidth="1"/>
    <col min="3600" max="3600" width="96.7109375" style="2" customWidth="1"/>
    <col min="3601" max="3601" width="11.42578125" style="2" customWidth="1"/>
    <col min="3602" max="3846" width="11.42578125" style="2"/>
    <col min="3847" max="3847" width="20.28515625" style="2" bestFit="1" customWidth="1"/>
    <col min="3848" max="3848" width="9.85546875" style="2" customWidth="1"/>
    <col min="3849" max="3849" width="86.5703125" style="2" customWidth="1"/>
    <col min="3850" max="3850" width="8.7109375" style="2" customWidth="1"/>
    <col min="3851" max="3851" width="14.28515625" style="2" bestFit="1" customWidth="1"/>
    <col min="3852" max="3852" width="19.140625" style="2" customWidth="1"/>
    <col min="3853" max="3853" width="16.5703125" style="2" customWidth="1"/>
    <col min="3854" max="3854" width="17.5703125" style="2" customWidth="1"/>
    <col min="3855" max="3855" width="26" style="2" customWidth="1"/>
    <col min="3856" max="3856" width="96.7109375" style="2" customWidth="1"/>
    <col min="3857" max="3857" width="11.42578125" style="2" customWidth="1"/>
    <col min="3858" max="4102" width="11.42578125" style="2"/>
    <col min="4103" max="4103" width="20.28515625" style="2" bestFit="1" customWidth="1"/>
    <col min="4104" max="4104" width="9.85546875" style="2" customWidth="1"/>
    <col min="4105" max="4105" width="86.5703125" style="2" customWidth="1"/>
    <col min="4106" max="4106" width="8.7109375" style="2" customWidth="1"/>
    <col min="4107" max="4107" width="14.28515625" style="2" bestFit="1" customWidth="1"/>
    <col min="4108" max="4108" width="19.140625" style="2" customWidth="1"/>
    <col min="4109" max="4109" width="16.5703125" style="2" customWidth="1"/>
    <col min="4110" max="4110" width="17.5703125" style="2" customWidth="1"/>
    <col min="4111" max="4111" width="26" style="2" customWidth="1"/>
    <col min="4112" max="4112" width="96.7109375" style="2" customWidth="1"/>
    <col min="4113" max="4113" width="11.42578125" style="2" customWidth="1"/>
    <col min="4114" max="4358" width="11.42578125" style="2"/>
    <col min="4359" max="4359" width="20.28515625" style="2" bestFit="1" customWidth="1"/>
    <col min="4360" max="4360" width="9.85546875" style="2" customWidth="1"/>
    <col min="4361" max="4361" width="86.5703125" style="2" customWidth="1"/>
    <col min="4362" max="4362" width="8.7109375" style="2" customWidth="1"/>
    <col min="4363" max="4363" width="14.28515625" style="2" bestFit="1" customWidth="1"/>
    <col min="4364" max="4364" width="19.140625" style="2" customWidth="1"/>
    <col min="4365" max="4365" width="16.5703125" style="2" customWidth="1"/>
    <col min="4366" max="4366" width="17.5703125" style="2" customWidth="1"/>
    <col min="4367" max="4367" width="26" style="2" customWidth="1"/>
    <col min="4368" max="4368" width="96.7109375" style="2" customWidth="1"/>
    <col min="4369" max="4369" width="11.42578125" style="2" customWidth="1"/>
    <col min="4370" max="4614" width="11.42578125" style="2"/>
    <col min="4615" max="4615" width="20.28515625" style="2" bestFit="1" customWidth="1"/>
    <col min="4616" max="4616" width="9.85546875" style="2" customWidth="1"/>
    <col min="4617" max="4617" width="86.5703125" style="2" customWidth="1"/>
    <col min="4618" max="4618" width="8.7109375" style="2" customWidth="1"/>
    <col min="4619" max="4619" width="14.28515625" style="2" bestFit="1" customWidth="1"/>
    <col min="4620" max="4620" width="19.140625" style="2" customWidth="1"/>
    <col min="4621" max="4621" width="16.5703125" style="2" customWidth="1"/>
    <col min="4622" max="4622" width="17.5703125" style="2" customWidth="1"/>
    <col min="4623" max="4623" width="26" style="2" customWidth="1"/>
    <col min="4624" max="4624" width="96.7109375" style="2" customWidth="1"/>
    <col min="4625" max="4625" width="11.42578125" style="2" customWidth="1"/>
    <col min="4626" max="4870" width="11.42578125" style="2"/>
    <col min="4871" max="4871" width="20.28515625" style="2" bestFit="1" customWidth="1"/>
    <col min="4872" max="4872" width="9.85546875" style="2" customWidth="1"/>
    <col min="4873" max="4873" width="86.5703125" style="2" customWidth="1"/>
    <col min="4874" max="4874" width="8.7109375" style="2" customWidth="1"/>
    <col min="4875" max="4875" width="14.28515625" style="2" bestFit="1" customWidth="1"/>
    <col min="4876" max="4876" width="19.140625" style="2" customWidth="1"/>
    <col min="4877" max="4877" width="16.5703125" style="2" customWidth="1"/>
    <col min="4878" max="4878" width="17.5703125" style="2" customWidth="1"/>
    <col min="4879" max="4879" width="26" style="2" customWidth="1"/>
    <col min="4880" max="4880" width="96.7109375" style="2" customWidth="1"/>
    <col min="4881" max="4881" width="11.42578125" style="2" customWidth="1"/>
    <col min="4882" max="5126" width="11.42578125" style="2"/>
    <col min="5127" max="5127" width="20.28515625" style="2" bestFit="1" customWidth="1"/>
    <col min="5128" max="5128" width="9.85546875" style="2" customWidth="1"/>
    <col min="5129" max="5129" width="86.5703125" style="2" customWidth="1"/>
    <col min="5130" max="5130" width="8.7109375" style="2" customWidth="1"/>
    <col min="5131" max="5131" width="14.28515625" style="2" bestFit="1" customWidth="1"/>
    <col min="5132" max="5132" width="19.140625" style="2" customWidth="1"/>
    <col min="5133" max="5133" width="16.5703125" style="2" customWidth="1"/>
    <col min="5134" max="5134" width="17.5703125" style="2" customWidth="1"/>
    <col min="5135" max="5135" width="26" style="2" customWidth="1"/>
    <col min="5136" max="5136" width="96.7109375" style="2" customWidth="1"/>
    <col min="5137" max="5137" width="11.42578125" style="2" customWidth="1"/>
    <col min="5138" max="5382" width="11.42578125" style="2"/>
    <col min="5383" max="5383" width="20.28515625" style="2" bestFit="1" customWidth="1"/>
    <col min="5384" max="5384" width="9.85546875" style="2" customWidth="1"/>
    <col min="5385" max="5385" width="86.5703125" style="2" customWidth="1"/>
    <col min="5386" max="5386" width="8.7109375" style="2" customWidth="1"/>
    <col min="5387" max="5387" width="14.28515625" style="2" bestFit="1" customWidth="1"/>
    <col min="5388" max="5388" width="19.140625" style="2" customWidth="1"/>
    <col min="5389" max="5389" width="16.5703125" style="2" customWidth="1"/>
    <col min="5390" max="5390" width="17.5703125" style="2" customWidth="1"/>
    <col min="5391" max="5391" width="26" style="2" customWidth="1"/>
    <col min="5392" max="5392" width="96.7109375" style="2" customWidth="1"/>
    <col min="5393" max="5393" width="11.42578125" style="2" customWidth="1"/>
    <col min="5394" max="5638" width="11.42578125" style="2"/>
    <col min="5639" max="5639" width="20.28515625" style="2" bestFit="1" customWidth="1"/>
    <col min="5640" max="5640" width="9.85546875" style="2" customWidth="1"/>
    <col min="5641" max="5641" width="86.5703125" style="2" customWidth="1"/>
    <col min="5642" max="5642" width="8.7109375" style="2" customWidth="1"/>
    <col min="5643" max="5643" width="14.28515625" style="2" bestFit="1" customWidth="1"/>
    <col min="5644" max="5644" width="19.140625" style="2" customWidth="1"/>
    <col min="5645" max="5645" width="16.5703125" style="2" customWidth="1"/>
    <col min="5646" max="5646" width="17.5703125" style="2" customWidth="1"/>
    <col min="5647" max="5647" width="26" style="2" customWidth="1"/>
    <col min="5648" max="5648" width="96.7109375" style="2" customWidth="1"/>
    <col min="5649" max="5649" width="11.42578125" style="2" customWidth="1"/>
    <col min="5650" max="5894" width="11.42578125" style="2"/>
    <col min="5895" max="5895" width="20.28515625" style="2" bestFit="1" customWidth="1"/>
    <col min="5896" max="5896" width="9.85546875" style="2" customWidth="1"/>
    <col min="5897" max="5897" width="86.5703125" style="2" customWidth="1"/>
    <col min="5898" max="5898" width="8.7109375" style="2" customWidth="1"/>
    <col min="5899" max="5899" width="14.28515625" style="2" bestFit="1" customWidth="1"/>
    <col min="5900" max="5900" width="19.140625" style="2" customWidth="1"/>
    <col min="5901" max="5901" width="16.5703125" style="2" customWidth="1"/>
    <col min="5902" max="5902" width="17.5703125" style="2" customWidth="1"/>
    <col min="5903" max="5903" width="26" style="2" customWidth="1"/>
    <col min="5904" max="5904" width="96.7109375" style="2" customWidth="1"/>
    <col min="5905" max="5905" width="11.42578125" style="2" customWidth="1"/>
    <col min="5906" max="6150" width="11.42578125" style="2"/>
    <col min="6151" max="6151" width="20.28515625" style="2" bestFit="1" customWidth="1"/>
    <col min="6152" max="6152" width="9.85546875" style="2" customWidth="1"/>
    <col min="6153" max="6153" width="86.5703125" style="2" customWidth="1"/>
    <col min="6154" max="6154" width="8.7109375" style="2" customWidth="1"/>
    <col min="6155" max="6155" width="14.28515625" style="2" bestFit="1" customWidth="1"/>
    <col min="6156" max="6156" width="19.140625" style="2" customWidth="1"/>
    <col min="6157" max="6157" width="16.5703125" style="2" customWidth="1"/>
    <col min="6158" max="6158" width="17.5703125" style="2" customWidth="1"/>
    <col min="6159" max="6159" width="26" style="2" customWidth="1"/>
    <col min="6160" max="6160" width="96.7109375" style="2" customWidth="1"/>
    <col min="6161" max="6161" width="11.42578125" style="2" customWidth="1"/>
    <col min="6162" max="6406" width="11.42578125" style="2"/>
    <col min="6407" max="6407" width="20.28515625" style="2" bestFit="1" customWidth="1"/>
    <col min="6408" max="6408" width="9.85546875" style="2" customWidth="1"/>
    <col min="6409" max="6409" width="86.5703125" style="2" customWidth="1"/>
    <col min="6410" max="6410" width="8.7109375" style="2" customWidth="1"/>
    <col min="6411" max="6411" width="14.28515625" style="2" bestFit="1" customWidth="1"/>
    <col min="6412" max="6412" width="19.140625" style="2" customWidth="1"/>
    <col min="6413" max="6413" width="16.5703125" style="2" customWidth="1"/>
    <col min="6414" max="6414" width="17.5703125" style="2" customWidth="1"/>
    <col min="6415" max="6415" width="26" style="2" customWidth="1"/>
    <col min="6416" max="6416" width="96.7109375" style="2" customWidth="1"/>
    <col min="6417" max="6417" width="11.42578125" style="2" customWidth="1"/>
    <col min="6418" max="6662" width="11.42578125" style="2"/>
    <col min="6663" max="6663" width="20.28515625" style="2" bestFit="1" customWidth="1"/>
    <col min="6664" max="6664" width="9.85546875" style="2" customWidth="1"/>
    <col min="6665" max="6665" width="86.5703125" style="2" customWidth="1"/>
    <col min="6666" max="6666" width="8.7109375" style="2" customWidth="1"/>
    <col min="6667" max="6667" width="14.28515625" style="2" bestFit="1" customWidth="1"/>
    <col min="6668" max="6668" width="19.140625" style="2" customWidth="1"/>
    <col min="6669" max="6669" width="16.5703125" style="2" customWidth="1"/>
    <col min="6670" max="6670" width="17.5703125" style="2" customWidth="1"/>
    <col min="6671" max="6671" width="26" style="2" customWidth="1"/>
    <col min="6672" max="6672" width="96.7109375" style="2" customWidth="1"/>
    <col min="6673" max="6673" width="11.42578125" style="2" customWidth="1"/>
    <col min="6674" max="6918" width="11.42578125" style="2"/>
    <col min="6919" max="6919" width="20.28515625" style="2" bestFit="1" customWidth="1"/>
    <col min="6920" max="6920" width="9.85546875" style="2" customWidth="1"/>
    <col min="6921" max="6921" width="86.5703125" style="2" customWidth="1"/>
    <col min="6922" max="6922" width="8.7109375" style="2" customWidth="1"/>
    <col min="6923" max="6923" width="14.28515625" style="2" bestFit="1" customWidth="1"/>
    <col min="6924" max="6924" width="19.140625" style="2" customWidth="1"/>
    <col min="6925" max="6925" width="16.5703125" style="2" customWidth="1"/>
    <col min="6926" max="6926" width="17.5703125" style="2" customWidth="1"/>
    <col min="6927" max="6927" width="26" style="2" customWidth="1"/>
    <col min="6928" max="6928" width="96.7109375" style="2" customWidth="1"/>
    <col min="6929" max="6929" width="11.42578125" style="2" customWidth="1"/>
    <col min="6930" max="7174" width="11.42578125" style="2"/>
    <col min="7175" max="7175" width="20.28515625" style="2" bestFit="1" customWidth="1"/>
    <col min="7176" max="7176" width="9.85546875" style="2" customWidth="1"/>
    <col min="7177" max="7177" width="86.5703125" style="2" customWidth="1"/>
    <col min="7178" max="7178" width="8.7109375" style="2" customWidth="1"/>
    <col min="7179" max="7179" width="14.28515625" style="2" bestFit="1" customWidth="1"/>
    <col min="7180" max="7180" width="19.140625" style="2" customWidth="1"/>
    <col min="7181" max="7181" width="16.5703125" style="2" customWidth="1"/>
    <col min="7182" max="7182" width="17.5703125" style="2" customWidth="1"/>
    <col min="7183" max="7183" width="26" style="2" customWidth="1"/>
    <col min="7184" max="7184" width="96.7109375" style="2" customWidth="1"/>
    <col min="7185" max="7185" width="11.42578125" style="2" customWidth="1"/>
    <col min="7186" max="7430" width="11.42578125" style="2"/>
    <col min="7431" max="7431" width="20.28515625" style="2" bestFit="1" customWidth="1"/>
    <col min="7432" max="7432" width="9.85546875" style="2" customWidth="1"/>
    <col min="7433" max="7433" width="86.5703125" style="2" customWidth="1"/>
    <col min="7434" max="7434" width="8.7109375" style="2" customWidth="1"/>
    <col min="7435" max="7435" width="14.28515625" style="2" bestFit="1" customWidth="1"/>
    <col min="7436" max="7436" width="19.140625" style="2" customWidth="1"/>
    <col min="7437" max="7437" width="16.5703125" style="2" customWidth="1"/>
    <col min="7438" max="7438" width="17.5703125" style="2" customWidth="1"/>
    <col min="7439" max="7439" width="26" style="2" customWidth="1"/>
    <col min="7440" max="7440" width="96.7109375" style="2" customWidth="1"/>
    <col min="7441" max="7441" width="11.42578125" style="2" customWidth="1"/>
    <col min="7442" max="7686" width="11.42578125" style="2"/>
    <col min="7687" max="7687" width="20.28515625" style="2" bestFit="1" customWidth="1"/>
    <col min="7688" max="7688" width="9.85546875" style="2" customWidth="1"/>
    <col min="7689" max="7689" width="86.5703125" style="2" customWidth="1"/>
    <col min="7690" max="7690" width="8.7109375" style="2" customWidth="1"/>
    <col min="7691" max="7691" width="14.28515625" style="2" bestFit="1" customWidth="1"/>
    <col min="7692" max="7692" width="19.140625" style="2" customWidth="1"/>
    <col min="7693" max="7693" width="16.5703125" style="2" customWidth="1"/>
    <col min="7694" max="7694" width="17.5703125" style="2" customWidth="1"/>
    <col min="7695" max="7695" width="26" style="2" customWidth="1"/>
    <col min="7696" max="7696" width="96.7109375" style="2" customWidth="1"/>
    <col min="7697" max="7697" width="11.42578125" style="2" customWidth="1"/>
    <col min="7698" max="7942" width="11.42578125" style="2"/>
    <col min="7943" max="7943" width="20.28515625" style="2" bestFit="1" customWidth="1"/>
    <col min="7944" max="7944" width="9.85546875" style="2" customWidth="1"/>
    <col min="7945" max="7945" width="86.5703125" style="2" customWidth="1"/>
    <col min="7946" max="7946" width="8.7109375" style="2" customWidth="1"/>
    <col min="7947" max="7947" width="14.28515625" style="2" bestFit="1" customWidth="1"/>
    <col min="7948" max="7948" width="19.140625" style="2" customWidth="1"/>
    <col min="7949" max="7949" width="16.5703125" style="2" customWidth="1"/>
    <col min="7950" max="7950" width="17.5703125" style="2" customWidth="1"/>
    <col min="7951" max="7951" width="26" style="2" customWidth="1"/>
    <col min="7952" max="7952" width="96.7109375" style="2" customWidth="1"/>
    <col min="7953" max="7953" width="11.42578125" style="2" customWidth="1"/>
    <col min="7954" max="8198" width="11.42578125" style="2"/>
    <col min="8199" max="8199" width="20.28515625" style="2" bestFit="1" customWidth="1"/>
    <col min="8200" max="8200" width="9.85546875" style="2" customWidth="1"/>
    <col min="8201" max="8201" width="86.5703125" style="2" customWidth="1"/>
    <col min="8202" max="8202" width="8.7109375" style="2" customWidth="1"/>
    <col min="8203" max="8203" width="14.28515625" style="2" bestFit="1" customWidth="1"/>
    <col min="8204" max="8204" width="19.140625" style="2" customWidth="1"/>
    <col min="8205" max="8205" width="16.5703125" style="2" customWidth="1"/>
    <col min="8206" max="8206" width="17.5703125" style="2" customWidth="1"/>
    <col min="8207" max="8207" width="26" style="2" customWidth="1"/>
    <col min="8208" max="8208" width="96.7109375" style="2" customWidth="1"/>
    <col min="8209" max="8209" width="11.42578125" style="2" customWidth="1"/>
    <col min="8210" max="8454" width="11.42578125" style="2"/>
    <col min="8455" max="8455" width="20.28515625" style="2" bestFit="1" customWidth="1"/>
    <col min="8456" max="8456" width="9.85546875" style="2" customWidth="1"/>
    <col min="8457" max="8457" width="86.5703125" style="2" customWidth="1"/>
    <col min="8458" max="8458" width="8.7109375" style="2" customWidth="1"/>
    <col min="8459" max="8459" width="14.28515625" style="2" bestFit="1" customWidth="1"/>
    <col min="8460" max="8460" width="19.140625" style="2" customWidth="1"/>
    <col min="8461" max="8461" width="16.5703125" style="2" customWidth="1"/>
    <col min="8462" max="8462" width="17.5703125" style="2" customWidth="1"/>
    <col min="8463" max="8463" width="26" style="2" customWidth="1"/>
    <col min="8464" max="8464" width="96.7109375" style="2" customWidth="1"/>
    <col min="8465" max="8465" width="11.42578125" style="2" customWidth="1"/>
    <col min="8466" max="8710" width="11.42578125" style="2"/>
    <col min="8711" max="8711" width="20.28515625" style="2" bestFit="1" customWidth="1"/>
    <col min="8712" max="8712" width="9.85546875" style="2" customWidth="1"/>
    <col min="8713" max="8713" width="86.5703125" style="2" customWidth="1"/>
    <col min="8714" max="8714" width="8.7109375" style="2" customWidth="1"/>
    <col min="8715" max="8715" width="14.28515625" style="2" bestFit="1" customWidth="1"/>
    <col min="8716" max="8716" width="19.140625" style="2" customWidth="1"/>
    <col min="8717" max="8717" width="16.5703125" style="2" customWidth="1"/>
    <col min="8718" max="8718" width="17.5703125" style="2" customWidth="1"/>
    <col min="8719" max="8719" width="26" style="2" customWidth="1"/>
    <col min="8720" max="8720" width="96.7109375" style="2" customWidth="1"/>
    <col min="8721" max="8721" width="11.42578125" style="2" customWidth="1"/>
    <col min="8722" max="8966" width="11.42578125" style="2"/>
    <col min="8967" max="8967" width="20.28515625" style="2" bestFit="1" customWidth="1"/>
    <col min="8968" max="8968" width="9.85546875" style="2" customWidth="1"/>
    <col min="8969" max="8969" width="86.5703125" style="2" customWidth="1"/>
    <col min="8970" max="8970" width="8.7109375" style="2" customWidth="1"/>
    <col min="8971" max="8971" width="14.28515625" style="2" bestFit="1" customWidth="1"/>
    <col min="8972" max="8972" width="19.140625" style="2" customWidth="1"/>
    <col min="8973" max="8973" width="16.5703125" style="2" customWidth="1"/>
    <col min="8974" max="8974" width="17.5703125" style="2" customWidth="1"/>
    <col min="8975" max="8975" width="26" style="2" customWidth="1"/>
    <col min="8976" max="8976" width="96.7109375" style="2" customWidth="1"/>
    <col min="8977" max="8977" width="11.42578125" style="2" customWidth="1"/>
    <col min="8978" max="9222" width="11.42578125" style="2"/>
    <col min="9223" max="9223" width="20.28515625" style="2" bestFit="1" customWidth="1"/>
    <col min="9224" max="9224" width="9.85546875" style="2" customWidth="1"/>
    <col min="9225" max="9225" width="86.5703125" style="2" customWidth="1"/>
    <col min="9226" max="9226" width="8.7109375" style="2" customWidth="1"/>
    <col min="9227" max="9227" width="14.28515625" style="2" bestFit="1" customWidth="1"/>
    <col min="9228" max="9228" width="19.140625" style="2" customWidth="1"/>
    <col min="9229" max="9229" width="16.5703125" style="2" customWidth="1"/>
    <col min="9230" max="9230" width="17.5703125" style="2" customWidth="1"/>
    <col min="9231" max="9231" width="26" style="2" customWidth="1"/>
    <col min="9232" max="9232" width="96.7109375" style="2" customWidth="1"/>
    <col min="9233" max="9233" width="11.42578125" style="2" customWidth="1"/>
    <col min="9234" max="9478" width="11.42578125" style="2"/>
    <col min="9479" max="9479" width="20.28515625" style="2" bestFit="1" customWidth="1"/>
    <col min="9480" max="9480" width="9.85546875" style="2" customWidth="1"/>
    <col min="9481" max="9481" width="86.5703125" style="2" customWidth="1"/>
    <col min="9482" max="9482" width="8.7109375" style="2" customWidth="1"/>
    <col min="9483" max="9483" width="14.28515625" style="2" bestFit="1" customWidth="1"/>
    <col min="9484" max="9484" width="19.140625" style="2" customWidth="1"/>
    <col min="9485" max="9485" width="16.5703125" style="2" customWidth="1"/>
    <col min="9486" max="9486" width="17.5703125" style="2" customWidth="1"/>
    <col min="9487" max="9487" width="26" style="2" customWidth="1"/>
    <col min="9488" max="9488" width="96.7109375" style="2" customWidth="1"/>
    <col min="9489" max="9489" width="11.42578125" style="2" customWidth="1"/>
    <col min="9490" max="9734" width="11.42578125" style="2"/>
    <col min="9735" max="9735" width="20.28515625" style="2" bestFit="1" customWidth="1"/>
    <col min="9736" max="9736" width="9.85546875" style="2" customWidth="1"/>
    <col min="9737" max="9737" width="86.5703125" style="2" customWidth="1"/>
    <col min="9738" max="9738" width="8.7109375" style="2" customWidth="1"/>
    <col min="9739" max="9739" width="14.28515625" style="2" bestFit="1" customWidth="1"/>
    <col min="9740" max="9740" width="19.140625" style="2" customWidth="1"/>
    <col min="9741" max="9741" width="16.5703125" style="2" customWidth="1"/>
    <col min="9742" max="9742" width="17.5703125" style="2" customWidth="1"/>
    <col min="9743" max="9743" width="26" style="2" customWidth="1"/>
    <col min="9744" max="9744" width="96.7109375" style="2" customWidth="1"/>
    <col min="9745" max="9745" width="11.42578125" style="2" customWidth="1"/>
    <col min="9746" max="9990" width="11.42578125" style="2"/>
    <col min="9991" max="9991" width="20.28515625" style="2" bestFit="1" customWidth="1"/>
    <col min="9992" max="9992" width="9.85546875" style="2" customWidth="1"/>
    <col min="9993" max="9993" width="86.5703125" style="2" customWidth="1"/>
    <col min="9994" max="9994" width="8.7109375" style="2" customWidth="1"/>
    <col min="9995" max="9995" width="14.28515625" style="2" bestFit="1" customWidth="1"/>
    <col min="9996" max="9996" width="19.140625" style="2" customWidth="1"/>
    <col min="9997" max="9997" width="16.5703125" style="2" customWidth="1"/>
    <col min="9998" max="9998" width="17.5703125" style="2" customWidth="1"/>
    <col min="9999" max="9999" width="26" style="2" customWidth="1"/>
    <col min="10000" max="10000" width="96.7109375" style="2" customWidth="1"/>
    <col min="10001" max="10001" width="11.42578125" style="2" customWidth="1"/>
    <col min="10002" max="10246" width="11.42578125" style="2"/>
    <col min="10247" max="10247" width="20.28515625" style="2" bestFit="1" customWidth="1"/>
    <col min="10248" max="10248" width="9.85546875" style="2" customWidth="1"/>
    <col min="10249" max="10249" width="86.5703125" style="2" customWidth="1"/>
    <col min="10250" max="10250" width="8.7109375" style="2" customWidth="1"/>
    <col min="10251" max="10251" width="14.28515625" style="2" bestFit="1" customWidth="1"/>
    <col min="10252" max="10252" width="19.140625" style="2" customWidth="1"/>
    <col min="10253" max="10253" width="16.5703125" style="2" customWidth="1"/>
    <col min="10254" max="10254" width="17.5703125" style="2" customWidth="1"/>
    <col min="10255" max="10255" width="26" style="2" customWidth="1"/>
    <col min="10256" max="10256" width="96.7109375" style="2" customWidth="1"/>
    <col min="10257" max="10257" width="11.42578125" style="2" customWidth="1"/>
    <col min="10258" max="10502" width="11.42578125" style="2"/>
    <col min="10503" max="10503" width="20.28515625" style="2" bestFit="1" customWidth="1"/>
    <col min="10504" max="10504" width="9.85546875" style="2" customWidth="1"/>
    <col min="10505" max="10505" width="86.5703125" style="2" customWidth="1"/>
    <col min="10506" max="10506" width="8.7109375" style="2" customWidth="1"/>
    <col min="10507" max="10507" width="14.28515625" style="2" bestFit="1" customWidth="1"/>
    <col min="10508" max="10508" width="19.140625" style="2" customWidth="1"/>
    <col min="10509" max="10509" width="16.5703125" style="2" customWidth="1"/>
    <col min="10510" max="10510" width="17.5703125" style="2" customWidth="1"/>
    <col min="10511" max="10511" width="26" style="2" customWidth="1"/>
    <col min="10512" max="10512" width="96.7109375" style="2" customWidth="1"/>
    <col min="10513" max="10513" width="11.42578125" style="2" customWidth="1"/>
    <col min="10514" max="10758" width="11.42578125" style="2"/>
    <col min="10759" max="10759" width="20.28515625" style="2" bestFit="1" customWidth="1"/>
    <col min="10760" max="10760" width="9.85546875" style="2" customWidth="1"/>
    <col min="10761" max="10761" width="86.5703125" style="2" customWidth="1"/>
    <col min="10762" max="10762" width="8.7109375" style="2" customWidth="1"/>
    <col min="10763" max="10763" width="14.28515625" style="2" bestFit="1" customWidth="1"/>
    <col min="10764" max="10764" width="19.140625" style="2" customWidth="1"/>
    <col min="10765" max="10765" width="16.5703125" style="2" customWidth="1"/>
    <col min="10766" max="10766" width="17.5703125" style="2" customWidth="1"/>
    <col min="10767" max="10767" width="26" style="2" customWidth="1"/>
    <col min="10768" max="10768" width="96.7109375" style="2" customWidth="1"/>
    <col min="10769" max="10769" width="11.42578125" style="2" customWidth="1"/>
    <col min="10770" max="11014" width="11.42578125" style="2"/>
    <col min="11015" max="11015" width="20.28515625" style="2" bestFit="1" customWidth="1"/>
    <col min="11016" max="11016" width="9.85546875" style="2" customWidth="1"/>
    <col min="11017" max="11017" width="86.5703125" style="2" customWidth="1"/>
    <col min="11018" max="11018" width="8.7109375" style="2" customWidth="1"/>
    <col min="11019" max="11019" width="14.28515625" style="2" bestFit="1" customWidth="1"/>
    <col min="11020" max="11020" width="19.140625" style="2" customWidth="1"/>
    <col min="11021" max="11021" width="16.5703125" style="2" customWidth="1"/>
    <col min="11022" max="11022" width="17.5703125" style="2" customWidth="1"/>
    <col min="11023" max="11023" width="26" style="2" customWidth="1"/>
    <col min="11024" max="11024" width="96.7109375" style="2" customWidth="1"/>
    <col min="11025" max="11025" width="11.42578125" style="2" customWidth="1"/>
    <col min="11026" max="11270" width="11.42578125" style="2"/>
    <col min="11271" max="11271" width="20.28515625" style="2" bestFit="1" customWidth="1"/>
    <col min="11272" max="11272" width="9.85546875" style="2" customWidth="1"/>
    <col min="11273" max="11273" width="86.5703125" style="2" customWidth="1"/>
    <col min="11274" max="11274" width="8.7109375" style="2" customWidth="1"/>
    <col min="11275" max="11275" width="14.28515625" style="2" bestFit="1" customWidth="1"/>
    <col min="11276" max="11276" width="19.140625" style="2" customWidth="1"/>
    <col min="11277" max="11277" width="16.5703125" style="2" customWidth="1"/>
    <col min="11278" max="11278" width="17.5703125" style="2" customWidth="1"/>
    <col min="11279" max="11279" width="26" style="2" customWidth="1"/>
    <col min="11280" max="11280" width="96.7109375" style="2" customWidth="1"/>
    <col min="11281" max="11281" width="11.42578125" style="2" customWidth="1"/>
    <col min="11282" max="11526" width="11.42578125" style="2"/>
    <col min="11527" max="11527" width="20.28515625" style="2" bestFit="1" customWidth="1"/>
    <col min="11528" max="11528" width="9.85546875" style="2" customWidth="1"/>
    <col min="11529" max="11529" width="86.5703125" style="2" customWidth="1"/>
    <col min="11530" max="11530" width="8.7109375" style="2" customWidth="1"/>
    <col min="11531" max="11531" width="14.28515625" style="2" bestFit="1" customWidth="1"/>
    <col min="11532" max="11532" width="19.140625" style="2" customWidth="1"/>
    <col min="11533" max="11533" width="16.5703125" style="2" customWidth="1"/>
    <col min="11534" max="11534" width="17.5703125" style="2" customWidth="1"/>
    <col min="11535" max="11535" width="26" style="2" customWidth="1"/>
    <col min="11536" max="11536" width="96.7109375" style="2" customWidth="1"/>
    <col min="11537" max="11537" width="11.42578125" style="2" customWidth="1"/>
    <col min="11538" max="11782" width="11.42578125" style="2"/>
    <col min="11783" max="11783" width="20.28515625" style="2" bestFit="1" customWidth="1"/>
    <col min="11784" max="11784" width="9.85546875" style="2" customWidth="1"/>
    <col min="11785" max="11785" width="86.5703125" style="2" customWidth="1"/>
    <col min="11786" max="11786" width="8.7109375" style="2" customWidth="1"/>
    <col min="11787" max="11787" width="14.28515625" style="2" bestFit="1" customWidth="1"/>
    <col min="11788" max="11788" width="19.140625" style="2" customWidth="1"/>
    <col min="11789" max="11789" width="16.5703125" style="2" customWidth="1"/>
    <col min="11790" max="11790" width="17.5703125" style="2" customWidth="1"/>
    <col min="11791" max="11791" width="26" style="2" customWidth="1"/>
    <col min="11792" max="11792" width="96.7109375" style="2" customWidth="1"/>
    <col min="11793" max="11793" width="11.42578125" style="2" customWidth="1"/>
    <col min="11794" max="12038" width="11.42578125" style="2"/>
    <col min="12039" max="12039" width="20.28515625" style="2" bestFit="1" customWidth="1"/>
    <col min="12040" max="12040" width="9.85546875" style="2" customWidth="1"/>
    <col min="12041" max="12041" width="86.5703125" style="2" customWidth="1"/>
    <col min="12042" max="12042" width="8.7109375" style="2" customWidth="1"/>
    <col min="12043" max="12043" width="14.28515625" style="2" bestFit="1" customWidth="1"/>
    <col min="12044" max="12044" width="19.140625" style="2" customWidth="1"/>
    <col min="12045" max="12045" width="16.5703125" style="2" customWidth="1"/>
    <col min="12046" max="12046" width="17.5703125" style="2" customWidth="1"/>
    <col min="12047" max="12047" width="26" style="2" customWidth="1"/>
    <col min="12048" max="12048" width="96.7109375" style="2" customWidth="1"/>
    <col min="12049" max="12049" width="11.42578125" style="2" customWidth="1"/>
    <col min="12050" max="12294" width="11.42578125" style="2"/>
    <col min="12295" max="12295" width="20.28515625" style="2" bestFit="1" customWidth="1"/>
    <col min="12296" max="12296" width="9.85546875" style="2" customWidth="1"/>
    <col min="12297" max="12297" width="86.5703125" style="2" customWidth="1"/>
    <col min="12298" max="12298" width="8.7109375" style="2" customWidth="1"/>
    <col min="12299" max="12299" width="14.28515625" style="2" bestFit="1" customWidth="1"/>
    <col min="12300" max="12300" width="19.140625" style="2" customWidth="1"/>
    <col min="12301" max="12301" width="16.5703125" style="2" customWidth="1"/>
    <col min="12302" max="12302" width="17.5703125" style="2" customWidth="1"/>
    <col min="12303" max="12303" width="26" style="2" customWidth="1"/>
    <col min="12304" max="12304" width="96.7109375" style="2" customWidth="1"/>
    <col min="12305" max="12305" width="11.42578125" style="2" customWidth="1"/>
    <col min="12306" max="12550" width="11.42578125" style="2"/>
    <col min="12551" max="12551" width="20.28515625" style="2" bestFit="1" customWidth="1"/>
    <col min="12552" max="12552" width="9.85546875" style="2" customWidth="1"/>
    <col min="12553" max="12553" width="86.5703125" style="2" customWidth="1"/>
    <col min="12554" max="12554" width="8.7109375" style="2" customWidth="1"/>
    <col min="12555" max="12555" width="14.28515625" style="2" bestFit="1" customWidth="1"/>
    <col min="12556" max="12556" width="19.140625" style="2" customWidth="1"/>
    <col min="12557" max="12557" width="16.5703125" style="2" customWidth="1"/>
    <col min="12558" max="12558" width="17.5703125" style="2" customWidth="1"/>
    <col min="12559" max="12559" width="26" style="2" customWidth="1"/>
    <col min="12560" max="12560" width="96.7109375" style="2" customWidth="1"/>
    <col min="12561" max="12561" width="11.42578125" style="2" customWidth="1"/>
    <col min="12562" max="12806" width="11.42578125" style="2"/>
    <col min="12807" max="12807" width="20.28515625" style="2" bestFit="1" customWidth="1"/>
    <col min="12808" max="12808" width="9.85546875" style="2" customWidth="1"/>
    <col min="12809" max="12809" width="86.5703125" style="2" customWidth="1"/>
    <col min="12810" max="12810" width="8.7109375" style="2" customWidth="1"/>
    <col min="12811" max="12811" width="14.28515625" style="2" bestFit="1" customWidth="1"/>
    <col min="12812" max="12812" width="19.140625" style="2" customWidth="1"/>
    <col min="12813" max="12813" width="16.5703125" style="2" customWidth="1"/>
    <col min="12814" max="12814" width="17.5703125" style="2" customWidth="1"/>
    <col min="12815" max="12815" width="26" style="2" customWidth="1"/>
    <col min="12816" max="12816" width="96.7109375" style="2" customWidth="1"/>
    <col min="12817" max="12817" width="11.42578125" style="2" customWidth="1"/>
    <col min="12818" max="13062" width="11.42578125" style="2"/>
    <col min="13063" max="13063" width="20.28515625" style="2" bestFit="1" customWidth="1"/>
    <col min="13064" max="13064" width="9.85546875" style="2" customWidth="1"/>
    <col min="13065" max="13065" width="86.5703125" style="2" customWidth="1"/>
    <col min="13066" max="13066" width="8.7109375" style="2" customWidth="1"/>
    <col min="13067" max="13067" width="14.28515625" style="2" bestFit="1" customWidth="1"/>
    <col min="13068" max="13068" width="19.140625" style="2" customWidth="1"/>
    <col min="13069" max="13069" width="16.5703125" style="2" customWidth="1"/>
    <col min="13070" max="13070" width="17.5703125" style="2" customWidth="1"/>
    <col min="13071" max="13071" width="26" style="2" customWidth="1"/>
    <col min="13072" max="13072" width="96.7109375" style="2" customWidth="1"/>
    <col min="13073" max="13073" width="11.42578125" style="2" customWidth="1"/>
    <col min="13074" max="13318" width="11.42578125" style="2"/>
    <col min="13319" max="13319" width="20.28515625" style="2" bestFit="1" customWidth="1"/>
    <col min="13320" max="13320" width="9.85546875" style="2" customWidth="1"/>
    <col min="13321" max="13321" width="86.5703125" style="2" customWidth="1"/>
    <col min="13322" max="13322" width="8.7109375" style="2" customWidth="1"/>
    <col min="13323" max="13323" width="14.28515625" style="2" bestFit="1" customWidth="1"/>
    <col min="13324" max="13324" width="19.140625" style="2" customWidth="1"/>
    <col min="13325" max="13325" width="16.5703125" style="2" customWidth="1"/>
    <col min="13326" max="13326" width="17.5703125" style="2" customWidth="1"/>
    <col min="13327" max="13327" width="26" style="2" customWidth="1"/>
    <col min="13328" max="13328" width="96.7109375" style="2" customWidth="1"/>
    <col min="13329" max="13329" width="11.42578125" style="2" customWidth="1"/>
    <col min="13330" max="13574" width="11.42578125" style="2"/>
    <col min="13575" max="13575" width="20.28515625" style="2" bestFit="1" customWidth="1"/>
    <col min="13576" max="13576" width="9.85546875" style="2" customWidth="1"/>
    <col min="13577" max="13577" width="86.5703125" style="2" customWidth="1"/>
    <col min="13578" max="13578" width="8.7109375" style="2" customWidth="1"/>
    <col min="13579" max="13579" width="14.28515625" style="2" bestFit="1" customWidth="1"/>
    <col min="13580" max="13580" width="19.140625" style="2" customWidth="1"/>
    <col min="13581" max="13581" width="16.5703125" style="2" customWidth="1"/>
    <col min="13582" max="13582" width="17.5703125" style="2" customWidth="1"/>
    <col min="13583" max="13583" width="26" style="2" customWidth="1"/>
    <col min="13584" max="13584" width="96.7109375" style="2" customWidth="1"/>
    <col min="13585" max="13585" width="11.42578125" style="2" customWidth="1"/>
    <col min="13586" max="13830" width="11.42578125" style="2"/>
    <col min="13831" max="13831" width="20.28515625" style="2" bestFit="1" customWidth="1"/>
    <col min="13832" max="13832" width="9.85546875" style="2" customWidth="1"/>
    <col min="13833" max="13833" width="86.5703125" style="2" customWidth="1"/>
    <col min="13834" max="13834" width="8.7109375" style="2" customWidth="1"/>
    <col min="13835" max="13835" width="14.28515625" style="2" bestFit="1" customWidth="1"/>
    <col min="13836" max="13836" width="19.140625" style="2" customWidth="1"/>
    <col min="13837" max="13837" width="16.5703125" style="2" customWidth="1"/>
    <col min="13838" max="13838" width="17.5703125" style="2" customWidth="1"/>
    <col min="13839" max="13839" width="26" style="2" customWidth="1"/>
    <col min="13840" max="13840" width="96.7109375" style="2" customWidth="1"/>
    <col min="13841" max="13841" width="11.42578125" style="2" customWidth="1"/>
    <col min="13842" max="14086" width="11.42578125" style="2"/>
    <col min="14087" max="14087" width="20.28515625" style="2" bestFit="1" customWidth="1"/>
    <col min="14088" max="14088" width="9.85546875" style="2" customWidth="1"/>
    <col min="14089" max="14089" width="86.5703125" style="2" customWidth="1"/>
    <col min="14090" max="14090" width="8.7109375" style="2" customWidth="1"/>
    <col min="14091" max="14091" width="14.28515625" style="2" bestFit="1" customWidth="1"/>
    <col min="14092" max="14092" width="19.140625" style="2" customWidth="1"/>
    <col min="14093" max="14093" width="16.5703125" style="2" customWidth="1"/>
    <col min="14094" max="14094" width="17.5703125" style="2" customWidth="1"/>
    <col min="14095" max="14095" width="26" style="2" customWidth="1"/>
    <col min="14096" max="14096" width="96.7109375" style="2" customWidth="1"/>
    <col min="14097" max="14097" width="11.42578125" style="2" customWidth="1"/>
    <col min="14098" max="14342" width="11.42578125" style="2"/>
    <col min="14343" max="14343" width="20.28515625" style="2" bestFit="1" customWidth="1"/>
    <col min="14344" max="14344" width="9.85546875" style="2" customWidth="1"/>
    <col min="14345" max="14345" width="86.5703125" style="2" customWidth="1"/>
    <col min="14346" max="14346" width="8.7109375" style="2" customWidth="1"/>
    <col min="14347" max="14347" width="14.28515625" style="2" bestFit="1" customWidth="1"/>
    <col min="14348" max="14348" width="19.140625" style="2" customWidth="1"/>
    <col min="14349" max="14349" width="16.5703125" style="2" customWidth="1"/>
    <col min="14350" max="14350" width="17.5703125" style="2" customWidth="1"/>
    <col min="14351" max="14351" width="26" style="2" customWidth="1"/>
    <col min="14352" max="14352" width="96.7109375" style="2" customWidth="1"/>
    <col min="14353" max="14353" width="11.42578125" style="2" customWidth="1"/>
    <col min="14354" max="14598" width="11.42578125" style="2"/>
    <col min="14599" max="14599" width="20.28515625" style="2" bestFit="1" customWidth="1"/>
    <col min="14600" max="14600" width="9.85546875" style="2" customWidth="1"/>
    <col min="14601" max="14601" width="86.5703125" style="2" customWidth="1"/>
    <col min="14602" max="14602" width="8.7109375" style="2" customWidth="1"/>
    <col min="14603" max="14603" width="14.28515625" style="2" bestFit="1" customWidth="1"/>
    <col min="14604" max="14604" width="19.140625" style="2" customWidth="1"/>
    <col min="14605" max="14605" width="16.5703125" style="2" customWidth="1"/>
    <col min="14606" max="14606" width="17.5703125" style="2" customWidth="1"/>
    <col min="14607" max="14607" width="26" style="2" customWidth="1"/>
    <col min="14608" max="14608" width="96.7109375" style="2" customWidth="1"/>
    <col min="14609" max="14609" width="11.42578125" style="2" customWidth="1"/>
    <col min="14610" max="14854" width="11.42578125" style="2"/>
    <col min="14855" max="14855" width="20.28515625" style="2" bestFit="1" customWidth="1"/>
    <col min="14856" max="14856" width="9.85546875" style="2" customWidth="1"/>
    <col min="14857" max="14857" width="86.5703125" style="2" customWidth="1"/>
    <col min="14858" max="14858" width="8.7109375" style="2" customWidth="1"/>
    <col min="14859" max="14859" width="14.28515625" style="2" bestFit="1" customWidth="1"/>
    <col min="14860" max="14860" width="19.140625" style="2" customWidth="1"/>
    <col min="14861" max="14861" width="16.5703125" style="2" customWidth="1"/>
    <col min="14862" max="14862" width="17.5703125" style="2" customWidth="1"/>
    <col min="14863" max="14863" width="26" style="2" customWidth="1"/>
    <col min="14864" max="14864" width="96.7109375" style="2" customWidth="1"/>
    <col min="14865" max="14865" width="11.42578125" style="2" customWidth="1"/>
    <col min="14866" max="15110" width="11.42578125" style="2"/>
    <col min="15111" max="15111" width="20.28515625" style="2" bestFit="1" customWidth="1"/>
    <col min="15112" max="15112" width="9.85546875" style="2" customWidth="1"/>
    <col min="15113" max="15113" width="86.5703125" style="2" customWidth="1"/>
    <col min="15114" max="15114" width="8.7109375" style="2" customWidth="1"/>
    <col min="15115" max="15115" width="14.28515625" style="2" bestFit="1" customWidth="1"/>
    <col min="15116" max="15116" width="19.140625" style="2" customWidth="1"/>
    <col min="15117" max="15117" width="16.5703125" style="2" customWidth="1"/>
    <col min="15118" max="15118" width="17.5703125" style="2" customWidth="1"/>
    <col min="15119" max="15119" width="26" style="2" customWidth="1"/>
    <col min="15120" max="15120" width="96.7109375" style="2" customWidth="1"/>
    <col min="15121" max="15121" width="11.42578125" style="2" customWidth="1"/>
    <col min="15122" max="15366" width="11.42578125" style="2"/>
    <col min="15367" max="15367" width="20.28515625" style="2" bestFit="1" customWidth="1"/>
    <col min="15368" max="15368" width="9.85546875" style="2" customWidth="1"/>
    <col min="15369" max="15369" width="86.5703125" style="2" customWidth="1"/>
    <col min="15370" max="15370" width="8.7109375" style="2" customWidth="1"/>
    <col min="15371" max="15371" width="14.28515625" style="2" bestFit="1" customWidth="1"/>
    <col min="15372" max="15372" width="19.140625" style="2" customWidth="1"/>
    <col min="15373" max="15373" width="16.5703125" style="2" customWidth="1"/>
    <col min="15374" max="15374" width="17.5703125" style="2" customWidth="1"/>
    <col min="15375" max="15375" width="26" style="2" customWidth="1"/>
    <col min="15376" max="15376" width="96.7109375" style="2" customWidth="1"/>
    <col min="15377" max="15377" width="11.42578125" style="2" customWidth="1"/>
    <col min="15378" max="15622" width="11.42578125" style="2"/>
    <col min="15623" max="15623" width="20.28515625" style="2" bestFit="1" customWidth="1"/>
    <col min="15624" max="15624" width="9.85546875" style="2" customWidth="1"/>
    <col min="15625" max="15625" width="86.5703125" style="2" customWidth="1"/>
    <col min="15626" max="15626" width="8.7109375" style="2" customWidth="1"/>
    <col min="15627" max="15627" width="14.28515625" style="2" bestFit="1" customWidth="1"/>
    <col min="15628" max="15628" width="19.140625" style="2" customWidth="1"/>
    <col min="15629" max="15629" width="16.5703125" style="2" customWidth="1"/>
    <col min="15630" max="15630" width="17.5703125" style="2" customWidth="1"/>
    <col min="15631" max="15631" width="26" style="2" customWidth="1"/>
    <col min="15632" max="15632" width="96.7109375" style="2" customWidth="1"/>
    <col min="15633" max="15633" width="11.42578125" style="2" customWidth="1"/>
    <col min="15634" max="15878" width="11.42578125" style="2"/>
    <col min="15879" max="15879" width="20.28515625" style="2" bestFit="1" customWidth="1"/>
    <col min="15880" max="15880" width="9.85546875" style="2" customWidth="1"/>
    <col min="15881" max="15881" width="86.5703125" style="2" customWidth="1"/>
    <col min="15882" max="15882" width="8.7109375" style="2" customWidth="1"/>
    <col min="15883" max="15883" width="14.28515625" style="2" bestFit="1" customWidth="1"/>
    <col min="15884" max="15884" width="19.140625" style="2" customWidth="1"/>
    <col min="15885" max="15885" width="16.5703125" style="2" customWidth="1"/>
    <col min="15886" max="15886" width="17.5703125" style="2" customWidth="1"/>
    <col min="15887" max="15887" width="26" style="2" customWidth="1"/>
    <col min="15888" max="15888" width="96.7109375" style="2" customWidth="1"/>
    <col min="15889" max="15889" width="11.42578125" style="2" customWidth="1"/>
    <col min="15890" max="16134" width="11.42578125" style="2"/>
    <col min="16135" max="16135" width="20.28515625" style="2" bestFit="1" customWidth="1"/>
    <col min="16136" max="16136" width="9.85546875" style="2" customWidth="1"/>
    <col min="16137" max="16137" width="86.5703125" style="2" customWidth="1"/>
    <col min="16138" max="16138" width="8.7109375" style="2" customWidth="1"/>
    <col min="16139" max="16139" width="14.28515625" style="2" bestFit="1" customWidth="1"/>
    <col min="16140" max="16140" width="19.140625" style="2" customWidth="1"/>
    <col min="16141" max="16141" width="16.5703125" style="2" customWidth="1"/>
    <col min="16142" max="16142" width="17.5703125" style="2" customWidth="1"/>
    <col min="16143" max="16143" width="26" style="2" customWidth="1"/>
    <col min="16144" max="16144" width="96.7109375" style="2" customWidth="1"/>
    <col min="16145" max="16145" width="11.42578125" style="2" customWidth="1"/>
    <col min="16146" max="16384" width="11.42578125" style="2"/>
  </cols>
  <sheetData>
    <row r="1" spans="1:17">
      <c r="A1" s="10"/>
      <c r="B1" s="10"/>
      <c r="C1" s="10"/>
      <c r="D1" s="10"/>
      <c r="E1" s="10"/>
      <c r="F1" s="10"/>
      <c r="G1" s="10"/>
      <c r="H1" s="10"/>
      <c r="I1" s="10"/>
      <c r="J1" s="10"/>
      <c r="K1" s="10"/>
      <c r="L1" s="10"/>
      <c r="M1" s="10"/>
      <c r="N1" s="207"/>
      <c r="O1" s="10"/>
      <c r="P1" s="3"/>
    </row>
    <row r="2" spans="1:17">
      <c r="A2" s="10"/>
      <c r="B2" s="10"/>
      <c r="C2" s="10"/>
      <c r="D2" s="12" t="str">
        <f>Resumo!D2</f>
        <v>Obra:</v>
      </c>
      <c r="E2" s="10" t="str">
        <f>Resumo!E2</f>
        <v>Conservação de pavimento com CBUQ e Microrrevestimento</v>
      </c>
      <c r="H2" s="12" t="s">
        <v>16</v>
      </c>
      <c r="I2" s="70">
        <f>Resumo!D11</f>
        <v>0.24031242719872803</v>
      </c>
      <c r="K2" s="12" t="s">
        <v>19</v>
      </c>
      <c r="L2" s="538">
        <f>Resumo!F8</f>
        <v>0</v>
      </c>
      <c r="M2" s="538"/>
      <c r="O2" s="2"/>
      <c r="P2" s="3"/>
    </row>
    <row r="3" spans="1:17">
      <c r="A3" s="10"/>
      <c r="B3" s="10"/>
      <c r="C3" s="10"/>
      <c r="D3" s="12" t="str">
        <f>Resumo!D3</f>
        <v>Local:</v>
      </c>
      <c r="E3" s="10" t="str">
        <f>Resumo!E3</f>
        <v>Perímetro urbano</v>
      </c>
      <c r="H3" s="12" t="s">
        <v>283</v>
      </c>
      <c r="I3" s="70">
        <f>Resumo!D12</f>
        <v>0.15</v>
      </c>
      <c r="J3" s="39"/>
      <c r="K3" s="12" t="s">
        <v>20</v>
      </c>
      <c r="L3" s="11">
        <f>Resumo!F9</f>
        <v>0</v>
      </c>
      <c r="O3" s="2"/>
      <c r="P3" s="3"/>
    </row>
    <row r="4" spans="1:17">
      <c r="A4" s="10"/>
      <c r="B4" s="10"/>
      <c r="C4" s="10"/>
      <c r="D4" s="12" t="str">
        <f>Resumo!D4</f>
        <v>Bairro:</v>
      </c>
      <c r="E4" s="10" t="str">
        <f>Resumo!E4</f>
        <v>Diversos</v>
      </c>
      <c r="F4" s="208"/>
      <c r="G4" s="208"/>
      <c r="H4" s="416"/>
      <c r="I4" s="417"/>
      <c r="J4" s="39"/>
      <c r="L4" s="2"/>
      <c r="O4" s="2"/>
      <c r="P4" s="3"/>
    </row>
    <row r="5" spans="1:17">
      <c r="A5" s="10"/>
      <c r="B5" s="10"/>
      <c r="C5" s="10"/>
      <c r="D5" s="12" t="str">
        <f>Resumo!D5</f>
        <v>Município:</v>
      </c>
      <c r="E5" s="10" t="str">
        <f>Resumo!E5</f>
        <v>Sorriso - MT</v>
      </c>
      <c r="H5" s="10"/>
      <c r="I5" s="10"/>
      <c r="L5" s="2"/>
      <c r="O5" s="2"/>
      <c r="P5" s="3"/>
    </row>
    <row r="6" spans="1:17">
      <c r="A6" s="10"/>
      <c r="B6" s="10"/>
      <c r="C6" s="10"/>
      <c r="D6" s="10"/>
      <c r="E6" s="10"/>
      <c r="F6" s="10"/>
      <c r="H6" s="12" t="s">
        <v>22</v>
      </c>
      <c r="I6" s="251">
        <f>Resumo!D8</f>
        <v>380542.95</v>
      </c>
      <c r="J6" s="251"/>
      <c r="K6" s="12" t="s">
        <v>21</v>
      </c>
      <c r="L6" s="11" t="str">
        <f>Resumo!F11</f>
        <v>SICRO3 - MT - 10/2022 - Não Desonerado</v>
      </c>
      <c r="O6" s="2"/>
      <c r="P6" s="3"/>
    </row>
    <row r="7" spans="1:17">
      <c r="A7" s="10"/>
      <c r="B7" s="2"/>
      <c r="C7" s="2"/>
      <c r="D7" s="12" t="s">
        <v>74</v>
      </c>
      <c r="E7" s="11">
        <f>Resumo!E15</f>
        <v>0</v>
      </c>
      <c r="H7" s="12" t="s">
        <v>23</v>
      </c>
      <c r="I7" s="539">
        <f>Resumo!F39</f>
        <v>0</v>
      </c>
      <c r="J7" s="539"/>
      <c r="L7" s="2"/>
      <c r="O7" s="2"/>
      <c r="P7" s="3"/>
    </row>
    <row r="8" spans="1:17">
      <c r="A8" s="10"/>
      <c r="B8" s="10"/>
      <c r="C8" s="10"/>
      <c r="E8" s="11"/>
      <c r="F8" s="4"/>
      <c r="H8" s="12" t="s">
        <v>34</v>
      </c>
      <c r="I8" s="14">
        <f>Resumo!F40</f>
        <v>0</v>
      </c>
      <c r="L8" s="11"/>
      <c r="O8" s="2"/>
      <c r="P8" s="3"/>
    </row>
    <row r="9" spans="1:17">
      <c r="A9" s="10"/>
      <c r="B9" s="10"/>
      <c r="C9" s="10"/>
      <c r="E9" s="11"/>
      <c r="F9" s="4"/>
      <c r="H9" s="12"/>
      <c r="I9" s="14"/>
      <c r="L9" s="11"/>
      <c r="O9" s="2"/>
      <c r="P9" s="3"/>
    </row>
    <row r="10" spans="1:17">
      <c r="A10" s="10"/>
      <c r="B10" s="10"/>
      <c r="C10" s="10"/>
      <c r="D10" s="10"/>
      <c r="E10" s="10"/>
      <c r="L10" s="10"/>
      <c r="M10" s="10"/>
      <c r="N10" s="207"/>
      <c r="O10" s="10"/>
      <c r="P10" s="1"/>
      <c r="Q10" s="1"/>
    </row>
    <row r="11" spans="1:17" ht="32.1" customHeight="1">
      <c r="A11" s="531" t="s">
        <v>84</v>
      </c>
      <c r="B11" s="532"/>
      <c r="C11" s="532"/>
      <c r="D11" s="532"/>
      <c r="E11" s="532"/>
      <c r="F11" s="532"/>
      <c r="G11" s="532"/>
      <c r="H11" s="532"/>
      <c r="I11" s="532"/>
      <c r="J11" s="532"/>
      <c r="K11" s="532"/>
      <c r="L11" s="532"/>
      <c r="M11" s="532"/>
      <c r="N11" s="532"/>
      <c r="O11" s="533"/>
      <c r="P11" s="4"/>
      <c r="Q11" s="4"/>
    </row>
    <row r="12" spans="1:17" ht="15" customHeight="1">
      <c r="A12" s="48"/>
      <c r="B12" s="48"/>
      <c r="C12" s="48"/>
      <c r="D12" s="48"/>
      <c r="E12" s="48"/>
      <c r="F12" s="48"/>
      <c r="G12" s="48"/>
      <c r="H12" s="48"/>
      <c r="I12" s="48"/>
      <c r="J12" s="48"/>
      <c r="K12" s="48"/>
      <c r="L12" s="48"/>
      <c r="M12" s="48"/>
      <c r="N12" s="209"/>
      <c r="O12" s="48"/>
      <c r="P12" s="4"/>
      <c r="Q12" s="4"/>
    </row>
    <row r="13" spans="1:17" ht="21" customHeight="1">
      <c r="A13" s="530" t="s">
        <v>15</v>
      </c>
      <c r="B13" s="523" t="s">
        <v>0</v>
      </c>
      <c r="C13" s="523" t="s">
        <v>70</v>
      </c>
      <c r="D13" s="523" t="s">
        <v>1</v>
      </c>
      <c r="E13" s="523" t="s">
        <v>2</v>
      </c>
      <c r="F13" s="523"/>
      <c r="G13" s="523"/>
      <c r="H13" s="523"/>
      <c r="I13" s="523"/>
      <c r="J13" s="523"/>
      <c r="K13" s="523"/>
      <c r="L13" s="522" t="s">
        <v>3</v>
      </c>
      <c r="M13" s="522"/>
      <c r="N13" s="522" t="s">
        <v>24</v>
      </c>
      <c r="O13" s="534"/>
      <c r="P13" s="4"/>
      <c r="Q13" s="4"/>
    </row>
    <row r="14" spans="1:17" ht="26.25" customHeight="1" thickBot="1">
      <c r="A14" s="542"/>
      <c r="B14" s="543"/>
      <c r="C14" s="543"/>
      <c r="D14" s="543"/>
      <c r="E14" s="543"/>
      <c r="F14" s="543"/>
      <c r="G14" s="543"/>
      <c r="H14" s="543"/>
      <c r="I14" s="543"/>
      <c r="J14" s="543"/>
      <c r="K14" s="543"/>
      <c r="L14" s="68" t="s">
        <v>17</v>
      </c>
      <c r="M14" s="68" t="s">
        <v>4</v>
      </c>
      <c r="N14" s="68" t="s">
        <v>67</v>
      </c>
      <c r="O14" s="127" t="s">
        <v>68</v>
      </c>
      <c r="P14" s="5"/>
      <c r="Q14" s="5"/>
    </row>
    <row r="15" spans="1:17" s="29" customFormat="1" ht="33" customHeight="1">
      <c r="A15" s="134"/>
      <c r="B15" s="72" t="s">
        <v>181</v>
      </c>
      <c r="C15" s="72"/>
      <c r="D15" s="73" t="str">
        <f>Orçamento!C18</f>
        <v>1.2</v>
      </c>
      <c r="E15" s="526" t="s">
        <v>188</v>
      </c>
      <c r="F15" s="526"/>
      <c r="G15" s="526"/>
      <c r="H15" s="526"/>
      <c r="I15" s="526"/>
      <c r="J15" s="526"/>
      <c r="K15" s="526"/>
      <c r="L15" s="72" t="s">
        <v>8</v>
      </c>
      <c r="M15" s="74">
        <v>1</v>
      </c>
      <c r="N15" s="75">
        <f>SUM(O16:O17)</f>
        <v>0</v>
      </c>
      <c r="O15" s="135">
        <f>TRUNC(N15*M15,2)</f>
        <v>0</v>
      </c>
      <c r="P15" s="30"/>
    </row>
    <row r="16" spans="1:17" s="29" customFormat="1" ht="33" customHeight="1">
      <c r="A16" s="131" t="s">
        <v>105</v>
      </c>
      <c r="B16" s="76" t="s">
        <v>170</v>
      </c>
      <c r="C16" s="77" t="s">
        <v>106</v>
      </c>
      <c r="D16" s="78" t="s">
        <v>72</v>
      </c>
      <c r="E16" s="540" t="s">
        <v>171</v>
      </c>
      <c r="F16" s="540"/>
      <c r="G16" s="540"/>
      <c r="H16" s="540"/>
      <c r="I16" s="540"/>
      <c r="J16" s="540"/>
      <c r="K16" s="540"/>
      <c r="L16" s="79" t="s">
        <v>86</v>
      </c>
      <c r="M16" s="80">
        <v>8</v>
      </c>
      <c r="N16" s="345"/>
      <c r="O16" s="130">
        <f>TRUNC(N16*M16,2)</f>
        <v>0</v>
      </c>
      <c r="P16" s="30"/>
    </row>
    <row r="17" spans="1:16" s="29" customFormat="1" ht="33" customHeight="1">
      <c r="A17" s="132" t="s">
        <v>105</v>
      </c>
      <c r="B17" s="81" t="s">
        <v>172</v>
      </c>
      <c r="C17" s="82" t="s">
        <v>106</v>
      </c>
      <c r="D17" s="83" t="s">
        <v>73</v>
      </c>
      <c r="E17" s="541" t="s">
        <v>173</v>
      </c>
      <c r="F17" s="541"/>
      <c r="G17" s="541"/>
      <c r="H17" s="541"/>
      <c r="I17" s="541"/>
      <c r="J17" s="541"/>
      <c r="K17" s="541"/>
      <c r="L17" s="84" t="s">
        <v>86</v>
      </c>
      <c r="M17" s="85">
        <v>8</v>
      </c>
      <c r="N17" s="346"/>
      <c r="O17" s="133">
        <f>TRUNC(N17*M17,2)</f>
        <v>0</v>
      </c>
      <c r="P17" s="30"/>
    </row>
    <row r="18" spans="1:16">
      <c r="B18" s="31"/>
      <c r="C18" s="31"/>
      <c r="D18" s="31"/>
      <c r="E18" s="31"/>
      <c r="F18" s="31"/>
      <c r="G18" s="31"/>
      <c r="H18" s="31"/>
      <c r="I18" s="31"/>
      <c r="J18" s="31"/>
    </row>
  </sheetData>
  <mergeCells count="13">
    <mergeCell ref="L2:M2"/>
    <mergeCell ref="I7:J7"/>
    <mergeCell ref="E16:K16"/>
    <mergeCell ref="E15:K15"/>
    <mergeCell ref="E17:K17"/>
    <mergeCell ref="A11:O11"/>
    <mergeCell ref="A13:A14"/>
    <mergeCell ref="B13:B14"/>
    <mergeCell ref="D13:D14"/>
    <mergeCell ref="L13:M13"/>
    <mergeCell ref="C13:C14"/>
    <mergeCell ref="N13:O13"/>
    <mergeCell ref="E13:K14"/>
  </mergeCells>
  <phoneticPr fontId="18" type="noConversion"/>
  <printOptions horizontalCentered="1"/>
  <pageMargins left="0.23622047244094491" right="0.23622047244094491" top="0.74803149606299213" bottom="0.74803149606299213" header="0.31496062992125984" footer="0.31496062992125984"/>
  <pageSetup paperSize="9" scale="62" fitToHeight="0" orientation="landscape" r:id="rId1"/>
  <headerFooter>
    <oddFooter>&amp;L&amp;A&amp;CRodrigo Thibes Gonsalves
Eng. Civil - CREA MT 033947&amp;R&amp;P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4" tint="0.79998168889431442"/>
    <outlinePr summaryBelow="0"/>
    <pageSetUpPr fitToPage="1"/>
  </sheetPr>
  <dimension ref="A1:G50"/>
  <sheetViews>
    <sheetView showGridLines="0" view="pageBreakPreview" zoomScaleNormal="100" zoomScaleSheetLayoutView="100" workbookViewId="0">
      <pane ySplit="15" topLeftCell="A16" activePane="bottomLeft" state="frozen"/>
      <selection pane="bottomLeft" activeCell="I30" sqref="I30"/>
    </sheetView>
  </sheetViews>
  <sheetFormatPr defaultRowHeight="15"/>
  <cols>
    <col min="1" max="1" width="9.140625" style="35" customWidth="1"/>
    <col min="2" max="2" width="10.5703125" customWidth="1"/>
    <col min="4" max="4" width="15" customWidth="1"/>
    <col min="5" max="5" width="23.28515625" customWidth="1"/>
    <col min="6" max="6" width="23.7109375" customWidth="1"/>
    <col min="7" max="7" width="11.140625" customWidth="1"/>
  </cols>
  <sheetData>
    <row r="1" spans="1:7">
      <c r="A1" s="110"/>
      <c r="B1" s="27"/>
      <c r="C1" s="27"/>
      <c r="D1" s="27"/>
      <c r="E1" s="27"/>
      <c r="F1" s="27"/>
      <c r="G1" s="27"/>
    </row>
    <row r="2" spans="1:7">
      <c r="A2" s="111"/>
      <c r="B2" s="27"/>
      <c r="C2" s="27"/>
      <c r="D2" s="12" t="str">
        <f>Resumo!D2</f>
        <v>Obra:</v>
      </c>
      <c r="E2" s="10" t="str">
        <f>Resumo!E2</f>
        <v>Conservação de pavimento com CBUQ e Microrrevestimento</v>
      </c>
      <c r="F2" s="15"/>
      <c r="G2" s="15"/>
    </row>
    <row r="3" spans="1:7">
      <c r="A3" s="111"/>
      <c r="B3" s="27"/>
      <c r="C3" s="27"/>
      <c r="D3" s="12" t="str">
        <f>Resumo!D3</f>
        <v>Local:</v>
      </c>
      <c r="E3" s="10" t="str">
        <f>Resumo!E3</f>
        <v>Perímetro urbano</v>
      </c>
      <c r="F3" s="15"/>
      <c r="G3" s="15"/>
    </row>
    <row r="4" spans="1:7">
      <c r="A4" s="111"/>
      <c r="B4" s="27"/>
      <c r="C4" s="27"/>
      <c r="D4" s="12" t="str">
        <f>Resumo!D4</f>
        <v>Bairro:</v>
      </c>
      <c r="E4" s="10" t="str">
        <f>Resumo!E4</f>
        <v>Diversos</v>
      </c>
      <c r="F4" s="15"/>
      <c r="G4" s="15"/>
    </row>
    <row r="5" spans="1:7">
      <c r="A5" s="109"/>
      <c r="B5" s="27"/>
      <c r="C5" s="27"/>
      <c r="D5" s="12" t="str">
        <f>Resumo!D5</f>
        <v>Município:</v>
      </c>
      <c r="E5" s="10" t="str">
        <f>Resumo!E5</f>
        <v>Sorriso - MT</v>
      </c>
      <c r="F5" s="16"/>
      <c r="G5" s="16"/>
    </row>
    <row r="6" spans="1:7">
      <c r="A6" s="109"/>
      <c r="B6" s="27"/>
      <c r="C6" s="27"/>
      <c r="D6" s="10"/>
      <c r="E6" s="16"/>
      <c r="F6" s="16"/>
      <c r="G6" s="16"/>
    </row>
    <row r="7" spans="1:7" ht="15" customHeight="1">
      <c r="A7" s="109"/>
      <c r="B7" s="27"/>
      <c r="C7" s="27"/>
      <c r="D7" s="34" t="str">
        <f>Resumo!D15</f>
        <v>Responsáveis Técnicos:</v>
      </c>
      <c r="E7" s="544">
        <f>Resumo!E15</f>
        <v>0</v>
      </c>
      <c r="F7" s="544"/>
      <c r="G7" s="544"/>
    </row>
    <row r="8" spans="1:7" ht="15" customHeight="1">
      <c r="A8" s="109"/>
      <c r="B8" s="27"/>
      <c r="C8" s="27"/>
      <c r="D8" s="34"/>
      <c r="E8" s="544"/>
      <c r="F8" s="544"/>
      <c r="G8" s="544"/>
    </row>
    <row r="9" spans="1:7">
      <c r="A9" s="109"/>
      <c r="B9" s="27"/>
      <c r="C9" s="27"/>
      <c r="D9" s="34"/>
      <c r="E9" s="544"/>
      <c r="F9" s="544"/>
      <c r="G9" s="16"/>
    </row>
    <row r="10" spans="1:7">
      <c r="A10" s="109"/>
      <c r="B10" s="27"/>
      <c r="C10" s="27"/>
      <c r="D10" s="10"/>
      <c r="E10" s="27"/>
      <c r="F10" s="27"/>
      <c r="G10" s="27"/>
    </row>
    <row r="11" spans="1:7">
      <c r="A11" s="110"/>
      <c r="B11" s="27"/>
      <c r="C11" s="25" t="s">
        <v>26</v>
      </c>
      <c r="D11" s="18">
        <f>Resumo!D8</f>
        <v>380542.95</v>
      </c>
      <c r="E11" s="19" t="s">
        <v>19</v>
      </c>
      <c r="F11" s="20">
        <f>Resumo!F8</f>
        <v>0</v>
      </c>
      <c r="G11" s="16"/>
    </row>
    <row r="12" spans="1:7">
      <c r="A12" s="121"/>
      <c r="B12" s="27"/>
      <c r="C12" s="27"/>
      <c r="D12" s="21"/>
      <c r="E12" s="19" t="s">
        <v>32</v>
      </c>
      <c r="F12" s="16">
        <f>Resumo!F9</f>
        <v>0</v>
      </c>
      <c r="G12" s="27"/>
    </row>
    <row r="13" spans="1:7">
      <c r="A13" s="109"/>
      <c r="B13" s="10"/>
      <c r="C13" s="16"/>
      <c r="D13" s="16"/>
      <c r="E13" s="16"/>
      <c r="F13" s="16"/>
      <c r="G13" s="16"/>
    </row>
    <row r="14" spans="1:7" ht="32.1" customHeight="1">
      <c r="A14" s="512" t="s">
        <v>42</v>
      </c>
      <c r="B14" s="512"/>
      <c r="C14" s="512"/>
      <c r="D14" s="512"/>
      <c r="E14" s="512"/>
      <c r="F14" s="512"/>
      <c r="G14" s="512"/>
    </row>
    <row r="15" spans="1:7" ht="21">
      <c r="A15" s="547"/>
      <c r="B15" s="547"/>
      <c r="C15" s="547"/>
      <c r="D15" s="547"/>
      <c r="E15" s="547"/>
      <c r="F15" s="547"/>
      <c r="G15" s="547"/>
    </row>
    <row r="16" spans="1:7">
      <c r="A16" s="137" t="s">
        <v>1</v>
      </c>
      <c r="B16" s="514" t="s">
        <v>83</v>
      </c>
      <c r="C16" s="514"/>
      <c r="D16" s="514"/>
      <c r="E16" s="514"/>
      <c r="F16" s="514"/>
      <c r="G16" s="140" t="s">
        <v>48</v>
      </c>
    </row>
    <row r="17" spans="1:7">
      <c r="A17" s="137">
        <v>1</v>
      </c>
      <c r="B17" s="554" t="s">
        <v>53</v>
      </c>
      <c r="C17" s="554"/>
      <c r="D17" s="554"/>
      <c r="E17" s="554"/>
      <c r="F17" s="554"/>
      <c r="G17" s="555"/>
    </row>
    <row r="18" spans="1:7">
      <c r="A18" s="252" t="s">
        <v>6</v>
      </c>
      <c r="B18" s="560" t="s">
        <v>36</v>
      </c>
      <c r="C18" s="560"/>
      <c r="D18" s="560"/>
      <c r="E18" s="560"/>
      <c r="F18" s="560"/>
      <c r="G18" s="257">
        <v>4.6699999999999998E-2</v>
      </c>
    </row>
    <row r="19" spans="1:7">
      <c r="A19" s="256" t="s">
        <v>7</v>
      </c>
      <c r="B19" s="553" t="s">
        <v>44</v>
      </c>
      <c r="C19" s="553"/>
      <c r="D19" s="553"/>
      <c r="E19" s="553"/>
      <c r="F19" s="553"/>
      <c r="G19" s="255">
        <v>1.21E-2</v>
      </c>
    </row>
    <row r="20" spans="1:7">
      <c r="A20" s="256" t="s">
        <v>9</v>
      </c>
      <c r="B20" s="553" t="s">
        <v>37</v>
      </c>
      <c r="C20" s="553"/>
      <c r="D20" s="553"/>
      <c r="E20" s="553"/>
      <c r="F20" s="553"/>
      <c r="G20" s="255">
        <v>9.7000000000000003E-3</v>
      </c>
    </row>
    <row r="21" spans="1:7">
      <c r="A21" s="254" t="s">
        <v>43</v>
      </c>
      <c r="B21" s="562" t="s">
        <v>47</v>
      </c>
      <c r="C21" s="562"/>
      <c r="D21" s="562"/>
      <c r="E21" s="562"/>
      <c r="F21" s="562"/>
      <c r="G21" s="253">
        <v>7.4000000000000003E-3</v>
      </c>
    </row>
    <row r="22" spans="1:7" s="26" customFormat="1">
      <c r="A22" s="563" t="s">
        <v>38</v>
      </c>
      <c r="B22" s="564"/>
      <c r="C22" s="564"/>
      <c r="D22" s="564"/>
      <c r="E22" s="564"/>
      <c r="F22" s="564"/>
      <c r="G22" s="139">
        <f>SUM(G18:G21)</f>
        <v>7.5900000000000009E-2</v>
      </c>
    </row>
    <row r="23" spans="1:7" s="26" customFormat="1">
      <c r="A23" s="548"/>
      <c r="B23" s="548"/>
      <c r="C23" s="548"/>
      <c r="D23" s="548"/>
      <c r="E23" s="548"/>
      <c r="F23" s="548"/>
      <c r="G23" s="548"/>
    </row>
    <row r="24" spans="1:7">
      <c r="A24" s="137">
        <v>2</v>
      </c>
      <c r="B24" s="556" t="s">
        <v>54</v>
      </c>
      <c r="C24" s="556"/>
      <c r="D24" s="556"/>
      <c r="E24" s="556"/>
      <c r="F24" s="556"/>
      <c r="G24" s="557"/>
    </row>
    <row r="25" spans="1:7">
      <c r="A25" s="143" t="s">
        <v>10</v>
      </c>
      <c r="B25" s="549" t="s">
        <v>52</v>
      </c>
      <c r="C25" s="549"/>
      <c r="D25" s="549"/>
      <c r="E25" s="549"/>
      <c r="F25" s="549"/>
      <c r="G25" s="144">
        <v>8.6900000000000005E-2</v>
      </c>
    </row>
    <row r="26" spans="1:7" s="26" customFormat="1">
      <c r="A26" s="565" t="s">
        <v>38</v>
      </c>
      <c r="B26" s="566"/>
      <c r="C26" s="566"/>
      <c r="D26" s="566"/>
      <c r="E26" s="566"/>
      <c r="F26" s="566"/>
      <c r="G26" s="145">
        <f>SUM(G25)</f>
        <v>8.6900000000000005E-2</v>
      </c>
    </row>
    <row r="27" spans="1:7" s="26" customFormat="1">
      <c r="A27" s="141"/>
      <c r="B27" s="141"/>
      <c r="C27" s="141"/>
      <c r="D27" s="141"/>
      <c r="E27" s="141"/>
      <c r="F27" s="141"/>
      <c r="G27" s="142"/>
    </row>
    <row r="28" spans="1:7">
      <c r="A28" s="137">
        <v>3</v>
      </c>
      <c r="B28" s="558" t="s">
        <v>51</v>
      </c>
      <c r="C28" s="558"/>
      <c r="D28" s="558"/>
      <c r="E28" s="558"/>
      <c r="F28" s="558"/>
      <c r="G28" s="559"/>
    </row>
    <row r="29" spans="1:7">
      <c r="A29" s="252" t="s">
        <v>11</v>
      </c>
      <c r="B29" s="552" t="s">
        <v>39</v>
      </c>
      <c r="C29" s="552"/>
      <c r="D29" s="552"/>
      <c r="E29" s="552"/>
      <c r="F29" s="552"/>
      <c r="G29" s="257">
        <v>6.4999999999999997E-3</v>
      </c>
    </row>
    <row r="30" spans="1:7">
      <c r="A30" s="256" t="s">
        <v>12</v>
      </c>
      <c r="B30" s="551" t="s">
        <v>45</v>
      </c>
      <c r="C30" s="551"/>
      <c r="D30" s="551"/>
      <c r="E30" s="551"/>
      <c r="F30" s="551"/>
      <c r="G30" s="255">
        <v>0.03</v>
      </c>
    </row>
    <row r="31" spans="1:7">
      <c r="A31" s="256" t="s">
        <v>13</v>
      </c>
      <c r="B31" s="551" t="s">
        <v>40</v>
      </c>
      <c r="C31" s="551"/>
      <c r="D31" s="551"/>
      <c r="E31" s="551"/>
      <c r="F31" s="551"/>
      <c r="G31" s="255">
        <v>0.02</v>
      </c>
    </row>
    <row r="32" spans="1:7">
      <c r="A32" s="254" t="s">
        <v>49</v>
      </c>
      <c r="B32" s="550" t="s">
        <v>46</v>
      </c>
      <c r="C32" s="550"/>
      <c r="D32" s="550"/>
      <c r="E32" s="550"/>
      <c r="F32" s="550"/>
      <c r="G32" s="253">
        <v>0</v>
      </c>
    </row>
    <row r="33" spans="1:7" s="26" customFormat="1">
      <c r="A33" s="565" t="s">
        <v>38</v>
      </c>
      <c r="B33" s="566"/>
      <c r="C33" s="566"/>
      <c r="D33" s="566"/>
      <c r="E33" s="566"/>
      <c r="F33" s="566"/>
      <c r="G33" s="145">
        <f>SUM(G29:G32)</f>
        <v>5.6499999999999995E-2</v>
      </c>
    </row>
    <row r="34" spans="1:7" s="26" customFormat="1">
      <c r="A34" s="546"/>
      <c r="B34" s="546"/>
      <c r="C34" s="546"/>
      <c r="D34" s="546"/>
      <c r="E34" s="546"/>
      <c r="F34" s="546"/>
      <c r="G34" s="546"/>
    </row>
    <row r="35" spans="1:7">
      <c r="A35" s="565" t="s">
        <v>50</v>
      </c>
      <c r="B35" s="566"/>
      <c r="C35" s="566"/>
      <c r="D35" s="566"/>
      <c r="E35" s="566"/>
      <c r="F35" s="566"/>
      <c r="G35" s="145">
        <f>(((1+G18+G21+G20)*(1+G19)*(1+G25))/(1-G33))-1</f>
        <v>0.24031242719872803</v>
      </c>
    </row>
    <row r="36" spans="1:7" ht="18.75" customHeight="1">
      <c r="A36" s="561" t="s">
        <v>31</v>
      </c>
      <c r="B36" s="561"/>
      <c r="C36" s="567" t="s">
        <v>55</v>
      </c>
      <c r="D36" s="567"/>
      <c r="E36" s="567"/>
      <c r="F36" s="567"/>
      <c r="G36" s="567"/>
    </row>
    <row r="37" spans="1:7">
      <c r="A37" s="110"/>
      <c r="B37" s="27"/>
      <c r="C37" s="567"/>
      <c r="D37" s="567"/>
      <c r="E37" s="567"/>
      <c r="F37" s="567"/>
      <c r="G37" s="567"/>
    </row>
    <row r="38" spans="1:7">
      <c r="A38" s="110"/>
      <c r="B38" s="27"/>
      <c r="C38" s="545"/>
      <c r="D38" s="545"/>
      <c r="E38" s="545"/>
      <c r="F38" s="545"/>
      <c r="G38" s="545"/>
    </row>
    <row r="39" spans="1:7">
      <c r="A39" s="110"/>
      <c r="B39" s="27"/>
      <c r="C39" s="545"/>
      <c r="D39" s="545"/>
      <c r="E39" s="545"/>
      <c r="F39" s="545"/>
      <c r="G39" s="545"/>
    </row>
    <row r="40" spans="1:7">
      <c r="A40" s="110"/>
      <c r="B40" s="27"/>
      <c r="C40" s="545"/>
      <c r="D40" s="545"/>
      <c r="E40" s="545"/>
      <c r="F40" s="545"/>
      <c r="G40" s="545"/>
    </row>
    <row r="41" spans="1:7">
      <c r="A41" s="110"/>
      <c r="B41" s="27"/>
      <c r="C41" s="27" t="s">
        <v>56</v>
      </c>
      <c r="D41" s="22"/>
      <c r="E41" s="22"/>
      <c r="F41" s="27"/>
      <c r="G41" s="27"/>
    </row>
    <row r="42" spans="1:7">
      <c r="A42" s="110"/>
      <c r="B42" s="27"/>
      <c r="C42" s="27"/>
      <c r="D42" s="32" t="s">
        <v>57</v>
      </c>
      <c r="E42" s="22"/>
      <c r="F42" s="27"/>
      <c r="G42" s="27"/>
    </row>
    <row r="43" spans="1:7">
      <c r="A43" s="110"/>
      <c r="B43" s="27"/>
      <c r="C43" s="27"/>
      <c r="D43" s="32" t="s">
        <v>58</v>
      </c>
      <c r="E43" s="22"/>
      <c r="F43" s="27"/>
      <c r="G43" s="27"/>
    </row>
    <row r="44" spans="1:7">
      <c r="A44" s="110"/>
      <c r="B44" s="27"/>
      <c r="C44" s="27"/>
      <c r="D44" s="32" t="s">
        <v>37</v>
      </c>
      <c r="E44" s="22"/>
      <c r="F44" s="27"/>
      <c r="G44" s="27"/>
    </row>
    <row r="45" spans="1:7">
      <c r="A45" s="110"/>
      <c r="B45" s="27"/>
      <c r="C45" s="27"/>
      <c r="D45" s="27" t="s">
        <v>59</v>
      </c>
      <c r="E45" s="27"/>
      <c r="F45" s="27"/>
      <c r="G45" s="27"/>
    </row>
    <row r="46" spans="1:7">
      <c r="A46" s="110"/>
      <c r="B46" s="27"/>
      <c r="C46" s="27"/>
      <c r="D46" s="27" t="s">
        <v>44</v>
      </c>
      <c r="E46" s="27"/>
      <c r="F46" s="27"/>
      <c r="G46" s="27"/>
    </row>
    <row r="47" spans="1:7">
      <c r="A47" s="110"/>
      <c r="B47" s="27"/>
      <c r="C47" s="27"/>
      <c r="D47" s="27" t="s">
        <v>60</v>
      </c>
      <c r="E47" s="27"/>
      <c r="F47" s="27"/>
      <c r="G47" s="27"/>
    </row>
    <row r="48" spans="1:7">
      <c r="D48" t="s">
        <v>61</v>
      </c>
    </row>
    <row r="50" spans="1:7">
      <c r="A50" s="499" t="s">
        <v>41</v>
      </c>
      <c r="B50" s="499"/>
      <c r="C50" s="499"/>
      <c r="D50" s="499"/>
      <c r="E50" s="499"/>
      <c r="F50" s="499"/>
      <c r="G50" s="499"/>
    </row>
  </sheetData>
  <mergeCells count="28">
    <mergeCell ref="B24:G24"/>
    <mergeCell ref="B28:G28"/>
    <mergeCell ref="A14:G14"/>
    <mergeCell ref="B18:F18"/>
    <mergeCell ref="A36:B36"/>
    <mergeCell ref="B21:F21"/>
    <mergeCell ref="B20:F20"/>
    <mergeCell ref="A22:F22"/>
    <mergeCell ref="A26:F26"/>
    <mergeCell ref="A33:F33"/>
    <mergeCell ref="A35:F35"/>
    <mergeCell ref="C36:G37"/>
    <mergeCell ref="E7:G7"/>
    <mergeCell ref="E8:G8"/>
    <mergeCell ref="E9:F9"/>
    <mergeCell ref="C38:G40"/>
    <mergeCell ref="A50:G50"/>
    <mergeCell ref="A34:G34"/>
    <mergeCell ref="A15:G15"/>
    <mergeCell ref="A23:G23"/>
    <mergeCell ref="B16:F16"/>
    <mergeCell ref="B25:F25"/>
    <mergeCell ref="B32:F32"/>
    <mergeCell ref="B31:F31"/>
    <mergeCell ref="B30:F30"/>
    <mergeCell ref="B29:F29"/>
    <mergeCell ref="B19:F19"/>
    <mergeCell ref="B17:G17"/>
  </mergeCells>
  <printOptions horizontalCentered="1"/>
  <pageMargins left="0.23622047244094491" right="0.23622047244094491" top="0.74803149606299213" bottom="0.74803149606299213" header="0.31496062992125984" footer="0.31496062992125984"/>
  <pageSetup paperSize="9" scale="95" orientation="portrait" r:id="rId1"/>
  <headerFooter>
    <oddFooter>&amp;L&amp;A&amp;CRodrigo Thibes Gonsalves
Eng. Civil - CREA MT 033947&amp;R&amp;P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A1:G36"/>
  <sheetViews>
    <sheetView showGridLines="0" view="pageBreakPreview" zoomScaleNormal="100" zoomScaleSheetLayoutView="100" workbookViewId="0">
      <pane ySplit="15" topLeftCell="A16" activePane="bottomLeft" state="frozen"/>
      <selection pane="bottomLeft" activeCell="C5" sqref="C5"/>
    </sheetView>
  </sheetViews>
  <sheetFormatPr defaultRowHeight="15"/>
  <cols>
    <col min="1" max="1" width="9.140625" style="35" customWidth="1"/>
    <col min="2" max="2" width="10.5703125" customWidth="1"/>
    <col min="4" max="4" width="15" customWidth="1"/>
    <col min="5" max="5" width="23.28515625" customWidth="1"/>
    <col min="6" max="6" width="23.7109375" customWidth="1"/>
    <col min="7" max="7" width="11.140625" customWidth="1"/>
  </cols>
  <sheetData>
    <row r="1" spans="1:7">
      <c r="A1" s="110"/>
      <c r="B1" s="27"/>
      <c r="C1" s="27"/>
      <c r="D1" s="27"/>
      <c r="E1" s="27"/>
      <c r="F1" s="27"/>
      <c r="G1" s="27"/>
    </row>
    <row r="2" spans="1:7">
      <c r="A2" s="111"/>
      <c r="B2" s="27"/>
      <c r="C2" s="27"/>
      <c r="D2" s="12" t="str">
        <f>Resumo!D2</f>
        <v>Obra:</v>
      </c>
      <c r="E2" s="10" t="str">
        <f>Resumo!E2</f>
        <v>Conservação de pavimento com CBUQ e Microrrevestimento</v>
      </c>
      <c r="F2" s="15"/>
      <c r="G2" s="15"/>
    </row>
    <row r="3" spans="1:7">
      <c r="A3" s="111"/>
      <c r="B3" s="27"/>
      <c r="C3" s="27"/>
      <c r="D3" s="12" t="str">
        <f>Resumo!D3</f>
        <v>Local:</v>
      </c>
      <c r="E3" s="10" t="str">
        <f>Resumo!E3</f>
        <v>Perímetro urbano</v>
      </c>
      <c r="F3" s="15"/>
      <c r="G3" s="15"/>
    </row>
    <row r="4" spans="1:7">
      <c r="A4" s="111"/>
      <c r="B4" s="27"/>
      <c r="C4" s="27"/>
      <c r="D4" s="12" t="str">
        <f>Resumo!D4</f>
        <v>Bairro:</v>
      </c>
      <c r="E4" s="10" t="str">
        <f>Resumo!E4</f>
        <v>Diversos</v>
      </c>
      <c r="F4" s="15"/>
      <c r="G4" s="15"/>
    </row>
    <row r="5" spans="1:7">
      <c r="A5" s="109"/>
      <c r="B5" s="27"/>
      <c r="C5" s="27"/>
      <c r="D5" s="12" t="str">
        <f>Resumo!D5</f>
        <v>Município:</v>
      </c>
      <c r="E5" s="10" t="str">
        <f>Resumo!E5</f>
        <v>Sorriso - MT</v>
      </c>
      <c r="F5" s="16"/>
      <c r="G5" s="16"/>
    </row>
    <row r="6" spans="1:7">
      <c r="A6" s="109"/>
      <c r="B6" s="27"/>
      <c r="C6" s="27"/>
      <c r="D6" s="10"/>
      <c r="E6" s="16"/>
      <c r="F6" s="16"/>
      <c r="G6" s="16"/>
    </row>
    <row r="7" spans="1:7" ht="15" customHeight="1">
      <c r="A7" s="109"/>
      <c r="B7" s="27"/>
      <c r="C7" s="27"/>
      <c r="D7" s="34" t="str">
        <f>Resumo!D15</f>
        <v>Responsáveis Técnicos:</v>
      </c>
      <c r="E7" s="544">
        <f>Resumo!E15</f>
        <v>0</v>
      </c>
      <c r="F7" s="544"/>
      <c r="G7" s="544"/>
    </row>
    <row r="8" spans="1:7" ht="15" customHeight="1">
      <c r="A8" s="109"/>
      <c r="B8" s="27"/>
      <c r="C8" s="27"/>
      <c r="D8" s="34"/>
      <c r="E8" s="544"/>
      <c r="F8" s="544"/>
      <c r="G8" s="544"/>
    </row>
    <row r="9" spans="1:7">
      <c r="A9" s="109"/>
      <c r="B9" s="27"/>
      <c r="C9" s="27"/>
      <c r="D9" s="34"/>
      <c r="E9" s="544"/>
      <c r="F9" s="544"/>
      <c r="G9" s="16"/>
    </row>
    <row r="10" spans="1:7">
      <c r="A10" s="109"/>
      <c r="B10" s="27"/>
      <c r="C10" s="27"/>
      <c r="D10" s="10"/>
      <c r="E10" s="27"/>
      <c r="F10" s="27"/>
      <c r="G10" s="27"/>
    </row>
    <row r="11" spans="1:7">
      <c r="A11" s="110"/>
      <c r="B11" s="27"/>
      <c r="C11" s="25" t="s">
        <v>26</v>
      </c>
      <c r="D11" s="18">
        <f>Resumo!D8</f>
        <v>380542.95</v>
      </c>
      <c r="E11" s="19" t="s">
        <v>19</v>
      </c>
      <c r="F11" s="20">
        <f>Resumo!F8</f>
        <v>0</v>
      </c>
      <c r="G11" s="16"/>
    </row>
    <row r="12" spans="1:7">
      <c r="A12" s="121"/>
      <c r="B12" s="27"/>
      <c r="C12" s="27"/>
      <c r="D12" s="21"/>
      <c r="E12" s="19" t="s">
        <v>32</v>
      </c>
      <c r="F12" s="16">
        <f>Resumo!F9</f>
        <v>0</v>
      </c>
      <c r="G12" s="27"/>
    </row>
    <row r="13" spans="1:7">
      <c r="A13" s="109"/>
      <c r="B13" s="10"/>
      <c r="C13" s="16"/>
      <c r="D13" s="16"/>
      <c r="E13" s="16"/>
      <c r="F13" s="16"/>
      <c r="G13" s="16"/>
    </row>
    <row r="14" spans="1:7" ht="32.1" customHeight="1">
      <c r="A14" s="512" t="s">
        <v>281</v>
      </c>
      <c r="B14" s="512"/>
      <c r="C14" s="512"/>
      <c r="D14" s="512"/>
      <c r="E14" s="512"/>
      <c r="F14" s="512"/>
      <c r="G14" s="512"/>
    </row>
    <row r="15" spans="1:7" ht="21">
      <c r="A15" s="547"/>
      <c r="B15" s="547"/>
      <c r="C15" s="547"/>
      <c r="D15" s="547"/>
      <c r="E15" s="547"/>
      <c r="F15" s="547"/>
      <c r="G15" s="547"/>
    </row>
    <row r="16" spans="1:7">
      <c r="A16" s="111"/>
      <c r="B16" s="568" t="s">
        <v>282</v>
      </c>
      <c r="C16" s="568"/>
      <c r="D16" s="568"/>
      <c r="E16" s="568"/>
      <c r="F16" s="568"/>
      <c r="G16" s="396"/>
    </row>
    <row r="17" spans="1:7">
      <c r="A17" s="111"/>
      <c r="B17" s="568"/>
      <c r="C17" s="568"/>
      <c r="D17" s="568"/>
      <c r="E17" s="568"/>
      <c r="F17" s="568"/>
      <c r="G17" s="15"/>
    </row>
    <row r="18" spans="1:7">
      <c r="A18" s="24"/>
      <c r="B18" s="568"/>
      <c r="C18" s="568"/>
      <c r="D18" s="568"/>
      <c r="E18" s="568"/>
      <c r="F18" s="568"/>
      <c r="G18" s="397"/>
    </row>
    <row r="19" spans="1:7">
      <c r="A19" s="24"/>
      <c r="B19" s="568"/>
      <c r="C19" s="568"/>
      <c r="D19" s="568"/>
      <c r="E19" s="568"/>
      <c r="F19" s="568"/>
      <c r="G19" s="397"/>
    </row>
    <row r="20" spans="1:7" s="26" customFormat="1">
      <c r="A20" s="546"/>
      <c r="B20" s="546"/>
      <c r="C20" s="546"/>
      <c r="D20" s="546"/>
      <c r="E20" s="546"/>
      <c r="F20" s="546"/>
      <c r="G20" s="546"/>
    </row>
    <row r="21" spans="1:7">
      <c r="A21" s="565" t="s">
        <v>286</v>
      </c>
      <c r="B21" s="566"/>
      <c r="C21" s="566"/>
      <c r="D21" s="566"/>
      <c r="E21" s="566"/>
      <c r="F21" s="566"/>
      <c r="G21" s="145">
        <v>0.15</v>
      </c>
    </row>
    <row r="22" spans="1:7" ht="18.75" customHeight="1">
      <c r="A22" s="561"/>
      <c r="B22" s="561"/>
      <c r="C22" s="567"/>
      <c r="D22" s="567"/>
      <c r="E22" s="567"/>
      <c r="F22" s="567"/>
      <c r="G22" s="567"/>
    </row>
    <row r="23" spans="1:7">
      <c r="A23" s="110"/>
      <c r="B23" s="27"/>
      <c r="C23" s="567"/>
      <c r="D23" s="567"/>
      <c r="E23" s="567"/>
      <c r="F23" s="567"/>
      <c r="G23" s="567"/>
    </row>
    <row r="24" spans="1:7">
      <c r="A24" s="110"/>
      <c r="B24" s="27"/>
      <c r="C24" s="545"/>
      <c r="D24" s="545"/>
      <c r="E24" s="545"/>
      <c r="F24" s="545"/>
      <c r="G24" s="545"/>
    </row>
    <row r="25" spans="1:7">
      <c r="A25" s="110"/>
      <c r="B25" s="27"/>
      <c r="C25" s="545"/>
      <c r="D25" s="545"/>
      <c r="E25" s="545"/>
      <c r="F25" s="545"/>
      <c r="G25" s="545"/>
    </row>
    <row r="26" spans="1:7">
      <c r="A26" s="110"/>
      <c r="B26" s="27"/>
      <c r="C26" s="545"/>
      <c r="D26" s="545"/>
      <c r="E26" s="545"/>
      <c r="F26" s="545"/>
      <c r="G26" s="545"/>
    </row>
    <row r="27" spans="1:7">
      <c r="A27" s="110"/>
      <c r="B27" s="27"/>
      <c r="C27" s="27"/>
      <c r="D27" s="22"/>
      <c r="E27" s="22"/>
      <c r="F27" s="27"/>
      <c r="G27" s="27"/>
    </row>
    <row r="28" spans="1:7">
      <c r="A28" s="110"/>
      <c r="B28" s="27"/>
      <c r="C28" s="27"/>
      <c r="D28" s="32"/>
      <c r="E28" s="22"/>
      <c r="F28" s="27"/>
      <c r="G28" s="27"/>
    </row>
    <row r="29" spans="1:7">
      <c r="A29" s="110"/>
      <c r="B29" s="27"/>
      <c r="C29" s="27"/>
      <c r="D29" s="32"/>
      <c r="E29" s="22"/>
      <c r="F29" s="27"/>
      <c r="G29" s="27"/>
    </row>
    <row r="30" spans="1:7">
      <c r="A30" s="110"/>
      <c r="B30" s="27"/>
      <c r="C30" s="27"/>
      <c r="D30" s="32"/>
      <c r="E30" s="22"/>
      <c r="F30" s="27"/>
      <c r="G30" s="27"/>
    </row>
    <row r="31" spans="1:7">
      <c r="A31" s="110"/>
      <c r="B31" s="27"/>
      <c r="C31" s="27"/>
      <c r="D31" s="27"/>
      <c r="E31" s="27"/>
      <c r="F31" s="27"/>
      <c r="G31" s="27"/>
    </row>
    <row r="32" spans="1:7">
      <c r="A32" s="110"/>
      <c r="B32" s="27"/>
      <c r="C32" s="27"/>
      <c r="D32" s="27"/>
      <c r="E32" s="27"/>
      <c r="F32" s="27"/>
      <c r="G32" s="27"/>
    </row>
    <row r="33" spans="1:7">
      <c r="A33" s="110"/>
      <c r="B33" s="27"/>
      <c r="C33" s="27"/>
      <c r="D33" s="27"/>
      <c r="E33" s="27"/>
      <c r="F33" s="27"/>
      <c r="G33" s="27"/>
    </row>
    <row r="36" spans="1:7">
      <c r="A36" s="499"/>
      <c r="B36" s="499"/>
      <c r="C36" s="499"/>
      <c r="D36" s="499"/>
      <c r="E36" s="499"/>
      <c r="F36" s="499"/>
      <c r="G36" s="499"/>
    </row>
  </sheetData>
  <mergeCells count="12">
    <mergeCell ref="A22:B22"/>
    <mergeCell ref="C22:G23"/>
    <mergeCell ref="C24:G26"/>
    <mergeCell ref="A36:G36"/>
    <mergeCell ref="B16:F19"/>
    <mergeCell ref="A20:G20"/>
    <mergeCell ref="A21:F21"/>
    <mergeCell ref="E7:G7"/>
    <mergeCell ref="E8:G8"/>
    <mergeCell ref="E9:F9"/>
    <mergeCell ref="A14:G14"/>
    <mergeCell ref="A15:G15"/>
  </mergeCells>
  <printOptions horizontalCentered="1"/>
  <pageMargins left="0.23622047244094491" right="0.23622047244094491" top="0.74803149606299213" bottom="0.74803149606299213" header="0.31496062992125984" footer="0.31496062992125984"/>
  <pageSetup paperSize="9" scale="98" orientation="portrait" r:id="rId1"/>
  <headerFooter>
    <oddFooter>&amp;L&amp;A&amp;CRodrigo Thibes Gonsalves
Eng. Civil - CREA MT 033947&amp;R&amp;P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outlinePr summaryBelow="0"/>
    <pageSetUpPr fitToPage="1"/>
  </sheetPr>
  <dimension ref="B2:W40"/>
  <sheetViews>
    <sheetView showGridLines="0" view="pageBreakPreview" zoomScale="80" zoomScaleNormal="87" zoomScaleSheetLayoutView="80" workbookViewId="0">
      <selection activeCell="H28" sqref="H28:H31"/>
    </sheetView>
  </sheetViews>
  <sheetFormatPr defaultColWidth="11.42578125" defaultRowHeight="15"/>
  <cols>
    <col min="1" max="1" width="4" style="2" customWidth="1"/>
    <col min="2" max="2" width="7.85546875" style="4" customWidth="1"/>
    <col min="3" max="3" width="10.85546875" style="4" customWidth="1"/>
    <col min="4" max="4" width="10.7109375" style="2" customWidth="1"/>
    <col min="5" max="5" width="11.5703125" style="2" customWidth="1"/>
    <col min="6" max="6" width="25.5703125" style="2" customWidth="1"/>
    <col min="7" max="7" width="27.85546875" style="2" customWidth="1"/>
    <col min="8" max="8" width="7.140625" style="4" bestFit="1" customWidth="1"/>
    <col min="9" max="9" width="18.7109375" style="2" customWidth="1"/>
    <col min="10" max="10" width="7.140625" style="4" bestFit="1" customWidth="1"/>
    <col min="11" max="11" width="18.7109375" style="4" customWidth="1"/>
    <col min="12" max="12" width="7.140625" style="4" bestFit="1" customWidth="1"/>
    <col min="13" max="13" width="18.7109375" style="2" customWidth="1"/>
    <col min="14" max="14" width="7.140625" style="4" bestFit="1" customWidth="1"/>
    <col min="15" max="15" width="18.7109375" style="4" customWidth="1"/>
    <col min="16" max="16" width="7.140625" style="4" bestFit="1" customWidth="1"/>
    <col min="17" max="17" width="18.7109375" style="2" customWidth="1"/>
    <col min="18" max="18" width="7.140625" style="4" bestFit="1" customWidth="1"/>
    <col min="19" max="19" width="18.7109375" style="2" customWidth="1"/>
    <col min="20" max="20" width="7.140625" style="2" bestFit="1" customWidth="1"/>
    <col min="21" max="21" width="18.7109375" style="2" customWidth="1"/>
    <col min="22" max="22" width="8.140625" style="2" bestFit="1" customWidth="1"/>
    <col min="23" max="23" width="18.7109375" style="2" customWidth="1"/>
    <col min="24" max="24" width="1.85546875" style="2" customWidth="1"/>
    <col min="25" max="263" width="11.42578125" style="2"/>
    <col min="264" max="264" width="20.28515625" style="2" bestFit="1" customWidth="1"/>
    <col min="265" max="265" width="9.85546875" style="2" customWidth="1"/>
    <col min="266" max="266" width="86.5703125" style="2" customWidth="1"/>
    <col min="267" max="267" width="8.7109375" style="2" customWidth="1"/>
    <col min="268" max="268" width="14.28515625" style="2" bestFit="1" customWidth="1"/>
    <col min="269" max="269" width="19.140625" style="2" customWidth="1"/>
    <col min="270" max="270" width="16.5703125" style="2" customWidth="1"/>
    <col min="271" max="271" width="17.5703125" style="2" customWidth="1"/>
    <col min="272" max="272" width="26" style="2" customWidth="1"/>
    <col min="273" max="273" width="96.7109375" style="2" customWidth="1"/>
    <col min="274" max="274" width="11.42578125" style="2" customWidth="1"/>
    <col min="275" max="519" width="11.42578125" style="2"/>
    <col min="520" max="520" width="20.28515625" style="2" bestFit="1" customWidth="1"/>
    <col min="521" max="521" width="9.85546875" style="2" customWidth="1"/>
    <col min="522" max="522" width="86.5703125" style="2" customWidth="1"/>
    <col min="523" max="523" width="8.7109375" style="2" customWidth="1"/>
    <col min="524" max="524" width="14.28515625" style="2" bestFit="1" customWidth="1"/>
    <col min="525" max="525" width="19.140625" style="2" customWidth="1"/>
    <col min="526" max="526" width="16.5703125" style="2" customWidth="1"/>
    <col min="527" max="527" width="17.5703125" style="2" customWidth="1"/>
    <col min="528" max="528" width="26" style="2" customWidth="1"/>
    <col min="529" max="529" width="96.7109375" style="2" customWidth="1"/>
    <col min="530" max="530" width="11.42578125" style="2" customWidth="1"/>
    <col min="531" max="775" width="11.42578125" style="2"/>
    <col min="776" max="776" width="20.28515625" style="2" bestFit="1" customWidth="1"/>
    <col min="777" max="777" width="9.85546875" style="2" customWidth="1"/>
    <col min="778" max="778" width="86.5703125" style="2" customWidth="1"/>
    <col min="779" max="779" width="8.7109375" style="2" customWidth="1"/>
    <col min="780" max="780" width="14.28515625" style="2" bestFit="1" customWidth="1"/>
    <col min="781" max="781" width="19.140625" style="2" customWidth="1"/>
    <col min="782" max="782" width="16.5703125" style="2" customWidth="1"/>
    <col min="783" max="783" width="17.5703125" style="2" customWidth="1"/>
    <col min="784" max="784" width="26" style="2" customWidth="1"/>
    <col min="785" max="785" width="96.7109375" style="2" customWidth="1"/>
    <col min="786" max="786" width="11.42578125" style="2" customWidth="1"/>
    <col min="787" max="1031" width="11.42578125" style="2"/>
    <col min="1032" max="1032" width="20.28515625" style="2" bestFit="1" customWidth="1"/>
    <col min="1033" max="1033" width="9.85546875" style="2" customWidth="1"/>
    <col min="1034" max="1034" width="86.5703125" style="2" customWidth="1"/>
    <col min="1035" max="1035" width="8.7109375" style="2" customWidth="1"/>
    <col min="1036" max="1036" width="14.28515625" style="2" bestFit="1" customWidth="1"/>
    <col min="1037" max="1037" width="19.140625" style="2" customWidth="1"/>
    <col min="1038" max="1038" width="16.5703125" style="2" customWidth="1"/>
    <col min="1039" max="1039" width="17.5703125" style="2" customWidth="1"/>
    <col min="1040" max="1040" width="26" style="2" customWidth="1"/>
    <col min="1041" max="1041" width="96.7109375" style="2" customWidth="1"/>
    <col min="1042" max="1042" width="11.42578125" style="2" customWidth="1"/>
    <col min="1043" max="1287" width="11.42578125" style="2"/>
    <col min="1288" max="1288" width="20.28515625" style="2" bestFit="1" customWidth="1"/>
    <col min="1289" max="1289" width="9.85546875" style="2" customWidth="1"/>
    <col min="1290" max="1290" width="86.5703125" style="2" customWidth="1"/>
    <col min="1291" max="1291" width="8.7109375" style="2" customWidth="1"/>
    <col min="1292" max="1292" width="14.28515625" style="2" bestFit="1" customWidth="1"/>
    <col min="1293" max="1293" width="19.140625" style="2" customWidth="1"/>
    <col min="1294" max="1294" width="16.5703125" style="2" customWidth="1"/>
    <col min="1295" max="1295" width="17.5703125" style="2" customWidth="1"/>
    <col min="1296" max="1296" width="26" style="2" customWidth="1"/>
    <col min="1297" max="1297" width="96.7109375" style="2" customWidth="1"/>
    <col min="1298" max="1298" width="11.42578125" style="2" customWidth="1"/>
    <col min="1299" max="1543" width="11.42578125" style="2"/>
    <col min="1544" max="1544" width="20.28515625" style="2" bestFit="1" customWidth="1"/>
    <col min="1545" max="1545" width="9.85546875" style="2" customWidth="1"/>
    <col min="1546" max="1546" width="86.5703125" style="2" customWidth="1"/>
    <col min="1547" max="1547" width="8.7109375" style="2" customWidth="1"/>
    <col min="1548" max="1548" width="14.28515625" style="2" bestFit="1" customWidth="1"/>
    <col min="1549" max="1549" width="19.140625" style="2" customWidth="1"/>
    <col min="1550" max="1550" width="16.5703125" style="2" customWidth="1"/>
    <col min="1551" max="1551" width="17.5703125" style="2" customWidth="1"/>
    <col min="1552" max="1552" width="26" style="2" customWidth="1"/>
    <col min="1553" max="1553" width="96.7109375" style="2" customWidth="1"/>
    <col min="1554" max="1554" width="11.42578125" style="2" customWidth="1"/>
    <col min="1555" max="1799" width="11.42578125" style="2"/>
    <col min="1800" max="1800" width="20.28515625" style="2" bestFit="1" customWidth="1"/>
    <col min="1801" max="1801" width="9.85546875" style="2" customWidth="1"/>
    <col min="1802" max="1802" width="86.5703125" style="2" customWidth="1"/>
    <col min="1803" max="1803" width="8.7109375" style="2" customWidth="1"/>
    <col min="1804" max="1804" width="14.28515625" style="2" bestFit="1" customWidth="1"/>
    <col min="1805" max="1805" width="19.140625" style="2" customWidth="1"/>
    <col min="1806" max="1806" width="16.5703125" style="2" customWidth="1"/>
    <col min="1807" max="1807" width="17.5703125" style="2" customWidth="1"/>
    <col min="1808" max="1808" width="26" style="2" customWidth="1"/>
    <col min="1809" max="1809" width="96.7109375" style="2" customWidth="1"/>
    <col min="1810" max="1810" width="11.42578125" style="2" customWidth="1"/>
    <col min="1811" max="2055" width="11.42578125" style="2"/>
    <col min="2056" max="2056" width="20.28515625" style="2" bestFit="1" customWidth="1"/>
    <col min="2057" max="2057" width="9.85546875" style="2" customWidth="1"/>
    <col min="2058" max="2058" width="86.5703125" style="2" customWidth="1"/>
    <col min="2059" max="2059" width="8.7109375" style="2" customWidth="1"/>
    <col min="2060" max="2060" width="14.28515625" style="2" bestFit="1" customWidth="1"/>
    <col min="2061" max="2061" width="19.140625" style="2" customWidth="1"/>
    <col min="2062" max="2062" width="16.5703125" style="2" customWidth="1"/>
    <col min="2063" max="2063" width="17.5703125" style="2" customWidth="1"/>
    <col min="2064" max="2064" width="26" style="2" customWidth="1"/>
    <col min="2065" max="2065" width="96.7109375" style="2" customWidth="1"/>
    <col min="2066" max="2066" width="11.42578125" style="2" customWidth="1"/>
    <col min="2067" max="2311" width="11.42578125" style="2"/>
    <col min="2312" max="2312" width="20.28515625" style="2" bestFit="1" customWidth="1"/>
    <col min="2313" max="2313" width="9.85546875" style="2" customWidth="1"/>
    <col min="2314" max="2314" width="86.5703125" style="2" customWidth="1"/>
    <col min="2315" max="2315" width="8.7109375" style="2" customWidth="1"/>
    <col min="2316" max="2316" width="14.28515625" style="2" bestFit="1" customWidth="1"/>
    <col min="2317" max="2317" width="19.140625" style="2" customWidth="1"/>
    <col min="2318" max="2318" width="16.5703125" style="2" customWidth="1"/>
    <col min="2319" max="2319" width="17.5703125" style="2" customWidth="1"/>
    <col min="2320" max="2320" width="26" style="2" customWidth="1"/>
    <col min="2321" max="2321" width="96.7109375" style="2" customWidth="1"/>
    <col min="2322" max="2322" width="11.42578125" style="2" customWidth="1"/>
    <col min="2323" max="2567" width="11.42578125" style="2"/>
    <col min="2568" max="2568" width="20.28515625" style="2" bestFit="1" customWidth="1"/>
    <col min="2569" max="2569" width="9.85546875" style="2" customWidth="1"/>
    <col min="2570" max="2570" width="86.5703125" style="2" customWidth="1"/>
    <col min="2571" max="2571" width="8.7109375" style="2" customWidth="1"/>
    <col min="2572" max="2572" width="14.28515625" style="2" bestFit="1" customWidth="1"/>
    <col min="2573" max="2573" width="19.140625" style="2" customWidth="1"/>
    <col min="2574" max="2574" width="16.5703125" style="2" customWidth="1"/>
    <col min="2575" max="2575" width="17.5703125" style="2" customWidth="1"/>
    <col min="2576" max="2576" width="26" style="2" customWidth="1"/>
    <col min="2577" max="2577" width="96.7109375" style="2" customWidth="1"/>
    <col min="2578" max="2578" width="11.42578125" style="2" customWidth="1"/>
    <col min="2579" max="2823" width="11.42578125" style="2"/>
    <col min="2824" max="2824" width="20.28515625" style="2" bestFit="1" customWidth="1"/>
    <col min="2825" max="2825" width="9.85546875" style="2" customWidth="1"/>
    <col min="2826" max="2826" width="86.5703125" style="2" customWidth="1"/>
    <col min="2827" max="2827" width="8.7109375" style="2" customWidth="1"/>
    <col min="2828" max="2828" width="14.28515625" style="2" bestFit="1" customWidth="1"/>
    <col min="2829" max="2829" width="19.140625" style="2" customWidth="1"/>
    <col min="2830" max="2830" width="16.5703125" style="2" customWidth="1"/>
    <col min="2831" max="2831" width="17.5703125" style="2" customWidth="1"/>
    <col min="2832" max="2832" width="26" style="2" customWidth="1"/>
    <col min="2833" max="2833" width="96.7109375" style="2" customWidth="1"/>
    <col min="2834" max="2834" width="11.42578125" style="2" customWidth="1"/>
    <col min="2835" max="3079" width="11.42578125" style="2"/>
    <col min="3080" max="3080" width="20.28515625" style="2" bestFit="1" customWidth="1"/>
    <col min="3081" max="3081" width="9.85546875" style="2" customWidth="1"/>
    <col min="3082" max="3082" width="86.5703125" style="2" customWidth="1"/>
    <col min="3083" max="3083" width="8.7109375" style="2" customWidth="1"/>
    <col min="3084" max="3084" width="14.28515625" style="2" bestFit="1" customWidth="1"/>
    <col min="3085" max="3085" width="19.140625" style="2" customWidth="1"/>
    <col min="3086" max="3086" width="16.5703125" style="2" customWidth="1"/>
    <col min="3087" max="3087" width="17.5703125" style="2" customWidth="1"/>
    <col min="3088" max="3088" width="26" style="2" customWidth="1"/>
    <col min="3089" max="3089" width="96.7109375" style="2" customWidth="1"/>
    <col min="3090" max="3090" width="11.42578125" style="2" customWidth="1"/>
    <col min="3091" max="3335" width="11.42578125" style="2"/>
    <col min="3336" max="3336" width="20.28515625" style="2" bestFit="1" customWidth="1"/>
    <col min="3337" max="3337" width="9.85546875" style="2" customWidth="1"/>
    <col min="3338" max="3338" width="86.5703125" style="2" customWidth="1"/>
    <col min="3339" max="3339" width="8.7109375" style="2" customWidth="1"/>
    <col min="3340" max="3340" width="14.28515625" style="2" bestFit="1" customWidth="1"/>
    <col min="3341" max="3341" width="19.140625" style="2" customWidth="1"/>
    <col min="3342" max="3342" width="16.5703125" style="2" customWidth="1"/>
    <col min="3343" max="3343" width="17.5703125" style="2" customWidth="1"/>
    <col min="3344" max="3344" width="26" style="2" customWidth="1"/>
    <col min="3345" max="3345" width="96.7109375" style="2" customWidth="1"/>
    <col min="3346" max="3346" width="11.42578125" style="2" customWidth="1"/>
    <col min="3347" max="3591" width="11.42578125" style="2"/>
    <col min="3592" max="3592" width="20.28515625" style="2" bestFit="1" customWidth="1"/>
    <col min="3593" max="3593" width="9.85546875" style="2" customWidth="1"/>
    <col min="3594" max="3594" width="86.5703125" style="2" customWidth="1"/>
    <col min="3595" max="3595" width="8.7109375" style="2" customWidth="1"/>
    <col min="3596" max="3596" width="14.28515625" style="2" bestFit="1" customWidth="1"/>
    <col min="3597" max="3597" width="19.140625" style="2" customWidth="1"/>
    <col min="3598" max="3598" width="16.5703125" style="2" customWidth="1"/>
    <col min="3599" max="3599" width="17.5703125" style="2" customWidth="1"/>
    <col min="3600" max="3600" width="26" style="2" customWidth="1"/>
    <col min="3601" max="3601" width="96.7109375" style="2" customWidth="1"/>
    <col min="3602" max="3602" width="11.42578125" style="2" customWidth="1"/>
    <col min="3603" max="3847" width="11.42578125" style="2"/>
    <col min="3848" max="3848" width="20.28515625" style="2" bestFit="1" customWidth="1"/>
    <col min="3849" max="3849" width="9.85546875" style="2" customWidth="1"/>
    <col min="3850" max="3850" width="86.5703125" style="2" customWidth="1"/>
    <col min="3851" max="3851" width="8.7109375" style="2" customWidth="1"/>
    <col min="3852" max="3852" width="14.28515625" style="2" bestFit="1" customWidth="1"/>
    <col min="3853" max="3853" width="19.140625" style="2" customWidth="1"/>
    <col min="3854" max="3854" width="16.5703125" style="2" customWidth="1"/>
    <col min="3855" max="3855" width="17.5703125" style="2" customWidth="1"/>
    <col min="3856" max="3856" width="26" style="2" customWidth="1"/>
    <col min="3857" max="3857" width="96.7109375" style="2" customWidth="1"/>
    <col min="3858" max="3858" width="11.42578125" style="2" customWidth="1"/>
    <col min="3859" max="4103" width="11.42578125" style="2"/>
    <col min="4104" max="4104" width="20.28515625" style="2" bestFit="1" customWidth="1"/>
    <col min="4105" max="4105" width="9.85546875" style="2" customWidth="1"/>
    <col min="4106" max="4106" width="86.5703125" style="2" customWidth="1"/>
    <col min="4107" max="4107" width="8.7109375" style="2" customWidth="1"/>
    <col min="4108" max="4108" width="14.28515625" style="2" bestFit="1" customWidth="1"/>
    <col min="4109" max="4109" width="19.140625" style="2" customWidth="1"/>
    <col min="4110" max="4110" width="16.5703125" style="2" customWidth="1"/>
    <col min="4111" max="4111" width="17.5703125" style="2" customWidth="1"/>
    <col min="4112" max="4112" width="26" style="2" customWidth="1"/>
    <col min="4113" max="4113" width="96.7109375" style="2" customWidth="1"/>
    <col min="4114" max="4114" width="11.42578125" style="2" customWidth="1"/>
    <col min="4115" max="4359" width="11.42578125" style="2"/>
    <col min="4360" max="4360" width="20.28515625" style="2" bestFit="1" customWidth="1"/>
    <col min="4361" max="4361" width="9.85546875" style="2" customWidth="1"/>
    <col min="4362" max="4362" width="86.5703125" style="2" customWidth="1"/>
    <col min="4363" max="4363" width="8.7109375" style="2" customWidth="1"/>
    <col min="4364" max="4364" width="14.28515625" style="2" bestFit="1" customWidth="1"/>
    <col min="4365" max="4365" width="19.140625" style="2" customWidth="1"/>
    <col min="4366" max="4366" width="16.5703125" style="2" customWidth="1"/>
    <col min="4367" max="4367" width="17.5703125" style="2" customWidth="1"/>
    <col min="4368" max="4368" width="26" style="2" customWidth="1"/>
    <col min="4369" max="4369" width="96.7109375" style="2" customWidth="1"/>
    <col min="4370" max="4370" width="11.42578125" style="2" customWidth="1"/>
    <col min="4371" max="4615" width="11.42578125" style="2"/>
    <col min="4616" max="4616" width="20.28515625" style="2" bestFit="1" customWidth="1"/>
    <col min="4617" max="4617" width="9.85546875" style="2" customWidth="1"/>
    <col min="4618" max="4618" width="86.5703125" style="2" customWidth="1"/>
    <col min="4619" max="4619" width="8.7109375" style="2" customWidth="1"/>
    <col min="4620" max="4620" width="14.28515625" style="2" bestFit="1" customWidth="1"/>
    <col min="4621" max="4621" width="19.140625" style="2" customWidth="1"/>
    <col min="4622" max="4622" width="16.5703125" style="2" customWidth="1"/>
    <col min="4623" max="4623" width="17.5703125" style="2" customWidth="1"/>
    <col min="4624" max="4624" width="26" style="2" customWidth="1"/>
    <col min="4625" max="4625" width="96.7109375" style="2" customWidth="1"/>
    <col min="4626" max="4626" width="11.42578125" style="2" customWidth="1"/>
    <col min="4627" max="4871" width="11.42578125" style="2"/>
    <col min="4872" max="4872" width="20.28515625" style="2" bestFit="1" customWidth="1"/>
    <col min="4873" max="4873" width="9.85546875" style="2" customWidth="1"/>
    <col min="4874" max="4874" width="86.5703125" style="2" customWidth="1"/>
    <col min="4875" max="4875" width="8.7109375" style="2" customWidth="1"/>
    <col min="4876" max="4876" width="14.28515625" style="2" bestFit="1" customWidth="1"/>
    <col min="4877" max="4877" width="19.140625" style="2" customWidth="1"/>
    <col min="4878" max="4878" width="16.5703125" style="2" customWidth="1"/>
    <col min="4879" max="4879" width="17.5703125" style="2" customWidth="1"/>
    <col min="4880" max="4880" width="26" style="2" customWidth="1"/>
    <col min="4881" max="4881" width="96.7109375" style="2" customWidth="1"/>
    <col min="4882" max="4882" width="11.42578125" style="2" customWidth="1"/>
    <col min="4883" max="5127" width="11.42578125" style="2"/>
    <col min="5128" max="5128" width="20.28515625" style="2" bestFit="1" customWidth="1"/>
    <col min="5129" max="5129" width="9.85546875" style="2" customWidth="1"/>
    <col min="5130" max="5130" width="86.5703125" style="2" customWidth="1"/>
    <col min="5131" max="5131" width="8.7109375" style="2" customWidth="1"/>
    <col min="5132" max="5132" width="14.28515625" style="2" bestFit="1" customWidth="1"/>
    <col min="5133" max="5133" width="19.140625" style="2" customWidth="1"/>
    <col min="5134" max="5134" width="16.5703125" style="2" customWidth="1"/>
    <col min="5135" max="5135" width="17.5703125" style="2" customWidth="1"/>
    <col min="5136" max="5136" width="26" style="2" customWidth="1"/>
    <col min="5137" max="5137" width="96.7109375" style="2" customWidth="1"/>
    <col min="5138" max="5138" width="11.42578125" style="2" customWidth="1"/>
    <col min="5139" max="5383" width="11.42578125" style="2"/>
    <col min="5384" max="5384" width="20.28515625" style="2" bestFit="1" customWidth="1"/>
    <col min="5385" max="5385" width="9.85546875" style="2" customWidth="1"/>
    <col min="5386" max="5386" width="86.5703125" style="2" customWidth="1"/>
    <col min="5387" max="5387" width="8.7109375" style="2" customWidth="1"/>
    <col min="5388" max="5388" width="14.28515625" style="2" bestFit="1" customWidth="1"/>
    <col min="5389" max="5389" width="19.140625" style="2" customWidth="1"/>
    <col min="5390" max="5390" width="16.5703125" style="2" customWidth="1"/>
    <col min="5391" max="5391" width="17.5703125" style="2" customWidth="1"/>
    <col min="5392" max="5392" width="26" style="2" customWidth="1"/>
    <col min="5393" max="5393" width="96.7109375" style="2" customWidth="1"/>
    <col min="5394" max="5394" width="11.42578125" style="2" customWidth="1"/>
    <col min="5395" max="5639" width="11.42578125" style="2"/>
    <col min="5640" max="5640" width="20.28515625" style="2" bestFit="1" customWidth="1"/>
    <col min="5641" max="5641" width="9.85546875" style="2" customWidth="1"/>
    <col min="5642" max="5642" width="86.5703125" style="2" customWidth="1"/>
    <col min="5643" max="5643" width="8.7109375" style="2" customWidth="1"/>
    <col min="5644" max="5644" width="14.28515625" style="2" bestFit="1" customWidth="1"/>
    <col min="5645" max="5645" width="19.140625" style="2" customWidth="1"/>
    <col min="5646" max="5646" width="16.5703125" style="2" customWidth="1"/>
    <col min="5647" max="5647" width="17.5703125" style="2" customWidth="1"/>
    <col min="5648" max="5648" width="26" style="2" customWidth="1"/>
    <col min="5649" max="5649" width="96.7109375" style="2" customWidth="1"/>
    <col min="5650" max="5650" width="11.42578125" style="2" customWidth="1"/>
    <col min="5651" max="5895" width="11.42578125" style="2"/>
    <col min="5896" max="5896" width="20.28515625" style="2" bestFit="1" customWidth="1"/>
    <col min="5897" max="5897" width="9.85546875" style="2" customWidth="1"/>
    <col min="5898" max="5898" width="86.5703125" style="2" customWidth="1"/>
    <col min="5899" max="5899" width="8.7109375" style="2" customWidth="1"/>
    <col min="5900" max="5900" width="14.28515625" style="2" bestFit="1" customWidth="1"/>
    <col min="5901" max="5901" width="19.140625" style="2" customWidth="1"/>
    <col min="5902" max="5902" width="16.5703125" style="2" customWidth="1"/>
    <col min="5903" max="5903" width="17.5703125" style="2" customWidth="1"/>
    <col min="5904" max="5904" width="26" style="2" customWidth="1"/>
    <col min="5905" max="5905" width="96.7109375" style="2" customWidth="1"/>
    <col min="5906" max="5906" width="11.42578125" style="2" customWidth="1"/>
    <col min="5907" max="6151" width="11.42578125" style="2"/>
    <col min="6152" max="6152" width="20.28515625" style="2" bestFit="1" customWidth="1"/>
    <col min="6153" max="6153" width="9.85546875" style="2" customWidth="1"/>
    <col min="6154" max="6154" width="86.5703125" style="2" customWidth="1"/>
    <col min="6155" max="6155" width="8.7109375" style="2" customWidth="1"/>
    <col min="6156" max="6156" width="14.28515625" style="2" bestFit="1" customWidth="1"/>
    <col min="6157" max="6157" width="19.140625" style="2" customWidth="1"/>
    <col min="6158" max="6158" width="16.5703125" style="2" customWidth="1"/>
    <col min="6159" max="6159" width="17.5703125" style="2" customWidth="1"/>
    <col min="6160" max="6160" width="26" style="2" customWidth="1"/>
    <col min="6161" max="6161" width="96.7109375" style="2" customWidth="1"/>
    <col min="6162" max="6162" width="11.42578125" style="2" customWidth="1"/>
    <col min="6163" max="6407" width="11.42578125" style="2"/>
    <col min="6408" max="6408" width="20.28515625" style="2" bestFit="1" customWidth="1"/>
    <col min="6409" max="6409" width="9.85546875" style="2" customWidth="1"/>
    <col min="6410" max="6410" width="86.5703125" style="2" customWidth="1"/>
    <col min="6411" max="6411" width="8.7109375" style="2" customWidth="1"/>
    <col min="6412" max="6412" width="14.28515625" style="2" bestFit="1" customWidth="1"/>
    <col min="6413" max="6413" width="19.140625" style="2" customWidth="1"/>
    <col min="6414" max="6414" width="16.5703125" style="2" customWidth="1"/>
    <col min="6415" max="6415" width="17.5703125" style="2" customWidth="1"/>
    <col min="6416" max="6416" width="26" style="2" customWidth="1"/>
    <col min="6417" max="6417" width="96.7109375" style="2" customWidth="1"/>
    <col min="6418" max="6418" width="11.42578125" style="2" customWidth="1"/>
    <col min="6419" max="6663" width="11.42578125" style="2"/>
    <col min="6664" max="6664" width="20.28515625" style="2" bestFit="1" customWidth="1"/>
    <col min="6665" max="6665" width="9.85546875" style="2" customWidth="1"/>
    <col min="6666" max="6666" width="86.5703125" style="2" customWidth="1"/>
    <col min="6667" max="6667" width="8.7109375" style="2" customWidth="1"/>
    <col min="6668" max="6668" width="14.28515625" style="2" bestFit="1" customWidth="1"/>
    <col min="6669" max="6669" width="19.140625" style="2" customWidth="1"/>
    <col min="6670" max="6670" width="16.5703125" style="2" customWidth="1"/>
    <col min="6671" max="6671" width="17.5703125" style="2" customWidth="1"/>
    <col min="6672" max="6672" width="26" style="2" customWidth="1"/>
    <col min="6673" max="6673" width="96.7109375" style="2" customWidth="1"/>
    <col min="6674" max="6674" width="11.42578125" style="2" customWidth="1"/>
    <col min="6675" max="6919" width="11.42578125" style="2"/>
    <col min="6920" max="6920" width="20.28515625" style="2" bestFit="1" customWidth="1"/>
    <col min="6921" max="6921" width="9.85546875" style="2" customWidth="1"/>
    <col min="6922" max="6922" width="86.5703125" style="2" customWidth="1"/>
    <col min="6923" max="6923" width="8.7109375" style="2" customWidth="1"/>
    <col min="6924" max="6924" width="14.28515625" style="2" bestFit="1" customWidth="1"/>
    <col min="6925" max="6925" width="19.140625" style="2" customWidth="1"/>
    <col min="6926" max="6926" width="16.5703125" style="2" customWidth="1"/>
    <col min="6927" max="6927" width="17.5703125" style="2" customWidth="1"/>
    <col min="6928" max="6928" width="26" style="2" customWidth="1"/>
    <col min="6929" max="6929" width="96.7109375" style="2" customWidth="1"/>
    <col min="6930" max="6930" width="11.42578125" style="2" customWidth="1"/>
    <col min="6931" max="7175" width="11.42578125" style="2"/>
    <col min="7176" max="7176" width="20.28515625" style="2" bestFit="1" customWidth="1"/>
    <col min="7177" max="7177" width="9.85546875" style="2" customWidth="1"/>
    <col min="7178" max="7178" width="86.5703125" style="2" customWidth="1"/>
    <col min="7179" max="7179" width="8.7109375" style="2" customWidth="1"/>
    <col min="7180" max="7180" width="14.28515625" style="2" bestFit="1" customWidth="1"/>
    <col min="7181" max="7181" width="19.140625" style="2" customWidth="1"/>
    <col min="7182" max="7182" width="16.5703125" style="2" customWidth="1"/>
    <col min="7183" max="7183" width="17.5703125" style="2" customWidth="1"/>
    <col min="7184" max="7184" width="26" style="2" customWidth="1"/>
    <col min="7185" max="7185" width="96.7109375" style="2" customWidth="1"/>
    <col min="7186" max="7186" width="11.42578125" style="2" customWidth="1"/>
    <col min="7187" max="7431" width="11.42578125" style="2"/>
    <col min="7432" max="7432" width="20.28515625" style="2" bestFit="1" customWidth="1"/>
    <col min="7433" max="7433" width="9.85546875" style="2" customWidth="1"/>
    <col min="7434" max="7434" width="86.5703125" style="2" customWidth="1"/>
    <col min="7435" max="7435" width="8.7109375" style="2" customWidth="1"/>
    <col min="7436" max="7436" width="14.28515625" style="2" bestFit="1" customWidth="1"/>
    <col min="7437" max="7437" width="19.140625" style="2" customWidth="1"/>
    <col min="7438" max="7438" width="16.5703125" style="2" customWidth="1"/>
    <col min="7439" max="7439" width="17.5703125" style="2" customWidth="1"/>
    <col min="7440" max="7440" width="26" style="2" customWidth="1"/>
    <col min="7441" max="7441" width="96.7109375" style="2" customWidth="1"/>
    <col min="7442" max="7442" width="11.42578125" style="2" customWidth="1"/>
    <col min="7443" max="7687" width="11.42578125" style="2"/>
    <col min="7688" max="7688" width="20.28515625" style="2" bestFit="1" customWidth="1"/>
    <col min="7689" max="7689" width="9.85546875" style="2" customWidth="1"/>
    <col min="7690" max="7690" width="86.5703125" style="2" customWidth="1"/>
    <col min="7691" max="7691" width="8.7109375" style="2" customWidth="1"/>
    <col min="7692" max="7692" width="14.28515625" style="2" bestFit="1" customWidth="1"/>
    <col min="7693" max="7693" width="19.140625" style="2" customWidth="1"/>
    <col min="7694" max="7694" width="16.5703125" style="2" customWidth="1"/>
    <col min="7695" max="7695" width="17.5703125" style="2" customWidth="1"/>
    <col min="7696" max="7696" width="26" style="2" customWidth="1"/>
    <col min="7697" max="7697" width="96.7109375" style="2" customWidth="1"/>
    <col min="7698" max="7698" width="11.42578125" style="2" customWidth="1"/>
    <col min="7699" max="7943" width="11.42578125" style="2"/>
    <col min="7944" max="7944" width="20.28515625" style="2" bestFit="1" customWidth="1"/>
    <col min="7945" max="7945" width="9.85546875" style="2" customWidth="1"/>
    <col min="7946" max="7946" width="86.5703125" style="2" customWidth="1"/>
    <col min="7947" max="7947" width="8.7109375" style="2" customWidth="1"/>
    <col min="7948" max="7948" width="14.28515625" style="2" bestFit="1" customWidth="1"/>
    <col min="7949" max="7949" width="19.140625" style="2" customWidth="1"/>
    <col min="7950" max="7950" width="16.5703125" style="2" customWidth="1"/>
    <col min="7951" max="7951" width="17.5703125" style="2" customWidth="1"/>
    <col min="7952" max="7952" width="26" style="2" customWidth="1"/>
    <col min="7953" max="7953" width="96.7109375" style="2" customWidth="1"/>
    <col min="7954" max="7954" width="11.42578125" style="2" customWidth="1"/>
    <col min="7955" max="8199" width="11.42578125" style="2"/>
    <col min="8200" max="8200" width="20.28515625" style="2" bestFit="1" customWidth="1"/>
    <col min="8201" max="8201" width="9.85546875" style="2" customWidth="1"/>
    <col min="8202" max="8202" width="86.5703125" style="2" customWidth="1"/>
    <col min="8203" max="8203" width="8.7109375" style="2" customWidth="1"/>
    <col min="8204" max="8204" width="14.28515625" style="2" bestFit="1" customWidth="1"/>
    <col min="8205" max="8205" width="19.140625" style="2" customWidth="1"/>
    <col min="8206" max="8206" width="16.5703125" style="2" customWidth="1"/>
    <col min="8207" max="8207" width="17.5703125" style="2" customWidth="1"/>
    <col min="8208" max="8208" width="26" style="2" customWidth="1"/>
    <col min="8209" max="8209" width="96.7109375" style="2" customWidth="1"/>
    <col min="8210" max="8210" width="11.42578125" style="2" customWidth="1"/>
    <col min="8211" max="8455" width="11.42578125" style="2"/>
    <col min="8456" max="8456" width="20.28515625" style="2" bestFit="1" customWidth="1"/>
    <col min="8457" max="8457" width="9.85546875" style="2" customWidth="1"/>
    <col min="8458" max="8458" width="86.5703125" style="2" customWidth="1"/>
    <col min="8459" max="8459" width="8.7109375" style="2" customWidth="1"/>
    <col min="8460" max="8460" width="14.28515625" style="2" bestFit="1" customWidth="1"/>
    <col min="8461" max="8461" width="19.140625" style="2" customWidth="1"/>
    <col min="8462" max="8462" width="16.5703125" style="2" customWidth="1"/>
    <col min="8463" max="8463" width="17.5703125" style="2" customWidth="1"/>
    <col min="8464" max="8464" width="26" style="2" customWidth="1"/>
    <col min="8465" max="8465" width="96.7109375" style="2" customWidth="1"/>
    <col min="8466" max="8466" width="11.42578125" style="2" customWidth="1"/>
    <col min="8467" max="8711" width="11.42578125" style="2"/>
    <col min="8712" max="8712" width="20.28515625" style="2" bestFit="1" customWidth="1"/>
    <col min="8713" max="8713" width="9.85546875" style="2" customWidth="1"/>
    <col min="8714" max="8714" width="86.5703125" style="2" customWidth="1"/>
    <col min="8715" max="8715" width="8.7109375" style="2" customWidth="1"/>
    <col min="8716" max="8716" width="14.28515625" style="2" bestFit="1" customWidth="1"/>
    <col min="8717" max="8717" width="19.140625" style="2" customWidth="1"/>
    <col min="8718" max="8718" width="16.5703125" style="2" customWidth="1"/>
    <col min="8719" max="8719" width="17.5703125" style="2" customWidth="1"/>
    <col min="8720" max="8720" width="26" style="2" customWidth="1"/>
    <col min="8721" max="8721" width="96.7109375" style="2" customWidth="1"/>
    <col min="8722" max="8722" width="11.42578125" style="2" customWidth="1"/>
    <col min="8723" max="8967" width="11.42578125" style="2"/>
    <col min="8968" max="8968" width="20.28515625" style="2" bestFit="1" customWidth="1"/>
    <col min="8969" max="8969" width="9.85546875" style="2" customWidth="1"/>
    <col min="8970" max="8970" width="86.5703125" style="2" customWidth="1"/>
    <col min="8971" max="8971" width="8.7109375" style="2" customWidth="1"/>
    <col min="8972" max="8972" width="14.28515625" style="2" bestFit="1" customWidth="1"/>
    <col min="8973" max="8973" width="19.140625" style="2" customWidth="1"/>
    <col min="8974" max="8974" width="16.5703125" style="2" customWidth="1"/>
    <col min="8975" max="8975" width="17.5703125" style="2" customWidth="1"/>
    <col min="8976" max="8976" width="26" style="2" customWidth="1"/>
    <col min="8977" max="8977" width="96.7109375" style="2" customWidth="1"/>
    <col min="8978" max="8978" width="11.42578125" style="2" customWidth="1"/>
    <col min="8979" max="9223" width="11.42578125" style="2"/>
    <col min="9224" max="9224" width="20.28515625" style="2" bestFit="1" customWidth="1"/>
    <col min="9225" max="9225" width="9.85546875" style="2" customWidth="1"/>
    <col min="9226" max="9226" width="86.5703125" style="2" customWidth="1"/>
    <col min="9227" max="9227" width="8.7109375" style="2" customWidth="1"/>
    <col min="9228" max="9228" width="14.28515625" style="2" bestFit="1" customWidth="1"/>
    <col min="9229" max="9229" width="19.140625" style="2" customWidth="1"/>
    <col min="9230" max="9230" width="16.5703125" style="2" customWidth="1"/>
    <col min="9231" max="9231" width="17.5703125" style="2" customWidth="1"/>
    <col min="9232" max="9232" width="26" style="2" customWidth="1"/>
    <col min="9233" max="9233" width="96.7109375" style="2" customWidth="1"/>
    <col min="9234" max="9234" width="11.42578125" style="2" customWidth="1"/>
    <col min="9235" max="9479" width="11.42578125" style="2"/>
    <col min="9480" max="9480" width="20.28515625" style="2" bestFit="1" customWidth="1"/>
    <col min="9481" max="9481" width="9.85546875" style="2" customWidth="1"/>
    <col min="9482" max="9482" width="86.5703125" style="2" customWidth="1"/>
    <col min="9483" max="9483" width="8.7109375" style="2" customWidth="1"/>
    <col min="9484" max="9484" width="14.28515625" style="2" bestFit="1" customWidth="1"/>
    <col min="9485" max="9485" width="19.140625" style="2" customWidth="1"/>
    <col min="9486" max="9486" width="16.5703125" style="2" customWidth="1"/>
    <col min="9487" max="9487" width="17.5703125" style="2" customWidth="1"/>
    <col min="9488" max="9488" width="26" style="2" customWidth="1"/>
    <col min="9489" max="9489" width="96.7109375" style="2" customWidth="1"/>
    <col min="9490" max="9490" width="11.42578125" style="2" customWidth="1"/>
    <col min="9491" max="9735" width="11.42578125" style="2"/>
    <col min="9736" max="9736" width="20.28515625" style="2" bestFit="1" customWidth="1"/>
    <col min="9737" max="9737" width="9.85546875" style="2" customWidth="1"/>
    <col min="9738" max="9738" width="86.5703125" style="2" customWidth="1"/>
    <col min="9739" max="9739" width="8.7109375" style="2" customWidth="1"/>
    <col min="9740" max="9740" width="14.28515625" style="2" bestFit="1" customWidth="1"/>
    <col min="9741" max="9741" width="19.140625" style="2" customWidth="1"/>
    <col min="9742" max="9742" width="16.5703125" style="2" customWidth="1"/>
    <col min="9743" max="9743" width="17.5703125" style="2" customWidth="1"/>
    <col min="9744" max="9744" width="26" style="2" customWidth="1"/>
    <col min="9745" max="9745" width="96.7109375" style="2" customWidth="1"/>
    <col min="9746" max="9746" width="11.42578125" style="2" customWidth="1"/>
    <col min="9747" max="9991" width="11.42578125" style="2"/>
    <col min="9992" max="9992" width="20.28515625" style="2" bestFit="1" customWidth="1"/>
    <col min="9993" max="9993" width="9.85546875" style="2" customWidth="1"/>
    <col min="9994" max="9994" width="86.5703125" style="2" customWidth="1"/>
    <col min="9995" max="9995" width="8.7109375" style="2" customWidth="1"/>
    <col min="9996" max="9996" width="14.28515625" style="2" bestFit="1" customWidth="1"/>
    <col min="9997" max="9997" width="19.140625" style="2" customWidth="1"/>
    <col min="9998" max="9998" width="16.5703125" style="2" customWidth="1"/>
    <col min="9999" max="9999" width="17.5703125" style="2" customWidth="1"/>
    <col min="10000" max="10000" width="26" style="2" customWidth="1"/>
    <col min="10001" max="10001" width="96.7109375" style="2" customWidth="1"/>
    <col min="10002" max="10002" width="11.42578125" style="2" customWidth="1"/>
    <col min="10003" max="10247" width="11.42578125" style="2"/>
    <col min="10248" max="10248" width="20.28515625" style="2" bestFit="1" customWidth="1"/>
    <col min="10249" max="10249" width="9.85546875" style="2" customWidth="1"/>
    <col min="10250" max="10250" width="86.5703125" style="2" customWidth="1"/>
    <col min="10251" max="10251" width="8.7109375" style="2" customWidth="1"/>
    <col min="10252" max="10252" width="14.28515625" style="2" bestFit="1" customWidth="1"/>
    <col min="10253" max="10253" width="19.140625" style="2" customWidth="1"/>
    <col min="10254" max="10254" width="16.5703125" style="2" customWidth="1"/>
    <col min="10255" max="10255" width="17.5703125" style="2" customWidth="1"/>
    <col min="10256" max="10256" width="26" style="2" customWidth="1"/>
    <col min="10257" max="10257" width="96.7109375" style="2" customWidth="1"/>
    <col min="10258" max="10258" width="11.42578125" style="2" customWidth="1"/>
    <col min="10259" max="10503" width="11.42578125" style="2"/>
    <col min="10504" max="10504" width="20.28515625" style="2" bestFit="1" customWidth="1"/>
    <col min="10505" max="10505" width="9.85546875" style="2" customWidth="1"/>
    <col min="10506" max="10506" width="86.5703125" style="2" customWidth="1"/>
    <col min="10507" max="10507" width="8.7109375" style="2" customWidth="1"/>
    <col min="10508" max="10508" width="14.28515625" style="2" bestFit="1" customWidth="1"/>
    <col min="10509" max="10509" width="19.140625" style="2" customWidth="1"/>
    <col min="10510" max="10510" width="16.5703125" style="2" customWidth="1"/>
    <col min="10511" max="10511" width="17.5703125" style="2" customWidth="1"/>
    <col min="10512" max="10512" width="26" style="2" customWidth="1"/>
    <col min="10513" max="10513" width="96.7109375" style="2" customWidth="1"/>
    <col min="10514" max="10514" width="11.42578125" style="2" customWidth="1"/>
    <col min="10515" max="10759" width="11.42578125" style="2"/>
    <col min="10760" max="10760" width="20.28515625" style="2" bestFit="1" customWidth="1"/>
    <col min="10761" max="10761" width="9.85546875" style="2" customWidth="1"/>
    <col min="10762" max="10762" width="86.5703125" style="2" customWidth="1"/>
    <col min="10763" max="10763" width="8.7109375" style="2" customWidth="1"/>
    <col min="10764" max="10764" width="14.28515625" style="2" bestFit="1" customWidth="1"/>
    <col min="10765" max="10765" width="19.140625" style="2" customWidth="1"/>
    <col min="10766" max="10766" width="16.5703125" style="2" customWidth="1"/>
    <col min="10767" max="10767" width="17.5703125" style="2" customWidth="1"/>
    <col min="10768" max="10768" width="26" style="2" customWidth="1"/>
    <col min="10769" max="10769" width="96.7109375" style="2" customWidth="1"/>
    <col min="10770" max="10770" width="11.42578125" style="2" customWidth="1"/>
    <col min="10771" max="11015" width="11.42578125" style="2"/>
    <col min="11016" max="11016" width="20.28515625" style="2" bestFit="1" customWidth="1"/>
    <col min="11017" max="11017" width="9.85546875" style="2" customWidth="1"/>
    <col min="11018" max="11018" width="86.5703125" style="2" customWidth="1"/>
    <col min="11019" max="11019" width="8.7109375" style="2" customWidth="1"/>
    <col min="11020" max="11020" width="14.28515625" style="2" bestFit="1" customWidth="1"/>
    <col min="11021" max="11021" width="19.140625" style="2" customWidth="1"/>
    <col min="11022" max="11022" width="16.5703125" style="2" customWidth="1"/>
    <col min="11023" max="11023" width="17.5703125" style="2" customWidth="1"/>
    <col min="11024" max="11024" width="26" style="2" customWidth="1"/>
    <col min="11025" max="11025" width="96.7109375" style="2" customWidth="1"/>
    <col min="11026" max="11026" width="11.42578125" style="2" customWidth="1"/>
    <col min="11027" max="11271" width="11.42578125" style="2"/>
    <col min="11272" max="11272" width="20.28515625" style="2" bestFit="1" customWidth="1"/>
    <col min="11273" max="11273" width="9.85546875" style="2" customWidth="1"/>
    <col min="11274" max="11274" width="86.5703125" style="2" customWidth="1"/>
    <col min="11275" max="11275" width="8.7109375" style="2" customWidth="1"/>
    <col min="11276" max="11276" width="14.28515625" style="2" bestFit="1" customWidth="1"/>
    <col min="11277" max="11277" width="19.140625" style="2" customWidth="1"/>
    <col min="11278" max="11278" width="16.5703125" style="2" customWidth="1"/>
    <col min="11279" max="11279" width="17.5703125" style="2" customWidth="1"/>
    <col min="11280" max="11280" width="26" style="2" customWidth="1"/>
    <col min="11281" max="11281" width="96.7109375" style="2" customWidth="1"/>
    <col min="11282" max="11282" width="11.42578125" style="2" customWidth="1"/>
    <col min="11283" max="11527" width="11.42578125" style="2"/>
    <col min="11528" max="11528" width="20.28515625" style="2" bestFit="1" customWidth="1"/>
    <col min="11529" max="11529" width="9.85546875" style="2" customWidth="1"/>
    <col min="11530" max="11530" width="86.5703125" style="2" customWidth="1"/>
    <col min="11531" max="11531" width="8.7109375" style="2" customWidth="1"/>
    <col min="11532" max="11532" width="14.28515625" style="2" bestFit="1" customWidth="1"/>
    <col min="11533" max="11533" width="19.140625" style="2" customWidth="1"/>
    <col min="11534" max="11534" width="16.5703125" style="2" customWidth="1"/>
    <col min="11535" max="11535" width="17.5703125" style="2" customWidth="1"/>
    <col min="11536" max="11536" width="26" style="2" customWidth="1"/>
    <col min="11537" max="11537" width="96.7109375" style="2" customWidth="1"/>
    <col min="11538" max="11538" width="11.42578125" style="2" customWidth="1"/>
    <col min="11539" max="11783" width="11.42578125" style="2"/>
    <col min="11784" max="11784" width="20.28515625" style="2" bestFit="1" customWidth="1"/>
    <col min="11785" max="11785" width="9.85546875" style="2" customWidth="1"/>
    <col min="11786" max="11786" width="86.5703125" style="2" customWidth="1"/>
    <col min="11787" max="11787" width="8.7109375" style="2" customWidth="1"/>
    <col min="11788" max="11788" width="14.28515625" style="2" bestFit="1" customWidth="1"/>
    <col min="11789" max="11789" width="19.140625" style="2" customWidth="1"/>
    <col min="11790" max="11790" width="16.5703125" style="2" customWidth="1"/>
    <col min="11791" max="11791" width="17.5703125" style="2" customWidth="1"/>
    <col min="11792" max="11792" width="26" style="2" customWidth="1"/>
    <col min="11793" max="11793" width="96.7109375" style="2" customWidth="1"/>
    <col min="11794" max="11794" width="11.42578125" style="2" customWidth="1"/>
    <col min="11795" max="12039" width="11.42578125" style="2"/>
    <col min="12040" max="12040" width="20.28515625" style="2" bestFit="1" customWidth="1"/>
    <col min="12041" max="12041" width="9.85546875" style="2" customWidth="1"/>
    <col min="12042" max="12042" width="86.5703125" style="2" customWidth="1"/>
    <col min="12043" max="12043" width="8.7109375" style="2" customWidth="1"/>
    <col min="12044" max="12044" width="14.28515625" style="2" bestFit="1" customWidth="1"/>
    <col min="12045" max="12045" width="19.140625" style="2" customWidth="1"/>
    <col min="12046" max="12046" width="16.5703125" style="2" customWidth="1"/>
    <col min="12047" max="12047" width="17.5703125" style="2" customWidth="1"/>
    <col min="12048" max="12048" width="26" style="2" customWidth="1"/>
    <col min="12049" max="12049" width="96.7109375" style="2" customWidth="1"/>
    <col min="12050" max="12050" width="11.42578125" style="2" customWidth="1"/>
    <col min="12051" max="12295" width="11.42578125" style="2"/>
    <col min="12296" max="12296" width="20.28515625" style="2" bestFit="1" customWidth="1"/>
    <col min="12297" max="12297" width="9.85546875" style="2" customWidth="1"/>
    <col min="12298" max="12298" width="86.5703125" style="2" customWidth="1"/>
    <col min="12299" max="12299" width="8.7109375" style="2" customWidth="1"/>
    <col min="12300" max="12300" width="14.28515625" style="2" bestFit="1" customWidth="1"/>
    <col min="12301" max="12301" width="19.140625" style="2" customWidth="1"/>
    <col min="12302" max="12302" width="16.5703125" style="2" customWidth="1"/>
    <col min="12303" max="12303" width="17.5703125" style="2" customWidth="1"/>
    <col min="12304" max="12304" width="26" style="2" customWidth="1"/>
    <col min="12305" max="12305" width="96.7109375" style="2" customWidth="1"/>
    <col min="12306" max="12306" width="11.42578125" style="2" customWidth="1"/>
    <col min="12307" max="12551" width="11.42578125" style="2"/>
    <col min="12552" max="12552" width="20.28515625" style="2" bestFit="1" customWidth="1"/>
    <col min="12553" max="12553" width="9.85546875" style="2" customWidth="1"/>
    <col min="12554" max="12554" width="86.5703125" style="2" customWidth="1"/>
    <col min="12555" max="12555" width="8.7109375" style="2" customWidth="1"/>
    <col min="12556" max="12556" width="14.28515625" style="2" bestFit="1" customWidth="1"/>
    <col min="12557" max="12557" width="19.140625" style="2" customWidth="1"/>
    <col min="12558" max="12558" width="16.5703125" style="2" customWidth="1"/>
    <col min="12559" max="12559" width="17.5703125" style="2" customWidth="1"/>
    <col min="12560" max="12560" width="26" style="2" customWidth="1"/>
    <col min="12561" max="12561" width="96.7109375" style="2" customWidth="1"/>
    <col min="12562" max="12562" width="11.42578125" style="2" customWidth="1"/>
    <col min="12563" max="12807" width="11.42578125" style="2"/>
    <col min="12808" max="12808" width="20.28515625" style="2" bestFit="1" customWidth="1"/>
    <col min="12809" max="12809" width="9.85546875" style="2" customWidth="1"/>
    <col min="12810" max="12810" width="86.5703125" style="2" customWidth="1"/>
    <col min="12811" max="12811" width="8.7109375" style="2" customWidth="1"/>
    <col min="12812" max="12812" width="14.28515625" style="2" bestFit="1" customWidth="1"/>
    <col min="12813" max="12813" width="19.140625" style="2" customWidth="1"/>
    <col min="12814" max="12814" width="16.5703125" style="2" customWidth="1"/>
    <col min="12815" max="12815" width="17.5703125" style="2" customWidth="1"/>
    <col min="12816" max="12816" width="26" style="2" customWidth="1"/>
    <col min="12817" max="12817" width="96.7109375" style="2" customWidth="1"/>
    <col min="12818" max="12818" width="11.42578125" style="2" customWidth="1"/>
    <col min="12819" max="13063" width="11.42578125" style="2"/>
    <col min="13064" max="13064" width="20.28515625" style="2" bestFit="1" customWidth="1"/>
    <col min="13065" max="13065" width="9.85546875" style="2" customWidth="1"/>
    <col min="13066" max="13066" width="86.5703125" style="2" customWidth="1"/>
    <col min="13067" max="13067" width="8.7109375" style="2" customWidth="1"/>
    <col min="13068" max="13068" width="14.28515625" style="2" bestFit="1" customWidth="1"/>
    <col min="13069" max="13069" width="19.140625" style="2" customWidth="1"/>
    <col min="13070" max="13070" width="16.5703125" style="2" customWidth="1"/>
    <col min="13071" max="13071" width="17.5703125" style="2" customWidth="1"/>
    <col min="13072" max="13072" width="26" style="2" customWidth="1"/>
    <col min="13073" max="13073" width="96.7109375" style="2" customWidth="1"/>
    <col min="13074" max="13074" width="11.42578125" style="2" customWidth="1"/>
    <col min="13075" max="13319" width="11.42578125" style="2"/>
    <col min="13320" max="13320" width="20.28515625" style="2" bestFit="1" customWidth="1"/>
    <col min="13321" max="13321" width="9.85546875" style="2" customWidth="1"/>
    <col min="13322" max="13322" width="86.5703125" style="2" customWidth="1"/>
    <col min="13323" max="13323" width="8.7109375" style="2" customWidth="1"/>
    <col min="13324" max="13324" width="14.28515625" style="2" bestFit="1" customWidth="1"/>
    <col min="13325" max="13325" width="19.140625" style="2" customWidth="1"/>
    <col min="13326" max="13326" width="16.5703125" style="2" customWidth="1"/>
    <col min="13327" max="13327" width="17.5703125" style="2" customWidth="1"/>
    <col min="13328" max="13328" width="26" style="2" customWidth="1"/>
    <col min="13329" max="13329" width="96.7109375" style="2" customWidth="1"/>
    <col min="13330" max="13330" width="11.42578125" style="2" customWidth="1"/>
    <col min="13331" max="13575" width="11.42578125" style="2"/>
    <col min="13576" max="13576" width="20.28515625" style="2" bestFit="1" customWidth="1"/>
    <col min="13577" max="13577" width="9.85546875" style="2" customWidth="1"/>
    <col min="13578" max="13578" width="86.5703125" style="2" customWidth="1"/>
    <col min="13579" max="13579" width="8.7109375" style="2" customWidth="1"/>
    <col min="13580" max="13580" width="14.28515625" style="2" bestFit="1" customWidth="1"/>
    <col min="13581" max="13581" width="19.140625" style="2" customWidth="1"/>
    <col min="13582" max="13582" width="16.5703125" style="2" customWidth="1"/>
    <col min="13583" max="13583" width="17.5703125" style="2" customWidth="1"/>
    <col min="13584" max="13584" width="26" style="2" customWidth="1"/>
    <col min="13585" max="13585" width="96.7109375" style="2" customWidth="1"/>
    <col min="13586" max="13586" width="11.42578125" style="2" customWidth="1"/>
    <col min="13587" max="13831" width="11.42578125" style="2"/>
    <col min="13832" max="13832" width="20.28515625" style="2" bestFit="1" customWidth="1"/>
    <col min="13833" max="13833" width="9.85546875" style="2" customWidth="1"/>
    <col min="13834" max="13834" width="86.5703125" style="2" customWidth="1"/>
    <col min="13835" max="13835" width="8.7109375" style="2" customWidth="1"/>
    <col min="13836" max="13836" width="14.28515625" style="2" bestFit="1" customWidth="1"/>
    <col min="13837" max="13837" width="19.140625" style="2" customWidth="1"/>
    <col min="13838" max="13838" width="16.5703125" style="2" customWidth="1"/>
    <col min="13839" max="13839" width="17.5703125" style="2" customWidth="1"/>
    <col min="13840" max="13840" width="26" style="2" customWidth="1"/>
    <col min="13841" max="13841" width="96.7109375" style="2" customWidth="1"/>
    <col min="13842" max="13842" width="11.42578125" style="2" customWidth="1"/>
    <col min="13843" max="14087" width="11.42578125" style="2"/>
    <col min="14088" max="14088" width="20.28515625" style="2" bestFit="1" customWidth="1"/>
    <col min="14089" max="14089" width="9.85546875" style="2" customWidth="1"/>
    <col min="14090" max="14090" width="86.5703125" style="2" customWidth="1"/>
    <col min="14091" max="14091" width="8.7109375" style="2" customWidth="1"/>
    <col min="14092" max="14092" width="14.28515625" style="2" bestFit="1" customWidth="1"/>
    <col min="14093" max="14093" width="19.140625" style="2" customWidth="1"/>
    <col min="14094" max="14094" width="16.5703125" style="2" customWidth="1"/>
    <col min="14095" max="14095" width="17.5703125" style="2" customWidth="1"/>
    <col min="14096" max="14096" width="26" style="2" customWidth="1"/>
    <col min="14097" max="14097" width="96.7109375" style="2" customWidth="1"/>
    <col min="14098" max="14098" width="11.42578125" style="2" customWidth="1"/>
    <col min="14099" max="14343" width="11.42578125" style="2"/>
    <col min="14344" max="14344" width="20.28515625" style="2" bestFit="1" customWidth="1"/>
    <col min="14345" max="14345" width="9.85546875" style="2" customWidth="1"/>
    <col min="14346" max="14346" width="86.5703125" style="2" customWidth="1"/>
    <col min="14347" max="14347" width="8.7109375" style="2" customWidth="1"/>
    <col min="14348" max="14348" width="14.28515625" style="2" bestFit="1" customWidth="1"/>
    <col min="14349" max="14349" width="19.140625" style="2" customWidth="1"/>
    <col min="14350" max="14350" width="16.5703125" style="2" customWidth="1"/>
    <col min="14351" max="14351" width="17.5703125" style="2" customWidth="1"/>
    <col min="14352" max="14352" width="26" style="2" customWidth="1"/>
    <col min="14353" max="14353" width="96.7109375" style="2" customWidth="1"/>
    <col min="14354" max="14354" width="11.42578125" style="2" customWidth="1"/>
    <col min="14355" max="14599" width="11.42578125" style="2"/>
    <col min="14600" max="14600" width="20.28515625" style="2" bestFit="1" customWidth="1"/>
    <col min="14601" max="14601" width="9.85546875" style="2" customWidth="1"/>
    <col min="14602" max="14602" width="86.5703125" style="2" customWidth="1"/>
    <col min="14603" max="14603" width="8.7109375" style="2" customWidth="1"/>
    <col min="14604" max="14604" width="14.28515625" style="2" bestFit="1" customWidth="1"/>
    <col min="14605" max="14605" width="19.140625" style="2" customWidth="1"/>
    <col min="14606" max="14606" width="16.5703125" style="2" customWidth="1"/>
    <col min="14607" max="14607" width="17.5703125" style="2" customWidth="1"/>
    <col min="14608" max="14608" width="26" style="2" customWidth="1"/>
    <col min="14609" max="14609" width="96.7109375" style="2" customWidth="1"/>
    <col min="14610" max="14610" width="11.42578125" style="2" customWidth="1"/>
    <col min="14611" max="14855" width="11.42578125" style="2"/>
    <col min="14856" max="14856" width="20.28515625" style="2" bestFit="1" customWidth="1"/>
    <col min="14857" max="14857" width="9.85546875" style="2" customWidth="1"/>
    <col min="14858" max="14858" width="86.5703125" style="2" customWidth="1"/>
    <col min="14859" max="14859" width="8.7109375" style="2" customWidth="1"/>
    <col min="14860" max="14860" width="14.28515625" style="2" bestFit="1" customWidth="1"/>
    <col min="14861" max="14861" width="19.140625" style="2" customWidth="1"/>
    <col min="14862" max="14862" width="16.5703125" style="2" customWidth="1"/>
    <col min="14863" max="14863" width="17.5703125" style="2" customWidth="1"/>
    <col min="14864" max="14864" width="26" style="2" customWidth="1"/>
    <col min="14865" max="14865" width="96.7109375" style="2" customWidth="1"/>
    <col min="14866" max="14866" width="11.42578125" style="2" customWidth="1"/>
    <col min="14867" max="15111" width="11.42578125" style="2"/>
    <col min="15112" max="15112" width="20.28515625" style="2" bestFit="1" customWidth="1"/>
    <col min="15113" max="15113" width="9.85546875" style="2" customWidth="1"/>
    <col min="15114" max="15114" width="86.5703125" style="2" customWidth="1"/>
    <col min="15115" max="15115" width="8.7109375" style="2" customWidth="1"/>
    <col min="15116" max="15116" width="14.28515625" style="2" bestFit="1" customWidth="1"/>
    <col min="15117" max="15117" width="19.140625" style="2" customWidth="1"/>
    <col min="15118" max="15118" width="16.5703125" style="2" customWidth="1"/>
    <col min="15119" max="15119" width="17.5703125" style="2" customWidth="1"/>
    <col min="15120" max="15120" width="26" style="2" customWidth="1"/>
    <col min="15121" max="15121" width="96.7109375" style="2" customWidth="1"/>
    <col min="15122" max="15122" width="11.42578125" style="2" customWidth="1"/>
    <col min="15123" max="15367" width="11.42578125" style="2"/>
    <col min="15368" max="15368" width="20.28515625" style="2" bestFit="1" customWidth="1"/>
    <col min="15369" max="15369" width="9.85546875" style="2" customWidth="1"/>
    <col min="15370" max="15370" width="86.5703125" style="2" customWidth="1"/>
    <col min="15371" max="15371" width="8.7109375" style="2" customWidth="1"/>
    <col min="15372" max="15372" width="14.28515625" style="2" bestFit="1" customWidth="1"/>
    <col min="15373" max="15373" width="19.140625" style="2" customWidth="1"/>
    <col min="15374" max="15374" width="16.5703125" style="2" customWidth="1"/>
    <col min="15375" max="15375" width="17.5703125" style="2" customWidth="1"/>
    <col min="15376" max="15376" width="26" style="2" customWidth="1"/>
    <col min="15377" max="15377" width="96.7109375" style="2" customWidth="1"/>
    <col min="15378" max="15378" width="11.42578125" style="2" customWidth="1"/>
    <col min="15379" max="15623" width="11.42578125" style="2"/>
    <col min="15624" max="15624" width="20.28515625" style="2" bestFit="1" customWidth="1"/>
    <col min="15625" max="15625" width="9.85546875" style="2" customWidth="1"/>
    <col min="15626" max="15626" width="86.5703125" style="2" customWidth="1"/>
    <col min="15627" max="15627" width="8.7109375" style="2" customWidth="1"/>
    <col min="15628" max="15628" width="14.28515625" style="2" bestFit="1" customWidth="1"/>
    <col min="15629" max="15629" width="19.140625" style="2" customWidth="1"/>
    <col min="15630" max="15630" width="16.5703125" style="2" customWidth="1"/>
    <col min="15631" max="15631" width="17.5703125" style="2" customWidth="1"/>
    <col min="15632" max="15632" width="26" style="2" customWidth="1"/>
    <col min="15633" max="15633" width="96.7109375" style="2" customWidth="1"/>
    <col min="15634" max="15634" width="11.42578125" style="2" customWidth="1"/>
    <col min="15635" max="15879" width="11.42578125" style="2"/>
    <col min="15880" max="15880" width="20.28515625" style="2" bestFit="1" customWidth="1"/>
    <col min="15881" max="15881" width="9.85546875" style="2" customWidth="1"/>
    <col min="15882" max="15882" width="86.5703125" style="2" customWidth="1"/>
    <col min="15883" max="15883" width="8.7109375" style="2" customWidth="1"/>
    <col min="15884" max="15884" width="14.28515625" style="2" bestFit="1" customWidth="1"/>
    <col min="15885" max="15885" width="19.140625" style="2" customWidth="1"/>
    <col min="15886" max="15886" width="16.5703125" style="2" customWidth="1"/>
    <col min="15887" max="15887" width="17.5703125" style="2" customWidth="1"/>
    <col min="15888" max="15888" width="26" style="2" customWidth="1"/>
    <col min="15889" max="15889" width="96.7109375" style="2" customWidth="1"/>
    <col min="15890" max="15890" width="11.42578125" style="2" customWidth="1"/>
    <col min="15891" max="16135" width="11.42578125" style="2"/>
    <col min="16136" max="16136" width="20.28515625" style="2" bestFit="1" customWidth="1"/>
    <col min="16137" max="16137" width="9.85546875" style="2" customWidth="1"/>
    <col min="16138" max="16138" width="86.5703125" style="2" customWidth="1"/>
    <col min="16139" max="16139" width="8.7109375" style="2" customWidth="1"/>
    <col min="16140" max="16140" width="14.28515625" style="2" bestFit="1" customWidth="1"/>
    <col min="16141" max="16141" width="19.140625" style="2" customWidth="1"/>
    <col min="16142" max="16142" width="16.5703125" style="2" customWidth="1"/>
    <col min="16143" max="16143" width="17.5703125" style="2" customWidth="1"/>
    <col min="16144" max="16144" width="26" style="2" customWidth="1"/>
    <col min="16145" max="16145" width="96.7109375" style="2" customWidth="1"/>
    <col min="16146" max="16146" width="11.42578125" style="2" customWidth="1"/>
    <col min="16147" max="16384" width="11.42578125" style="2"/>
  </cols>
  <sheetData>
    <row r="2" spans="2:23">
      <c r="B2" s="10"/>
      <c r="C2" s="10"/>
      <c r="D2" s="10"/>
      <c r="E2" s="10"/>
      <c r="F2" s="10"/>
      <c r="G2" s="10"/>
      <c r="H2" s="46"/>
      <c r="I2" s="10"/>
      <c r="J2" s="46"/>
      <c r="K2" s="10"/>
      <c r="L2" s="46"/>
      <c r="M2" s="10"/>
      <c r="N2" s="46"/>
      <c r="O2" s="10"/>
      <c r="P2" s="46"/>
      <c r="Q2" s="3"/>
    </row>
    <row r="3" spans="2:23">
      <c r="B3" s="10"/>
      <c r="C3" s="10"/>
      <c r="D3" s="10"/>
      <c r="E3" s="12" t="str">
        <f>Resumo!D2</f>
        <v>Obra:</v>
      </c>
      <c r="F3" s="572" t="str">
        <f>Resumo!E2</f>
        <v>Conservação de pavimento com CBUQ e Microrrevestimento</v>
      </c>
      <c r="G3" s="572"/>
      <c r="H3" s="572"/>
      <c r="I3" s="572"/>
      <c r="J3" s="2"/>
      <c r="O3" s="2"/>
      <c r="P3" s="46"/>
      <c r="Q3" s="378"/>
    </row>
    <row r="4" spans="2:23">
      <c r="B4" s="10"/>
      <c r="C4" s="10"/>
      <c r="D4" s="10"/>
      <c r="E4" s="12" t="str">
        <f>Resumo!D3</f>
        <v>Local:</v>
      </c>
      <c r="F4" s="10" t="str">
        <f>Resumo!E3</f>
        <v>Perímetro urbano</v>
      </c>
      <c r="I4" s="10"/>
      <c r="J4" s="2"/>
      <c r="O4" s="2"/>
      <c r="P4" s="46"/>
      <c r="Q4" s="378"/>
    </row>
    <row r="5" spans="2:23">
      <c r="B5" s="10"/>
      <c r="C5" s="10"/>
      <c r="D5" s="10"/>
      <c r="E5" s="12" t="str">
        <f>Resumo!D4</f>
        <v>Bairro:</v>
      </c>
      <c r="F5" s="10" t="str">
        <f>Resumo!E4</f>
        <v>Diversos</v>
      </c>
      <c r="J5" s="2"/>
      <c r="M5" s="12"/>
      <c r="N5" s="2"/>
      <c r="O5" s="2"/>
      <c r="P5" s="46"/>
      <c r="Q5" s="378"/>
    </row>
    <row r="6" spans="2:23">
      <c r="B6" s="10"/>
      <c r="C6" s="10"/>
      <c r="D6" s="10"/>
      <c r="E6" s="12" t="str">
        <f>Resumo!D5</f>
        <v>Município:</v>
      </c>
      <c r="F6" s="10" t="str">
        <f>Resumo!E5</f>
        <v>Sorriso - MT</v>
      </c>
      <c r="I6" s="10"/>
      <c r="J6" s="2"/>
      <c r="K6" s="37"/>
      <c r="L6" s="10"/>
      <c r="M6" s="12"/>
      <c r="N6" s="2"/>
      <c r="O6" s="2"/>
      <c r="P6" s="46"/>
      <c r="Q6" s="378"/>
    </row>
    <row r="7" spans="2:23">
      <c r="B7" s="10"/>
      <c r="C7" s="10"/>
      <c r="D7" s="10"/>
      <c r="E7" s="10"/>
      <c r="F7" s="10"/>
      <c r="G7" s="13"/>
      <c r="L7" s="2"/>
      <c r="N7" s="2"/>
      <c r="O7" s="2"/>
      <c r="P7" s="46"/>
      <c r="Q7" s="378"/>
    </row>
    <row r="8" spans="2:23">
      <c r="B8" s="10"/>
      <c r="C8" s="10"/>
      <c r="E8" s="12" t="s">
        <v>74</v>
      </c>
      <c r="F8" s="11">
        <f>Resumo!E15</f>
        <v>0</v>
      </c>
      <c r="I8" s="4"/>
      <c r="J8" s="2"/>
      <c r="L8" s="2"/>
      <c r="N8" s="2"/>
      <c r="O8" s="251"/>
      <c r="P8" s="46"/>
      <c r="Q8" s="378"/>
    </row>
    <row r="9" spans="2:23">
      <c r="B9" s="10"/>
      <c r="C9" s="10"/>
      <c r="D9" s="10"/>
      <c r="E9" s="10"/>
      <c r="F9" s="10"/>
      <c r="G9" s="10"/>
      <c r="H9" s="46"/>
      <c r="I9" s="46"/>
      <c r="J9" s="2"/>
      <c r="K9" s="11"/>
      <c r="L9" s="2"/>
      <c r="N9" s="2"/>
      <c r="O9" s="2"/>
      <c r="P9" s="46"/>
      <c r="Q9" s="378"/>
    </row>
    <row r="10" spans="2:23" ht="32.1" customHeight="1">
      <c r="B10" s="531" t="s">
        <v>75</v>
      </c>
      <c r="C10" s="584"/>
      <c r="D10" s="584"/>
      <c r="E10" s="584"/>
      <c r="F10" s="584"/>
      <c r="G10" s="584"/>
      <c r="H10" s="384"/>
      <c r="I10" s="384"/>
      <c r="J10" s="384"/>
      <c r="K10" s="384"/>
      <c r="L10" s="384"/>
      <c r="M10" s="383"/>
      <c r="N10" s="384"/>
      <c r="O10" s="384"/>
      <c r="P10" s="384"/>
      <c r="Q10" s="384"/>
      <c r="R10" s="384"/>
      <c r="S10" s="384"/>
      <c r="T10" s="384"/>
      <c r="U10" s="384"/>
      <c r="V10" s="384"/>
      <c r="W10" s="382"/>
    </row>
    <row r="11" spans="2:23" ht="15" customHeight="1">
      <c r="B11" s="48"/>
      <c r="C11" s="48"/>
      <c r="D11" s="48"/>
      <c r="E11" s="48"/>
      <c r="F11" s="48"/>
      <c r="G11" s="48"/>
      <c r="H11" s="48"/>
      <c r="I11" s="48"/>
      <c r="J11" s="48"/>
      <c r="K11" s="48"/>
      <c r="L11" s="48"/>
      <c r="M11" s="48"/>
      <c r="N11" s="48"/>
      <c r="O11" s="48"/>
      <c r="P11" s="379"/>
      <c r="Q11" s="380"/>
      <c r="R11" s="380"/>
      <c r="S11" s="381"/>
      <c r="T11" s="381"/>
      <c r="U11" s="381"/>
      <c r="V11" s="381"/>
      <c r="W11" s="381"/>
    </row>
    <row r="12" spans="2:23">
      <c r="B12" s="577" t="s">
        <v>82</v>
      </c>
      <c r="C12" s="573"/>
      <c r="D12" s="573"/>
      <c r="E12" s="573"/>
      <c r="F12" s="573"/>
      <c r="G12" s="573"/>
      <c r="H12" s="573" t="s">
        <v>81</v>
      </c>
      <c r="I12" s="573"/>
      <c r="J12" s="573"/>
      <c r="K12" s="573"/>
      <c r="L12" s="573"/>
      <c r="M12" s="573"/>
      <c r="N12" s="573"/>
      <c r="O12" s="574"/>
      <c r="P12" s="573" t="s">
        <v>81</v>
      </c>
      <c r="Q12" s="573"/>
      <c r="R12" s="573"/>
      <c r="S12" s="573"/>
      <c r="T12" s="573"/>
      <c r="U12" s="573"/>
      <c r="V12" s="573"/>
      <c r="W12" s="574"/>
    </row>
    <row r="13" spans="2:23">
      <c r="B13" s="583" t="s">
        <v>1</v>
      </c>
      <c r="C13" s="575" t="s">
        <v>29</v>
      </c>
      <c r="D13" s="575"/>
      <c r="E13" s="575"/>
      <c r="F13" s="575"/>
      <c r="G13" s="575"/>
      <c r="H13" s="575"/>
      <c r="I13" s="575"/>
      <c r="J13" s="575"/>
      <c r="K13" s="575"/>
      <c r="L13" s="575"/>
      <c r="M13" s="575"/>
      <c r="N13" s="575"/>
      <c r="O13" s="576"/>
      <c r="P13" s="575"/>
      <c r="Q13" s="575"/>
      <c r="R13" s="575"/>
      <c r="S13" s="575"/>
      <c r="T13" s="575"/>
      <c r="U13" s="575"/>
      <c r="V13" s="575"/>
      <c r="W13" s="576"/>
    </row>
    <row r="14" spans="2:23" s="4" customFormat="1">
      <c r="B14" s="529"/>
      <c r="C14" s="569"/>
      <c r="D14" s="569"/>
      <c r="E14" s="569"/>
      <c r="F14" s="569"/>
      <c r="G14" s="569"/>
      <c r="H14" s="569" t="s">
        <v>76</v>
      </c>
      <c r="I14" s="569"/>
      <c r="J14" s="569" t="s">
        <v>77</v>
      </c>
      <c r="K14" s="569"/>
      <c r="L14" s="569" t="s">
        <v>78</v>
      </c>
      <c r="M14" s="569"/>
      <c r="N14" s="569" t="s">
        <v>117</v>
      </c>
      <c r="O14" s="534"/>
      <c r="P14" s="569" t="s">
        <v>276</v>
      </c>
      <c r="Q14" s="569"/>
      <c r="R14" s="569" t="s">
        <v>277</v>
      </c>
      <c r="S14" s="569"/>
      <c r="T14" s="569" t="s">
        <v>278</v>
      </c>
      <c r="U14" s="569"/>
      <c r="V14" s="569" t="s">
        <v>279</v>
      </c>
      <c r="W14" s="534"/>
    </row>
    <row r="15" spans="2:23" s="4" customFormat="1">
      <c r="B15" s="529"/>
      <c r="C15" s="569" t="s">
        <v>83</v>
      </c>
      <c r="D15" s="569"/>
      <c r="E15" s="569"/>
      <c r="F15" s="569"/>
      <c r="G15" s="385" t="s">
        <v>25</v>
      </c>
      <c r="H15" s="409" t="s">
        <v>48</v>
      </c>
      <c r="I15" s="386" t="s">
        <v>27</v>
      </c>
      <c r="J15" s="409" t="s">
        <v>48</v>
      </c>
      <c r="K15" s="386" t="s">
        <v>27</v>
      </c>
      <c r="L15" s="409" t="s">
        <v>48</v>
      </c>
      <c r="M15" s="386" t="s">
        <v>27</v>
      </c>
      <c r="N15" s="409" t="s">
        <v>48</v>
      </c>
      <c r="O15" s="237" t="s">
        <v>27</v>
      </c>
      <c r="P15" s="385" t="s">
        <v>48</v>
      </c>
      <c r="Q15" s="386" t="s">
        <v>27</v>
      </c>
      <c r="R15" s="385" t="s">
        <v>48</v>
      </c>
      <c r="S15" s="386" t="s">
        <v>27</v>
      </c>
      <c r="T15" s="385" t="s">
        <v>48</v>
      </c>
      <c r="U15" s="386" t="s">
        <v>27</v>
      </c>
      <c r="V15" s="385" t="s">
        <v>48</v>
      </c>
      <c r="W15" s="237" t="s">
        <v>27</v>
      </c>
    </row>
    <row r="16" spans="2:23" ht="30" customHeight="1">
      <c r="B16" s="387">
        <f>Resumo!A23</f>
        <v>1</v>
      </c>
      <c r="C16" s="582" t="str">
        <f>Resumo!B23</f>
        <v>SERVIÇOS PRELIMINARES</v>
      </c>
      <c r="D16" s="582"/>
      <c r="E16" s="582"/>
      <c r="F16" s="582"/>
      <c r="G16" s="375">
        <f>Resumo!F23</f>
        <v>0</v>
      </c>
      <c r="H16" s="374"/>
      <c r="I16" s="375">
        <f>H16*$G16</f>
        <v>0</v>
      </c>
      <c r="J16" s="374"/>
      <c r="K16" s="375">
        <f>J16*$G16</f>
        <v>0</v>
      </c>
      <c r="L16" s="374"/>
      <c r="M16" s="375">
        <f>L16*$G16</f>
        <v>0</v>
      </c>
      <c r="N16" s="374"/>
      <c r="O16" s="388">
        <f>N16*$G16</f>
        <v>0</v>
      </c>
      <c r="P16" s="374"/>
      <c r="Q16" s="51">
        <f>P16*G16</f>
        <v>0</v>
      </c>
      <c r="R16" s="374"/>
      <c r="S16" s="51">
        <f>R16*G16</f>
        <v>0</v>
      </c>
      <c r="T16" s="374"/>
      <c r="U16" s="51">
        <f>T16*G16</f>
        <v>0</v>
      </c>
      <c r="V16" s="374"/>
      <c r="W16" s="338">
        <f>V16*G16</f>
        <v>0</v>
      </c>
    </row>
    <row r="17" spans="2:23" ht="30" customHeight="1">
      <c r="B17" s="274">
        <f>Resumo!A24</f>
        <v>2</v>
      </c>
      <c r="C17" s="578" t="str">
        <f>Resumo!B24</f>
        <v>RECUPERAÇÃO ASFÁLTICA - TAPA BURACO</v>
      </c>
      <c r="D17" s="578"/>
      <c r="E17" s="578"/>
      <c r="F17" s="578"/>
      <c r="G17" s="51">
        <f>Resumo!F24</f>
        <v>0</v>
      </c>
      <c r="H17" s="337"/>
      <c r="I17" s="444">
        <f>H17*$G17</f>
        <v>0</v>
      </c>
      <c r="J17" s="337"/>
      <c r="K17" s="444">
        <f>J17*$G17</f>
        <v>0</v>
      </c>
      <c r="L17" s="337"/>
      <c r="M17" s="444">
        <f>L17*$G17</f>
        <v>0</v>
      </c>
      <c r="N17" s="337"/>
      <c r="O17" s="338">
        <f>N17*$G17</f>
        <v>0</v>
      </c>
      <c r="P17" s="337"/>
      <c r="Q17" s="51">
        <f>P17*G17</f>
        <v>0</v>
      </c>
      <c r="R17" s="337"/>
      <c r="S17" s="51">
        <f t="shared" ref="S17:S19" si="0">R17*G17</f>
        <v>0</v>
      </c>
      <c r="T17" s="337"/>
      <c r="U17" s="51">
        <f t="shared" ref="U17:U19" si="1">T17*G17</f>
        <v>0</v>
      </c>
      <c r="V17" s="337"/>
      <c r="W17" s="338">
        <f t="shared" ref="W17:W19" si="2">V17*G17</f>
        <v>0</v>
      </c>
    </row>
    <row r="18" spans="2:23" ht="30" customHeight="1">
      <c r="B18" s="274">
        <f>Resumo!A25</f>
        <v>3</v>
      </c>
      <c r="C18" s="578" t="str">
        <f>Resumo!B25</f>
        <v>PAVIMENTAÇÃO ASFÁLTICA - MICRORREVESTIMENTO</v>
      </c>
      <c r="D18" s="578"/>
      <c r="E18" s="578"/>
      <c r="F18" s="578"/>
      <c r="G18" s="51">
        <f>Resumo!F25</f>
        <v>0</v>
      </c>
      <c r="H18" s="337"/>
      <c r="I18" s="444">
        <f t="shared" ref="I18:I19" si="3">H18*$G18</f>
        <v>0</v>
      </c>
      <c r="J18" s="337"/>
      <c r="K18" s="444">
        <f t="shared" ref="K18:M19" si="4">J18*$G18</f>
        <v>0</v>
      </c>
      <c r="L18" s="337"/>
      <c r="M18" s="444">
        <f t="shared" si="4"/>
        <v>0</v>
      </c>
      <c r="N18" s="337"/>
      <c r="O18" s="338">
        <f t="shared" ref="O18:O19" si="5">N18*$G18</f>
        <v>0</v>
      </c>
      <c r="P18" s="337"/>
      <c r="Q18" s="51">
        <f>P18*G18</f>
        <v>0</v>
      </c>
      <c r="R18" s="337"/>
      <c r="S18" s="51">
        <f t="shared" si="0"/>
        <v>0</v>
      </c>
      <c r="T18" s="337"/>
      <c r="U18" s="51">
        <f t="shared" si="1"/>
        <v>0</v>
      </c>
      <c r="V18" s="337"/>
      <c r="W18" s="338">
        <f t="shared" si="2"/>
        <v>0</v>
      </c>
    </row>
    <row r="19" spans="2:23" ht="30" customHeight="1">
      <c r="B19" s="339">
        <f>Resumo!A26</f>
        <v>4</v>
      </c>
      <c r="C19" s="581" t="str">
        <f>Resumo!B26</f>
        <v>PAVIMENTAÇÃO ASFÁLTICA - CBUQ</v>
      </c>
      <c r="D19" s="581"/>
      <c r="E19" s="581"/>
      <c r="F19" s="581"/>
      <c r="G19" s="334">
        <f>Resumo!F26</f>
        <v>0</v>
      </c>
      <c r="H19" s="335"/>
      <c r="I19" s="334">
        <f t="shared" si="3"/>
        <v>0</v>
      </c>
      <c r="J19" s="335"/>
      <c r="K19" s="334">
        <f t="shared" si="4"/>
        <v>0</v>
      </c>
      <c r="L19" s="335"/>
      <c r="M19" s="334">
        <f t="shared" si="4"/>
        <v>0</v>
      </c>
      <c r="N19" s="335"/>
      <c r="O19" s="340">
        <f t="shared" si="5"/>
        <v>0</v>
      </c>
      <c r="P19" s="335"/>
      <c r="Q19" s="334">
        <f>P19*G19</f>
        <v>0</v>
      </c>
      <c r="R19" s="335"/>
      <c r="S19" s="334">
        <f t="shared" si="0"/>
        <v>0</v>
      </c>
      <c r="T19" s="335"/>
      <c r="U19" s="334">
        <f t="shared" si="1"/>
        <v>0</v>
      </c>
      <c r="V19" s="335"/>
      <c r="W19" s="340">
        <f t="shared" si="2"/>
        <v>0</v>
      </c>
    </row>
    <row r="20" spans="2:23">
      <c r="H20" s="445"/>
      <c r="I20" s="446"/>
      <c r="J20" s="445"/>
      <c r="K20" s="437"/>
      <c r="L20" s="445"/>
      <c r="M20" s="446"/>
      <c r="N20" s="445"/>
      <c r="O20" s="393"/>
      <c r="P20" s="38"/>
      <c r="R20" s="38"/>
      <c r="W20" s="391"/>
    </row>
    <row r="21" spans="2:23">
      <c r="B21" s="579" t="s">
        <v>79</v>
      </c>
      <c r="C21" s="580"/>
      <c r="D21" s="580"/>
      <c r="E21" s="580"/>
      <c r="F21" s="580"/>
      <c r="G21" s="389"/>
      <c r="H21" s="374" t="e">
        <f>ROUND(I21/$G$22,4)</f>
        <v>#DIV/0!</v>
      </c>
      <c r="I21" s="375">
        <f>SUM(I16:I19)</f>
        <v>0</v>
      </c>
      <c r="J21" s="374" t="e">
        <f>ROUND(K21/$G$22,4)</f>
        <v>#DIV/0!</v>
      </c>
      <c r="K21" s="375">
        <f>SUM(K16:K19)</f>
        <v>0</v>
      </c>
      <c r="L21" s="374" t="e">
        <f>ROUND(M21/$G$22,4)</f>
        <v>#DIV/0!</v>
      </c>
      <c r="M21" s="375">
        <f>SUM(M16:M19)</f>
        <v>0</v>
      </c>
      <c r="N21" s="374" t="e">
        <f>ROUND(O21/$G$22,4)</f>
        <v>#DIV/0!</v>
      </c>
      <c r="O21" s="388">
        <f>SUM(O16:O19)</f>
        <v>0</v>
      </c>
      <c r="P21" s="374" t="e">
        <f>ROUND(Q21/$G$22,4)</f>
        <v>#DIV/0!</v>
      </c>
      <c r="Q21" s="375">
        <f>SUM(Q16:Q19)</f>
        <v>0</v>
      </c>
      <c r="R21" s="374" t="e">
        <f>ROUND(S21/$G$22,4)</f>
        <v>#DIV/0!</v>
      </c>
      <c r="S21" s="375">
        <f>SUM(S16:S19)</f>
        <v>0</v>
      </c>
      <c r="T21" s="374" t="e">
        <f>ROUND(U21/$G$22,4)</f>
        <v>#DIV/0!</v>
      </c>
      <c r="U21" s="375">
        <f>SUM(U16:U19)</f>
        <v>0</v>
      </c>
      <c r="V21" s="374" t="e">
        <f>ROUND(W21/$G$22,4)</f>
        <v>#DIV/0!</v>
      </c>
      <c r="W21" s="388">
        <f>SUM(W16:W19)</f>
        <v>0</v>
      </c>
    </row>
    <row r="22" spans="2:23">
      <c r="B22" s="570" t="s">
        <v>80</v>
      </c>
      <c r="C22" s="571"/>
      <c r="D22" s="571"/>
      <c r="E22" s="571"/>
      <c r="F22" s="571"/>
      <c r="G22" s="334">
        <f>G16+G18+G19+G17</f>
        <v>0</v>
      </c>
      <c r="H22" s="335" t="e">
        <f>ROUND(I22/$G$22,4)</f>
        <v>#DIV/0!</v>
      </c>
      <c r="I22" s="334">
        <f>I21</f>
        <v>0</v>
      </c>
      <c r="J22" s="335" t="e">
        <f>ROUND(K22/$G$22,4)</f>
        <v>#DIV/0!</v>
      </c>
      <c r="K22" s="336">
        <f>SUM(K21,I22)</f>
        <v>0</v>
      </c>
      <c r="L22" s="335" t="e">
        <f>ROUND(M22/$G$22,4)</f>
        <v>#DIV/0!</v>
      </c>
      <c r="M22" s="336">
        <f>SUM(M21,K22)</f>
        <v>0</v>
      </c>
      <c r="N22" s="335" t="e">
        <f>ROUND(O22/$G$22,4)</f>
        <v>#DIV/0!</v>
      </c>
      <c r="O22" s="447">
        <f>SUM(O21,M22)</f>
        <v>0</v>
      </c>
      <c r="P22" s="335" t="e">
        <f>ROUND(Q22/$G$22,4)</f>
        <v>#DIV/0!</v>
      </c>
      <c r="Q22" s="336">
        <f>SUM(Q21,O22)</f>
        <v>0</v>
      </c>
      <c r="R22" s="335" t="e">
        <f>ROUND(S22/$G$22,4)</f>
        <v>#DIV/0!</v>
      </c>
      <c r="S22" s="336">
        <f>SUM(S21,Q22)</f>
        <v>0</v>
      </c>
      <c r="T22" s="335" t="e">
        <f>ROUND(U22/$G$22,4)</f>
        <v>#DIV/0!</v>
      </c>
      <c r="U22" s="334">
        <f>SUM(U21,S22)</f>
        <v>0</v>
      </c>
      <c r="V22" s="335" t="e">
        <f>ROUND(W22/$G$22,4)</f>
        <v>#DIV/0!</v>
      </c>
      <c r="W22" s="340">
        <f>SUM(W21,U22)</f>
        <v>0</v>
      </c>
    </row>
    <row r="23" spans="2:23" ht="12.75" customHeight="1">
      <c r="B23" s="8"/>
      <c r="C23" s="8"/>
      <c r="D23" s="8"/>
      <c r="E23" s="8"/>
      <c r="F23" s="8"/>
      <c r="G23" s="8"/>
      <c r="H23" s="52"/>
      <c r="I23" s="8"/>
      <c r="J23" s="52"/>
      <c r="K23" s="8"/>
      <c r="L23" s="52"/>
      <c r="M23" s="8"/>
      <c r="N23" s="52"/>
      <c r="O23" s="8"/>
      <c r="P23" s="392"/>
      <c r="Q23" s="393"/>
      <c r="R23" s="394"/>
      <c r="S23" s="393"/>
      <c r="T23" s="393"/>
      <c r="U23" s="393"/>
      <c r="V23" s="393"/>
      <c r="W23" s="393"/>
    </row>
    <row r="24" spans="2:23">
      <c r="B24" s="577" t="s">
        <v>280</v>
      </c>
      <c r="C24" s="573"/>
      <c r="D24" s="573"/>
      <c r="E24" s="573"/>
      <c r="F24" s="573"/>
      <c r="G24" s="573"/>
      <c r="H24" s="573" t="s">
        <v>81</v>
      </c>
      <c r="I24" s="573"/>
      <c r="J24" s="573"/>
      <c r="K24" s="573"/>
      <c r="L24" s="573"/>
      <c r="M24" s="573"/>
      <c r="N24" s="573"/>
      <c r="O24" s="574"/>
      <c r="P24" s="573" t="s">
        <v>81</v>
      </c>
      <c r="Q24" s="573"/>
      <c r="R24" s="573"/>
      <c r="S24" s="573"/>
      <c r="T24" s="573"/>
      <c r="U24" s="573"/>
      <c r="V24" s="573"/>
      <c r="W24" s="574"/>
    </row>
    <row r="25" spans="2:23" ht="12.75" customHeight="1">
      <c r="B25" s="583" t="s">
        <v>1</v>
      </c>
      <c r="C25" s="575" t="s">
        <v>29</v>
      </c>
      <c r="D25" s="575"/>
      <c r="E25" s="575"/>
      <c r="F25" s="575"/>
      <c r="G25" s="575"/>
      <c r="H25" s="575"/>
      <c r="I25" s="575"/>
      <c r="J25" s="575"/>
      <c r="K25" s="575"/>
      <c r="L25" s="575"/>
      <c r="M25" s="575"/>
      <c r="N25" s="575"/>
      <c r="O25" s="576"/>
      <c r="P25" s="575"/>
      <c r="Q25" s="575"/>
      <c r="R25" s="575"/>
      <c r="S25" s="575"/>
      <c r="T25" s="575"/>
      <c r="U25" s="575"/>
      <c r="V25" s="575"/>
      <c r="W25" s="576"/>
    </row>
    <row r="26" spans="2:23">
      <c r="B26" s="529"/>
      <c r="C26" s="569"/>
      <c r="D26" s="569"/>
      <c r="E26" s="569"/>
      <c r="F26" s="569"/>
      <c r="G26" s="569"/>
      <c r="H26" s="569" t="s">
        <v>76</v>
      </c>
      <c r="I26" s="569"/>
      <c r="J26" s="569" t="s">
        <v>77</v>
      </c>
      <c r="K26" s="569"/>
      <c r="L26" s="569" t="s">
        <v>78</v>
      </c>
      <c r="M26" s="569"/>
      <c r="N26" s="569" t="s">
        <v>117</v>
      </c>
      <c r="O26" s="534"/>
      <c r="P26" s="569" t="s">
        <v>276</v>
      </c>
      <c r="Q26" s="569"/>
      <c r="R26" s="569" t="s">
        <v>277</v>
      </c>
      <c r="S26" s="569"/>
      <c r="T26" s="569" t="s">
        <v>278</v>
      </c>
      <c r="U26" s="569"/>
      <c r="V26" s="569" t="s">
        <v>279</v>
      </c>
      <c r="W26" s="534"/>
    </row>
    <row r="27" spans="2:23">
      <c r="B27" s="529"/>
      <c r="C27" s="569" t="s">
        <v>83</v>
      </c>
      <c r="D27" s="569"/>
      <c r="E27" s="569"/>
      <c r="F27" s="569"/>
      <c r="G27" s="385" t="s">
        <v>25</v>
      </c>
      <c r="H27" s="409" t="s">
        <v>48</v>
      </c>
      <c r="I27" s="386" t="s">
        <v>27</v>
      </c>
      <c r="J27" s="409" t="s">
        <v>48</v>
      </c>
      <c r="K27" s="386" t="s">
        <v>27</v>
      </c>
      <c r="L27" s="409" t="s">
        <v>48</v>
      </c>
      <c r="M27" s="386" t="s">
        <v>27</v>
      </c>
      <c r="N27" s="409" t="s">
        <v>48</v>
      </c>
      <c r="O27" s="237" t="s">
        <v>27</v>
      </c>
      <c r="P27" s="385" t="s">
        <v>48</v>
      </c>
      <c r="Q27" s="386" t="s">
        <v>27</v>
      </c>
      <c r="R27" s="385" t="s">
        <v>48</v>
      </c>
      <c r="S27" s="386" t="s">
        <v>27</v>
      </c>
      <c r="T27" s="385" t="s">
        <v>48</v>
      </c>
      <c r="U27" s="386" t="s">
        <v>27</v>
      </c>
      <c r="V27" s="385" t="s">
        <v>48</v>
      </c>
      <c r="W27" s="237" t="s">
        <v>27</v>
      </c>
    </row>
    <row r="28" spans="2:23" s="456" customFormat="1" ht="30" customHeight="1">
      <c r="B28" s="449">
        <f>Resumo!A23</f>
        <v>1</v>
      </c>
      <c r="C28" s="582" t="str">
        <f>Resumo!B23</f>
        <v>SERVIÇOS PRELIMINARES</v>
      </c>
      <c r="D28" s="582"/>
      <c r="E28" s="582"/>
      <c r="F28" s="582"/>
      <c r="G28" s="450">
        <f>Resumo!F23</f>
        <v>0</v>
      </c>
      <c r="H28" s="451"/>
      <c r="I28" s="452">
        <f>H28*$G28</f>
        <v>0</v>
      </c>
      <c r="J28" s="451"/>
      <c r="K28" s="452">
        <f>J28*$G28</f>
        <v>0</v>
      </c>
      <c r="L28" s="451"/>
      <c r="M28" s="452">
        <f>L28*$G28</f>
        <v>0</v>
      </c>
      <c r="N28" s="451"/>
      <c r="O28" s="453">
        <f>N28*$G28</f>
        <v>0</v>
      </c>
      <c r="P28" s="451"/>
      <c r="Q28" s="454">
        <f>P28*G28</f>
        <v>0</v>
      </c>
      <c r="R28" s="451"/>
      <c r="S28" s="454">
        <f>R28*G28</f>
        <v>0</v>
      </c>
      <c r="T28" s="451"/>
      <c r="U28" s="454">
        <f>T28*G28</f>
        <v>0</v>
      </c>
      <c r="V28" s="451"/>
      <c r="W28" s="455">
        <f>V28*G28</f>
        <v>0</v>
      </c>
    </row>
    <row r="29" spans="2:23" s="456" customFormat="1" ht="30" customHeight="1">
      <c r="B29" s="457">
        <f>Resumo!A24</f>
        <v>2</v>
      </c>
      <c r="C29" s="578" t="str">
        <f>Resumo!B24</f>
        <v>RECUPERAÇÃO ASFÁLTICA - TAPA BURACO</v>
      </c>
      <c r="D29" s="578"/>
      <c r="E29" s="578"/>
      <c r="F29" s="578"/>
      <c r="G29" s="458">
        <f>Resumo!F24</f>
        <v>0</v>
      </c>
      <c r="H29" s="459"/>
      <c r="I29" s="460">
        <f>H29*$G29</f>
        <v>0</v>
      </c>
      <c r="J29" s="459"/>
      <c r="K29" s="460">
        <f>J29*$G29</f>
        <v>0</v>
      </c>
      <c r="L29" s="459"/>
      <c r="M29" s="460">
        <f>L29*$G29</f>
        <v>0</v>
      </c>
      <c r="N29" s="459"/>
      <c r="O29" s="455">
        <f>N29*$G29</f>
        <v>0</v>
      </c>
      <c r="P29" s="459"/>
      <c r="Q29" s="454">
        <f>P29*G29</f>
        <v>0</v>
      </c>
      <c r="R29" s="459"/>
      <c r="S29" s="454">
        <f t="shared" ref="S29:S31" si="6">R29*G29</f>
        <v>0</v>
      </c>
      <c r="T29" s="459"/>
      <c r="U29" s="454">
        <f t="shared" ref="U29:U31" si="7">T29*G29</f>
        <v>0</v>
      </c>
      <c r="V29" s="459"/>
      <c r="W29" s="455">
        <f t="shared" ref="W29:W31" si="8">V29*G29</f>
        <v>0</v>
      </c>
    </row>
    <row r="30" spans="2:23" s="456" customFormat="1" ht="30" customHeight="1">
      <c r="B30" s="457">
        <f>Resumo!A25</f>
        <v>3</v>
      </c>
      <c r="C30" s="578" t="str">
        <f>Resumo!B25</f>
        <v>PAVIMENTAÇÃO ASFÁLTICA - MICRORREVESTIMENTO</v>
      </c>
      <c r="D30" s="578"/>
      <c r="E30" s="578"/>
      <c r="F30" s="578"/>
      <c r="G30" s="458">
        <f>Resumo!F25</f>
        <v>0</v>
      </c>
      <c r="H30" s="459"/>
      <c r="I30" s="460">
        <f t="shared" ref="I30:I31" si="9">H30*$G30</f>
        <v>0</v>
      </c>
      <c r="J30" s="459"/>
      <c r="K30" s="460">
        <f t="shared" ref="K30:K31" si="10">J30*$G30</f>
        <v>0</v>
      </c>
      <c r="L30" s="459"/>
      <c r="M30" s="460">
        <f t="shared" ref="M30:M31" si="11">L30*$G30</f>
        <v>0</v>
      </c>
      <c r="N30" s="459"/>
      <c r="O30" s="455">
        <f t="shared" ref="O30:O31" si="12">N30*$G30</f>
        <v>0</v>
      </c>
      <c r="P30" s="459"/>
      <c r="Q30" s="454">
        <f>P30*G30</f>
        <v>0</v>
      </c>
      <c r="R30" s="459"/>
      <c r="S30" s="454">
        <f t="shared" si="6"/>
        <v>0</v>
      </c>
      <c r="T30" s="459"/>
      <c r="U30" s="454">
        <f t="shared" si="7"/>
        <v>0</v>
      </c>
      <c r="V30" s="459"/>
      <c r="W30" s="455">
        <f t="shared" si="8"/>
        <v>0</v>
      </c>
    </row>
    <row r="31" spans="2:23" s="456" customFormat="1" ht="30" customHeight="1">
      <c r="B31" s="461">
        <f>Resumo!A26</f>
        <v>4</v>
      </c>
      <c r="C31" s="581" t="str">
        <f>Resumo!B26</f>
        <v>PAVIMENTAÇÃO ASFÁLTICA - CBUQ</v>
      </c>
      <c r="D31" s="581"/>
      <c r="E31" s="581"/>
      <c r="F31" s="581"/>
      <c r="G31" s="462">
        <f>Resumo!F26</f>
        <v>0</v>
      </c>
      <c r="H31" s="463"/>
      <c r="I31" s="464">
        <f t="shared" si="9"/>
        <v>0</v>
      </c>
      <c r="J31" s="463"/>
      <c r="K31" s="464">
        <f t="shared" si="10"/>
        <v>0</v>
      </c>
      <c r="L31" s="463"/>
      <c r="M31" s="464">
        <f t="shared" si="11"/>
        <v>0</v>
      </c>
      <c r="N31" s="463"/>
      <c r="O31" s="465">
        <f t="shared" si="12"/>
        <v>0</v>
      </c>
      <c r="P31" s="463"/>
      <c r="Q31" s="464">
        <f>P31*G31</f>
        <v>0</v>
      </c>
      <c r="R31" s="463"/>
      <c r="S31" s="464">
        <f t="shared" si="6"/>
        <v>0</v>
      </c>
      <c r="T31" s="463"/>
      <c r="U31" s="464">
        <f t="shared" si="7"/>
        <v>0</v>
      </c>
      <c r="V31" s="463"/>
      <c r="W31" s="465">
        <f t="shared" si="8"/>
        <v>0</v>
      </c>
    </row>
    <row r="32" spans="2:23">
      <c r="H32" s="38"/>
      <c r="J32" s="38"/>
      <c r="L32" s="38"/>
      <c r="N32" s="38"/>
      <c r="O32" s="2"/>
      <c r="P32" s="395"/>
      <c r="R32" s="38"/>
      <c r="W32" s="391"/>
    </row>
    <row r="33" spans="2:23">
      <c r="B33" s="579" t="s">
        <v>79</v>
      </c>
      <c r="C33" s="580"/>
      <c r="D33" s="580"/>
      <c r="E33" s="580"/>
      <c r="F33" s="580"/>
      <c r="G33" s="389"/>
      <c r="H33" s="376" t="e">
        <f>ROUND(I33/$G$22,4)</f>
        <v>#DIV/0!</v>
      </c>
      <c r="I33" s="377">
        <f>SUM(I28:I31)</f>
        <v>0</v>
      </c>
      <c r="J33" s="376" t="e">
        <f>ROUND(K33/$G$22,4)</f>
        <v>#DIV/0!</v>
      </c>
      <c r="K33" s="377">
        <f>SUM(K28:K31)</f>
        <v>0</v>
      </c>
      <c r="L33" s="376" t="e">
        <f>ROUND(M33/$G$22,4)</f>
        <v>#DIV/0!</v>
      </c>
      <c r="M33" s="377">
        <f>SUM(M28:M31)</f>
        <v>0</v>
      </c>
      <c r="N33" s="376" t="e">
        <f>ROUND(O33/$G$22,4)</f>
        <v>#DIV/0!</v>
      </c>
      <c r="O33" s="390">
        <f>SUM(O28:O31)</f>
        <v>0</v>
      </c>
      <c r="P33" s="376" t="e">
        <f>ROUND(Q33/$G$22,4)</f>
        <v>#DIV/0!</v>
      </c>
      <c r="Q33" s="377">
        <f>SUM(Q28:Q31)</f>
        <v>0</v>
      </c>
      <c r="R33" s="376" t="e">
        <f>ROUND(S33/$G$22,4)</f>
        <v>#DIV/0!</v>
      </c>
      <c r="S33" s="377">
        <f>SUM(S28:S31)</f>
        <v>0</v>
      </c>
      <c r="T33" s="376" t="e">
        <f>ROUND(U33/$G$22,4)</f>
        <v>#DIV/0!</v>
      </c>
      <c r="U33" s="377">
        <f>SUM(U28:U31)</f>
        <v>0</v>
      </c>
      <c r="V33" s="376" t="e">
        <f>ROUND(W33/$G$22,4)</f>
        <v>#DIV/0!</v>
      </c>
      <c r="W33" s="390">
        <f>SUM(W28:W31)</f>
        <v>0</v>
      </c>
    </row>
    <row r="34" spans="2:23">
      <c r="B34" s="570" t="s">
        <v>80</v>
      </c>
      <c r="C34" s="571"/>
      <c r="D34" s="571"/>
      <c r="E34" s="571"/>
      <c r="F34" s="571"/>
      <c r="G34" s="334">
        <f>G28+G30+G31+G29</f>
        <v>0</v>
      </c>
      <c r="H34" s="341" t="e">
        <f>ROUND(I34/$G$22,4)</f>
        <v>#DIV/0!</v>
      </c>
      <c r="I34" s="342">
        <f>I33</f>
        <v>0</v>
      </c>
      <c r="J34" s="341" t="e">
        <f>ROUND(K34/$G$22,4)</f>
        <v>#DIV/0!</v>
      </c>
      <c r="K34" s="344">
        <f>SUM(K33,I34)</f>
        <v>0</v>
      </c>
      <c r="L34" s="341" t="e">
        <f>ROUND(M34/$G$22,4)</f>
        <v>#DIV/0!</v>
      </c>
      <c r="M34" s="344">
        <f>SUM(M33,K34)</f>
        <v>0</v>
      </c>
      <c r="N34" s="341" t="e">
        <f>ROUND(O34/$G$22,4)</f>
        <v>#DIV/0!</v>
      </c>
      <c r="O34" s="448">
        <f>SUM(O33,M34)</f>
        <v>0</v>
      </c>
      <c r="P34" s="341" t="e">
        <f>ROUND(Q34/$G$22,4)</f>
        <v>#DIV/0!</v>
      </c>
      <c r="Q34" s="344">
        <f>SUM(Q33,O34)</f>
        <v>0</v>
      </c>
      <c r="R34" s="341" t="e">
        <f>ROUND(S34/$G$22,4)</f>
        <v>#DIV/0!</v>
      </c>
      <c r="S34" s="344">
        <f>SUM(S33,Q34)</f>
        <v>0</v>
      </c>
      <c r="T34" s="341" t="e">
        <f>ROUND(U34/$G$22,4)</f>
        <v>#DIV/0!</v>
      </c>
      <c r="U34" s="342">
        <f>SUM(U33,S34)</f>
        <v>0</v>
      </c>
      <c r="V34" s="341" t="e">
        <f>ROUND(W34/$G$22,4)</f>
        <v>#DIV/0!</v>
      </c>
      <c r="W34" s="343">
        <f>SUM(W33,U34)</f>
        <v>0</v>
      </c>
    </row>
    <row r="35" spans="2:23" ht="10.5" customHeight="1"/>
    <row r="36" spans="2:23">
      <c r="D36" s="12"/>
      <c r="E36" s="12"/>
      <c r="F36" s="70"/>
      <c r="H36" s="12"/>
      <c r="I36" s="47"/>
      <c r="J36" s="12"/>
      <c r="K36" s="69"/>
      <c r="L36" s="2"/>
      <c r="N36" s="2"/>
      <c r="O36" s="2"/>
    </row>
    <row r="37" spans="2:23">
      <c r="D37" s="12"/>
      <c r="E37" s="12"/>
      <c r="F37" s="70"/>
      <c r="H37" s="12"/>
      <c r="I37" s="47"/>
      <c r="J37" s="12"/>
      <c r="K37" s="11"/>
      <c r="L37" s="2"/>
      <c r="N37" s="2"/>
      <c r="O37" s="2"/>
    </row>
    <row r="38" spans="2:23">
      <c r="D38" s="12"/>
      <c r="E38" s="12"/>
      <c r="F38" s="70"/>
      <c r="H38" s="12"/>
      <c r="I38" s="14"/>
      <c r="K38" s="10"/>
      <c r="L38" s="2"/>
      <c r="N38" s="2"/>
      <c r="O38" s="2"/>
    </row>
    <row r="40" spans="2:23">
      <c r="D40" s="12"/>
      <c r="E40" s="12"/>
      <c r="F40" s="11"/>
    </row>
  </sheetData>
  <mergeCells count="42">
    <mergeCell ref="P12:W13"/>
    <mergeCell ref="H24:O25"/>
    <mergeCell ref="B24:G24"/>
    <mergeCell ref="P24:W25"/>
    <mergeCell ref="B10:G10"/>
    <mergeCell ref="T14:U14"/>
    <mergeCell ref="V14:W14"/>
    <mergeCell ref="C15:F15"/>
    <mergeCell ref="B13:B15"/>
    <mergeCell ref="C13:G14"/>
    <mergeCell ref="C19:F19"/>
    <mergeCell ref="C28:F28"/>
    <mergeCell ref="C30:F30"/>
    <mergeCell ref="C29:F29"/>
    <mergeCell ref="B22:F22"/>
    <mergeCell ref="B21:F21"/>
    <mergeCell ref="C25:G26"/>
    <mergeCell ref="B25:B27"/>
    <mergeCell ref="C27:F27"/>
    <mergeCell ref="L26:M26"/>
    <mergeCell ref="B33:F33"/>
    <mergeCell ref="C31:F31"/>
    <mergeCell ref="C18:F18"/>
    <mergeCell ref="C16:F16"/>
    <mergeCell ref="H26:I26"/>
    <mergeCell ref="J26:K26"/>
    <mergeCell ref="N26:O26"/>
    <mergeCell ref="B34:F34"/>
    <mergeCell ref="F3:I3"/>
    <mergeCell ref="T26:U26"/>
    <mergeCell ref="V26:W26"/>
    <mergeCell ref="H12:O13"/>
    <mergeCell ref="B12:G12"/>
    <mergeCell ref="R26:S26"/>
    <mergeCell ref="R14:S14"/>
    <mergeCell ref="P14:Q14"/>
    <mergeCell ref="P26:Q26"/>
    <mergeCell ref="H14:I14"/>
    <mergeCell ref="J14:K14"/>
    <mergeCell ref="L14:M14"/>
    <mergeCell ref="N14:O14"/>
    <mergeCell ref="C17:F17"/>
  </mergeCells>
  <printOptions horizontalCentered="1"/>
  <pageMargins left="0.25" right="0.25" top="0.75" bottom="0.75" header="0.3" footer="0.3"/>
  <pageSetup paperSize="9" scale="62" fitToWidth="0" orientation="landscape" r:id="rId1"/>
  <headerFooter>
    <oddFooter>&amp;L&amp;A&amp;CRodrigo Thibes Gonsalves
Eng. Civil - CREA MT 033947&amp;R&amp;P de &amp;N</oddFooter>
  </headerFooter>
  <colBreaks count="1" manualBreakCount="1">
    <brk id="15" min="1" max="34"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P124"/>
  <sheetViews>
    <sheetView showGridLines="0" view="pageBreakPreview" zoomScaleNormal="100" zoomScaleSheetLayoutView="100" workbookViewId="0">
      <selection activeCell="J20" sqref="J20"/>
    </sheetView>
  </sheetViews>
  <sheetFormatPr defaultRowHeight="15" customHeight="1"/>
  <cols>
    <col min="1" max="1" width="38.7109375" style="64" customWidth="1"/>
    <col min="2" max="12" width="12.7109375" style="64" customWidth="1"/>
    <col min="13" max="16384" width="9.140625" style="64"/>
  </cols>
  <sheetData>
    <row r="1" spans="1:16" ht="15" customHeight="1">
      <c r="A1" s="53"/>
      <c r="B1" s="53"/>
      <c r="C1" s="53"/>
      <c r="D1" s="53"/>
      <c r="E1" s="53"/>
      <c r="F1" s="53"/>
      <c r="G1" s="53"/>
      <c r="H1" s="53"/>
      <c r="I1" s="53"/>
      <c r="J1" s="53"/>
      <c r="K1" s="53"/>
      <c r="L1" s="53"/>
    </row>
    <row r="2" spans="1:16" ht="15" customHeight="1">
      <c r="A2" s="53"/>
      <c r="B2" s="12" t="str">
        <f>Resumo!D2</f>
        <v>Obra:</v>
      </c>
      <c r="C2" s="10" t="str">
        <f>Resumo!E2</f>
        <v>Conservação de pavimento com CBUQ e Microrrevestimento</v>
      </c>
      <c r="D2" s="53"/>
      <c r="E2" s="53"/>
      <c r="I2" s="57" t="s">
        <v>190</v>
      </c>
      <c r="K2" s="53"/>
      <c r="L2" s="53"/>
    </row>
    <row r="3" spans="1:16" ht="15" customHeight="1">
      <c r="A3" s="65"/>
      <c r="B3" s="12" t="str">
        <f>Resumo!D3</f>
        <v>Local:</v>
      </c>
      <c r="C3" s="10" t="str">
        <f>Resumo!E3</f>
        <v>Perímetro urbano</v>
      </c>
      <c r="D3" s="50"/>
      <c r="E3" s="50"/>
      <c r="I3" s="56" t="s">
        <v>111</v>
      </c>
      <c r="K3" s="50"/>
      <c r="L3" s="50"/>
    </row>
    <row r="4" spans="1:16" ht="15" customHeight="1">
      <c r="A4" s="65"/>
      <c r="B4" s="12" t="str">
        <f>Resumo!D4</f>
        <v>Bairro:</v>
      </c>
      <c r="C4" s="10" t="str">
        <f>Resumo!E4</f>
        <v>Diversos</v>
      </c>
      <c r="D4" s="50"/>
      <c r="E4" s="50"/>
      <c r="I4" s="56" t="s">
        <v>101</v>
      </c>
      <c r="K4" s="50"/>
      <c r="L4" s="50"/>
    </row>
    <row r="5" spans="1:16" ht="15" customHeight="1">
      <c r="A5" s="65"/>
      <c r="B5" s="12" t="str">
        <f>Resumo!D5</f>
        <v>Município:</v>
      </c>
      <c r="C5" s="10" t="str">
        <f>Resumo!E5</f>
        <v>Sorriso - MT</v>
      </c>
      <c r="D5" s="50"/>
      <c r="E5" s="50"/>
      <c r="I5" s="66" t="s">
        <v>110</v>
      </c>
      <c r="K5" s="50"/>
      <c r="L5" s="50"/>
    </row>
    <row r="6" spans="1:16" ht="15" customHeight="1">
      <c r="A6" s="65"/>
      <c r="B6" s="12"/>
      <c r="C6" s="10"/>
      <c r="D6" s="50"/>
      <c r="E6" s="50"/>
      <c r="F6" s="49"/>
      <c r="I6" s="66" t="s">
        <v>102</v>
      </c>
      <c r="K6" s="50"/>
      <c r="L6" s="50"/>
    </row>
    <row r="7" spans="1:16" ht="15" customHeight="1">
      <c r="A7" s="65"/>
      <c r="B7" s="50"/>
      <c r="C7" s="50"/>
      <c r="D7" s="50"/>
      <c r="E7" s="50"/>
      <c r="F7" s="50"/>
      <c r="G7" s="50"/>
      <c r="H7" s="50"/>
      <c r="I7" s="50"/>
      <c r="J7" s="50"/>
      <c r="K7" s="50"/>
      <c r="L7" s="50"/>
    </row>
    <row r="8" spans="1:16" ht="15" customHeight="1">
      <c r="A8" s="65"/>
      <c r="B8" s="50"/>
      <c r="C8" s="50"/>
      <c r="D8" s="50"/>
      <c r="E8" s="50"/>
      <c r="F8" s="50"/>
      <c r="G8" s="50"/>
      <c r="H8" s="50"/>
      <c r="I8" s="50"/>
      <c r="J8" s="50"/>
      <c r="K8" s="50"/>
      <c r="L8" s="50"/>
    </row>
    <row r="9" spans="1:16" s="60" customFormat="1" ht="27.75" customHeight="1">
      <c r="A9" s="531" t="s">
        <v>109</v>
      </c>
      <c r="B9" s="532"/>
      <c r="C9" s="532"/>
      <c r="D9" s="532"/>
      <c r="E9" s="532"/>
      <c r="F9" s="532"/>
      <c r="G9" s="532"/>
      <c r="H9" s="532"/>
      <c r="I9" s="532"/>
      <c r="J9" s="532"/>
      <c r="K9" s="532"/>
      <c r="L9" s="533"/>
      <c r="N9" s="64"/>
      <c r="O9" s="64"/>
      <c r="P9" s="64"/>
    </row>
    <row r="10" spans="1:16" ht="15" customHeight="1">
      <c r="A10" s="65"/>
      <c r="B10" s="50"/>
      <c r="C10" s="50"/>
      <c r="D10" s="50"/>
      <c r="E10" s="50"/>
      <c r="F10" s="50"/>
      <c r="G10" s="50"/>
      <c r="H10" s="50"/>
      <c r="I10" s="50"/>
      <c r="J10" s="50"/>
      <c r="K10" s="50"/>
      <c r="L10" s="50"/>
    </row>
    <row r="11" spans="1:16" ht="26.25" customHeight="1">
      <c r="A11" s="599" t="s">
        <v>100</v>
      </c>
      <c r="B11" s="600"/>
      <c r="C11" s="600"/>
      <c r="D11" s="600"/>
      <c r="E11" s="600"/>
      <c r="F11" s="600"/>
      <c r="G11" s="600"/>
      <c r="H11" s="600"/>
      <c r="I11" s="600"/>
      <c r="J11" s="600"/>
      <c r="K11" s="600"/>
      <c r="L11" s="601"/>
    </row>
    <row r="12" spans="1:16" ht="35.25" customHeight="1">
      <c r="A12" s="597" t="s">
        <v>266</v>
      </c>
      <c r="B12" s="296" t="s">
        <v>89</v>
      </c>
      <c r="C12" s="297" t="s">
        <v>118</v>
      </c>
      <c r="D12" s="303" t="s">
        <v>98</v>
      </c>
      <c r="E12" s="297" t="s">
        <v>177</v>
      </c>
      <c r="F12" s="297" t="s">
        <v>119</v>
      </c>
      <c r="G12" s="361"/>
      <c r="H12" s="361"/>
      <c r="I12" s="362"/>
      <c r="J12" s="362"/>
      <c r="K12" s="585" t="s">
        <v>246</v>
      </c>
      <c r="L12" s="586"/>
    </row>
    <row r="13" spans="1:16" ht="15" customHeight="1">
      <c r="A13" s="598"/>
      <c r="B13" s="295" t="s">
        <v>88</v>
      </c>
      <c r="C13" s="295" t="s">
        <v>97</v>
      </c>
      <c r="D13" s="370" t="s">
        <v>95</v>
      </c>
      <c r="E13" s="295" t="s">
        <v>93</v>
      </c>
      <c r="F13" s="295" t="s">
        <v>94</v>
      </c>
      <c r="G13" s="411"/>
      <c r="H13" s="411"/>
      <c r="I13" s="150"/>
      <c r="J13" s="150"/>
      <c r="K13" s="587"/>
      <c r="L13" s="588"/>
    </row>
    <row r="14" spans="1:16" ht="18" customHeight="1">
      <c r="A14" s="278" t="s">
        <v>197</v>
      </c>
      <c r="B14" s="93">
        <v>1377.5</v>
      </c>
      <c r="C14" s="125">
        <v>4.4999999999999999E-4</v>
      </c>
      <c r="D14" s="366">
        <f>C14*B14</f>
        <v>0.61987499999999995</v>
      </c>
      <c r="E14" s="94">
        <v>400</v>
      </c>
      <c r="F14" s="95">
        <f>E14*D14</f>
        <v>247.95</v>
      </c>
      <c r="G14" s="477"/>
      <c r="H14" s="478"/>
      <c r="I14" s="470"/>
      <c r="J14" s="470"/>
      <c r="K14" s="471"/>
      <c r="L14" s="479"/>
    </row>
    <row r="15" spans="1:16" ht="18" customHeight="1">
      <c r="A15" s="279" t="s">
        <v>198</v>
      </c>
      <c r="B15" s="96">
        <v>4668</v>
      </c>
      <c r="C15" s="112">
        <v>4.4999999999999999E-4</v>
      </c>
      <c r="D15" s="367">
        <f t="shared" ref="D15:D31" si="0">C15*B15</f>
        <v>2.1006</v>
      </c>
      <c r="E15" s="97">
        <v>400</v>
      </c>
      <c r="F15" s="98">
        <f t="shared" ref="F15:F31" si="1">E15*D15</f>
        <v>840.24</v>
      </c>
      <c r="G15" s="477"/>
      <c r="H15" s="478"/>
      <c r="I15" s="470"/>
      <c r="J15" s="470"/>
      <c r="K15" s="471"/>
      <c r="L15" s="479"/>
    </row>
    <row r="16" spans="1:16" ht="18" customHeight="1">
      <c r="A16" s="279" t="s">
        <v>199</v>
      </c>
      <c r="B16" s="96">
        <v>1678</v>
      </c>
      <c r="C16" s="112">
        <v>4.4999999999999999E-4</v>
      </c>
      <c r="D16" s="367">
        <f t="shared" si="0"/>
        <v>0.75509999999999999</v>
      </c>
      <c r="E16" s="97">
        <v>400</v>
      </c>
      <c r="F16" s="98">
        <f t="shared" si="1"/>
        <v>302.04000000000002</v>
      </c>
      <c r="G16" s="477"/>
      <c r="H16" s="478"/>
      <c r="I16" s="470"/>
      <c r="J16" s="470"/>
      <c r="K16" s="471"/>
      <c r="L16" s="479"/>
    </row>
    <row r="17" spans="1:12" ht="18" customHeight="1">
      <c r="A17" s="279" t="s">
        <v>200</v>
      </c>
      <c r="B17" s="96">
        <v>2935</v>
      </c>
      <c r="C17" s="112">
        <v>4.4999999999999999E-4</v>
      </c>
      <c r="D17" s="367">
        <f t="shared" si="0"/>
        <v>1.3207499999999999</v>
      </c>
      <c r="E17" s="97">
        <v>400</v>
      </c>
      <c r="F17" s="98">
        <f t="shared" si="1"/>
        <v>528.29999999999995</v>
      </c>
      <c r="G17" s="477"/>
      <c r="H17" s="478"/>
      <c r="I17" s="470"/>
      <c r="J17" s="470"/>
      <c r="K17" s="471"/>
      <c r="L17" s="479"/>
    </row>
    <row r="18" spans="1:12" ht="18" customHeight="1">
      <c r="A18" s="279" t="s">
        <v>224</v>
      </c>
      <c r="B18" s="96">
        <v>5425</v>
      </c>
      <c r="C18" s="112">
        <v>4.4999999999999999E-4</v>
      </c>
      <c r="D18" s="367">
        <f t="shared" si="0"/>
        <v>2.4412500000000001</v>
      </c>
      <c r="E18" s="97">
        <v>400</v>
      </c>
      <c r="F18" s="98">
        <f t="shared" si="1"/>
        <v>976.5</v>
      </c>
      <c r="G18" s="477"/>
      <c r="H18" s="478"/>
      <c r="I18" s="470"/>
      <c r="J18" s="470"/>
      <c r="K18" s="471"/>
      <c r="L18" s="479"/>
    </row>
    <row r="19" spans="1:12" ht="18" customHeight="1">
      <c r="A19" s="279" t="s">
        <v>225</v>
      </c>
      <c r="B19" s="96">
        <v>3048</v>
      </c>
      <c r="C19" s="112">
        <v>4.4999999999999999E-4</v>
      </c>
      <c r="D19" s="367">
        <f t="shared" si="0"/>
        <v>1.3715999999999999</v>
      </c>
      <c r="E19" s="97">
        <v>400</v>
      </c>
      <c r="F19" s="98">
        <f t="shared" si="1"/>
        <v>548.64</v>
      </c>
      <c r="G19" s="477"/>
      <c r="H19" s="478"/>
      <c r="I19" s="470"/>
      <c r="J19" s="470"/>
      <c r="K19" s="471"/>
      <c r="L19" s="479"/>
    </row>
    <row r="20" spans="1:12" ht="18" customHeight="1">
      <c r="A20" s="285" t="s">
        <v>226</v>
      </c>
      <c r="B20" s="281">
        <v>23344</v>
      </c>
      <c r="C20" s="112">
        <v>4.4999999999999999E-4</v>
      </c>
      <c r="D20" s="367">
        <f t="shared" si="0"/>
        <v>10.504799999999999</v>
      </c>
      <c r="E20" s="97">
        <v>400</v>
      </c>
      <c r="F20" s="98">
        <f t="shared" si="1"/>
        <v>4201.92</v>
      </c>
      <c r="G20" s="477"/>
      <c r="H20" s="478"/>
      <c r="I20" s="470"/>
      <c r="J20" s="470"/>
      <c r="K20" s="471"/>
      <c r="L20" s="479"/>
    </row>
    <row r="21" spans="1:12" ht="18" customHeight="1">
      <c r="A21" s="285" t="s">
        <v>203</v>
      </c>
      <c r="B21" s="281">
        <v>36488.75</v>
      </c>
      <c r="C21" s="112">
        <v>4.4999999999999999E-4</v>
      </c>
      <c r="D21" s="367">
        <f t="shared" si="0"/>
        <v>16.4199375</v>
      </c>
      <c r="E21" s="97">
        <v>400</v>
      </c>
      <c r="F21" s="98">
        <f t="shared" si="1"/>
        <v>6567.9749999999995</v>
      </c>
      <c r="G21" s="477"/>
      <c r="H21" s="478"/>
      <c r="I21" s="470"/>
      <c r="J21" s="470"/>
      <c r="K21" s="471"/>
      <c r="L21" s="479"/>
    </row>
    <row r="22" spans="1:12" ht="18" customHeight="1">
      <c r="A22" s="285" t="s">
        <v>204</v>
      </c>
      <c r="B22" s="281">
        <v>21577</v>
      </c>
      <c r="C22" s="112">
        <v>4.4999999999999999E-4</v>
      </c>
      <c r="D22" s="367">
        <f t="shared" si="0"/>
        <v>9.7096499999999999</v>
      </c>
      <c r="E22" s="97">
        <v>400</v>
      </c>
      <c r="F22" s="98">
        <f t="shared" si="1"/>
        <v>3883.86</v>
      </c>
      <c r="G22" s="477"/>
      <c r="H22" s="478"/>
      <c r="I22" s="470"/>
      <c r="J22" s="470"/>
      <c r="K22" s="471"/>
      <c r="L22" s="479"/>
    </row>
    <row r="23" spans="1:12" ht="18" customHeight="1">
      <c r="A23" s="285" t="s">
        <v>207</v>
      </c>
      <c r="B23" s="281">
        <v>14724</v>
      </c>
      <c r="C23" s="112">
        <v>4.4999999999999999E-4</v>
      </c>
      <c r="D23" s="367">
        <f t="shared" si="0"/>
        <v>6.6257999999999999</v>
      </c>
      <c r="E23" s="97">
        <v>400</v>
      </c>
      <c r="F23" s="98">
        <f t="shared" si="1"/>
        <v>2650.32</v>
      </c>
      <c r="G23" s="477"/>
      <c r="H23" s="478"/>
      <c r="I23" s="470"/>
      <c r="J23" s="470"/>
      <c r="K23" s="471"/>
      <c r="L23" s="479"/>
    </row>
    <row r="24" spans="1:12" ht="18" customHeight="1">
      <c r="A24" s="285" t="s">
        <v>210</v>
      </c>
      <c r="B24" s="281">
        <v>9389</v>
      </c>
      <c r="C24" s="112">
        <v>4.4999999999999999E-4</v>
      </c>
      <c r="D24" s="367">
        <f t="shared" si="0"/>
        <v>4.2250499999999995</v>
      </c>
      <c r="E24" s="97">
        <v>400</v>
      </c>
      <c r="F24" s="98">
        <f t="shared" si="1"/>
        <v>1690.0199999999998</v>
      </c>
      <c r="G24" s="477"/>
      <c r="H24" s="478"/>
      <c r="I24" s="470"/>
      <c r="J24" s="470"/>
      <c r="K24" s="471"/>
      <c r="L24" s="479"/>
    </row>
    <row r="25" spans="1:12" ht="18" customHeight="1">
      <c r="A25" s="285" t="s">
        <v>227</v>
      </c>
      <c r="B25" s="281">
        <v>4500</v>
      </c>
      <c r="C25" s="112">
        <v>4.4999999999999999E-4</v>
      </c>
      <c r="D25" s="367">
        <f t="shared" si="0"/>
        <v>2.0249999999999999</v>
      </c>
      <c r="E25" s="97">
        <v>400</v>
      </c>
      <c r="F25" s="98">
        <f t="shared" si="1"/>
        <v>810</v>
      </c>
      <c r="G25" s="477"/>
      <c r="H25" s="478"/>
      <c r="I25" s="470"/>
      <c r="J25" s="470"/>
      <c r="K25" s="471"/>
      <c r="L25" s="479"/>
    </row>
    <row r="26" spans="1:12" ht="18" customHeight="1">
      <c r="A26" s="285" t="s">
        <v>228</v>
      </c>
      <c r="B26" s="281">
        <v>25113.5</v>
      </c>
      <c r="C26" s="112">
        <v>4.4999999999999999E-4</v>
      </c>
      <c r="D26" s="367">
        <f t="shared" si="0"/>
        <v>11.301074999999999</v>
      </c>
      <c r="E26" s="97">
        <v>400</v>
      </c>
      <c r="F26" s="98">
        <f t="shared" si="1"/>
        <v>4520.4299999999994</v>
      </c>
      <c r="G26" s="477"/>
      <c r="H26" s="478"/>
      <c r="I26" s="470"/>
      <c r="J26" s="470"/>
      <c r="K26" s="471"/>
      <c r="L26" s="479"/>
    </row>
    <row r="27" spans="1:12" ht="18" customHeight="1">
      <c r="A27" s="285" t="s">
        <v>229</v>
      </c>
      <c r="B27" s="281">
        <v>5067</v>
      </c>
      <c r="C27" s="112">
        <v>4.4999999999999999E-4</v>
      </c>
      <c r="D27" s="367">
        <f t="shared" si="0"/>
        <v>2.2801499999999999</v>
      </c>
      <c r="E27" s="97">
        <v>400</v>
      </c>
      <c r="F27" s="98">
        <f t="shared" si="1"/>
        <v>912.06</v>
      </c>
      <c r="G27" s="477"/>
      <c r="H27" s="478"/>
      <c r="I27" s="470"/>
      <c r="J27" s="470"/>
      <c r="K27" s="471"/>
      <c r="L27" s="479"/>
    </row>
    <row r="28" spans="1:12" ht="18" customHeight="1">
      <c r="A28" s="285" t="s">
        <v>230</v>
      </c>
      <c r="B28" s="281">
        <v>15563.5</v>
      </c>
      <c r="C28" s="112">
        <v>4.4999999999999999E-4</v>
      </c>
      <c r="D28" s="367">
        <f t="shared" si="0"/>
        <v>7.0035749999999997</v>
      </c>
      <c r="E28" s="97">
        <v>400</v>
      </c>
      <c r="F28" s="98">
        <f t="shared" si="1"/>
        <v>2801.43</v>
      </c>
      <c r="G28" s="477"/>
      <c r="H28" s="478"/>
      <c r="I28" s="470"/>
      <c r="J28" s="470"/>
      <c r="K28" s="471"/>
      <c r="L28" s="479"/>
    </row>
    <row r="29" spans="1:12" ht="18" customHeight="1">
      <c r="A29" s="285" t="s">
        <v>212</v>
      </c>
      <c r="B29" s="281">
        <v>3335.4</v>
      </c>
      <c r="C29" s="112">
        <v>4.4999999999999999E-4</v>
      </c>
      <c r="D29" s="367">
        <f t="shared" si="0"/>
        <v>1.5009300000000001</v>
      </c>
      <c r="E29" s="97">
        <v>400</v>
      </c>
      <c r="F29" s="98">
        <f t="shared" si="1"/>
        <v>600.37200000000007</v>
      </c>
      <c r="G29" s="477"/>
      <c r="H29" s="478"/>
      <c r="I29" s="470"/>
      <c r="J29" s="470"/>
      <c r="K29" s="471"/>
      <c r="L29" s="479"/>
    </row>
    <row r="30" spans="1:12" ht="18" customHeight="1">
      <c r="A30" s="285" t="s">
        <v>213</v>
      </c>
      <c r="B30" s="281">
        <v>3363.6</v>
      </c>
      <c r="C30" s="112">
        <v>4.4999999999999999E-4</v>
      </c>
      <c r="D30" s="367">
        <f t="shared" si="0"/>
        <v>1.51362</v>
      </c>
      <c r="E30" s="97">
        <v>400</v>
      </c>
      <c r="F30" s="98">
        <f t="shared" si="1"/>
        <v>605.44799999999998</v>
      </c>
      <c r="G30" s="477"/>
      <c r="H30" s="478"/>
      <c r="I30" s="470"/>
      <c r="J30" s="470"/>
      <c r="K30" s="471"/>
      <c r="L30" s="479"/>
    </row>
    <row r="31" spans="1:12" ht="18" customHeight="1">
      <c r="A31" s="294" t="s">
        <v>214</v>
      </c>
      <c r="B31" s="99">
        <v>4468</v>
      </c>
      <c r="C31" s="113">
        <v>4.4999999999999999E-4</v>
      </c>
      <c r="D31" s="369">
        <f t="shared" si="0"/>
        <v>2.0106000000000002</v>
      </c>
      <c r="E31" s="100">
        <v>400</v>
      </c>
      <c r="F31" s="101">
        <f t="shared" si="1"/>
        <v>804.24</v>
      </c>
      <c r="G31" s="480"/>
      <c r="H31" s="481"/>
      <c r="I31" s="474"/>
      <c r="J31" s="474"/>
      <c r="K31" s="482"/>
      <c r="L31" s="483"/>
    </row>
    <row r="32" spans="1:12" ht="20.100000000000001" customHeight="1">
      <c r="A32" s="147" t="s">
        <v>112</v>
      </c>
      <c r="B32" s="148">
        <f>SUM(B14:B31)</f>
        <v>186065.25</v>
      </c>
      <c r="C32" s="149"/>
      <c r="D32" s="148">
        <f>SUM(D14:D31)</f>
        <v>83.729362499999993</v>
      </c>
      <c r="E32" s="148"/>
      <c r="F32" s="148">
        <f>SUM(F14:F31)</f>
        <v>33491.745000000003</v>
      </c>
      <c r="G32" s="148"/>
      <c r="H32" s="148"/>
      <c r="I32" s="150"/>
      <c r="J32" s="150"/>
      <c r="K32" s="151"/>
      <c r="L32" s="152"/>
    </row>
    <row r="33" spans="1:12" ht="15" customHeight="1">
      <c r="A33" s="67"/>
      <c r="B33" s="58"/>
      <c r="C33" s="59"/>
      <c r="D33" s="61"/>
      <c r="E33" s="62"/>
      <c r="F33" s="61"/>
      <c r="G33" s="61"/>
      <c r="H33" s="61"/>
      <c r="I33" s="61"/>
      <c r="J33" s="61"/>
      <c r="K33" s="63"/>
      <c r="L33" s="63"/>
    </row>
    <row r="34" spans="1:12" ht="26.25" customHeight="1">
      <c r="A34" s="599" t="s">
        <v>116</v>
      </c>
      <c r="B34" s="600"/>
      <c r="C34" s="600"/>
      <c r="D34" s="600"/>
      <c r="E34" s="600"/>
      <c r="F34" s="600"/>
      <c r="G34" s="600"/>
      <c r="H34" s="600"/>
      <c r="I34" s="600"/>
      <c r="J34" s="600"/>
      <c r="K34" s="600"/>
      <c r="L34" s="601"/>
    </row>
    <row r="35" spans="1:12" ht="40.5" customHeight="1">
      <c r="A35" s="596" t="s">
        <v>266</v>
      </c>
      <c r="B35" s="296" t="s">
        <v>89</v>
      </c>
      <c r="C35" s="296" t="s">
        <v>132</v>
      </c>
      <c r="D35" s="303" t="s">
        <v>115</v>
      </c>
      <c r="E35" s="297" t="s">
        <v>177</v>
      </c>
      <c r="F35" s="297" t="s">
        <v>120</v>
      </c>
      <c r="G35" s="361"/>
      <c r="H35" s="361"/>
      <c r="I35" s="362"/>
      <c r="J35" s="362"/>
      <c r="K35" s="585" t="s">
        <v>246</v>
      </c>
      <c r="L35" s="586"/>
    </row>
    <row r="36" spans="1:12" ht="15" customHeight="1">
      <c r="A36" s="596"/>
      <c r="B36" s="297" t="s">
        <v>88</v>
      </c>
      <c r="C36" s="297" t="s">
        <v>273</v>
      </c>
      <c r="D36" s="303" t="s">
        <v>99</v>
      </c>
      <c r="E36" s="297" t="s">
        <v>93</v>
      </c>
      <c r="F36" s="297" t="s">
        <v>94</v>
      </c>
      <c r="G36" s="411"/>
      <c r="H36" s="411"/>
      <c r="I36" s="150"/>
      <c r="J36" s="150"/>
      <c r="K36" s="587"/>
      <c r="L36" s="588"/>
    </row>
    <row r="37" spans="1:12" ht="18" customHeight="1">
      <c r="A37" s="278" t="str">
        <f>A14</f>
        <v>SETOR 2 - UNIÃO</v>
      </c>
      <c r="B37" s="93">
        <f>B14</f>
        <v>1377.5</v>
      </c>
      <c r="C37" s="359">
        <v>1.7899999999999999E-3</v>
      </c>
      <c r="D37" s="363">
        <f>B37*C37</f>
        <v>2.4657249999999999</v>
      </c>
      <c r="E37" s="94">
        <v>400</v>
      </c>
      <c r="F37" s="107">
        <f t="shared" ref="F37:F54" si="2">D37*E37</f>
        <v>986.29</v>
      </c>
      <c r="G37" s="427"/>
      <c r="H37" s="427"/>
      <c r="I37" s="470"/>
      <c r="J37" s="470"/>
      <c r="K37" s="427"/>
      <c r="L37" s="428"/>
    </row>
    <row r="38" spans="1:12" ht="18" customHeight="1">
      <c r="A38" s="279" t="str">
        <f t="shared" ref="A38:B38" si="3">A15</f>
        <v>SETOR 3 - PARQUE UNIVERSITÁRIO</v>
      </c>
      <c r="B38" s="96">
        <f t="shared" si="3"/>
        <v>4668</v>
      </c>
      <c r="C38" s="360">
        <v>1.7899999999999999E-3</v>
      </c>
      <c r="D38" s="364">
        <f t="shared" ref="D38:D54" si="4">B38*C38</f>
        <v>8.3557199999999998</v>
      </c>
      <c r="E38" s="97">
        <v>400</v>
      </c>
      <c r="F38" s="108">
        <f t="shared" si="2"/>
        <v>3342.288</v>
      </c>
      <c r="G38" s="427"/>
      <c r="H38" s="427"/>
      <c r="I38" s="470"/>
      <c r="J38" s="470"/>
      <c r="K38" s="427"/>
      <c r="L38" s="428"/>
    </row>
    <row r="39" spans="1:12" ht="18" customHeight="1">
      <c r="A39" s="279" t="str">
        <f t="shared" ref="A39:B39" si="5">A16</f>
        <v>SETOR 5 - PINHEIROS III</v>
      </c>
      <c r="B39" s="96">
        <f t="shared" si="5"/>
        <v>1678</v>
      </c>
      <c r="C39" s="360">
        <v>1.7899999999999999E-3</v>
      </c>
      <c r="D39" s="364">
        <f t="shared" si="4"/>
        <v>3.0036199999999997</v>
      </c>
      <c r="E39" s="97">
        <v>400</v>
      </c>
      <c r="F39" s="108">
        <f t="shared" si="2"/>
        <v>1201.4479999999999</v>
      </c>
      <c r="G39" s="427"/>
      <c r="H39" s="427"/>
      <c r="I39" s="470"/>
      <c r="J39" s="470"/>
      <c r="K39" s="427"/>
      <c r="L39" s="428"/>
    </row>
    <row r="40" spans="1:12" ht="18" customHeight="1">
      <c r="A40" s="279" t="str">
        <f t="shared" ref="A40:B40" si="6">A17</f>
        <v>SETOR 6 - TERRA BRASIL</v>
      </c>
      <c r="B40" s="96">
        <f t="shared" si="6"/>
        <v>2935</v>
      </c>
      <c r="C40" s="360">
        <v>1.7899999999999999E-3</v>
      </c>
      <c r="D40" s="364">
        <f t="shared" si="4"/>
        <v>5.2536499999999995</v>
      </c>
      <c r="E40" s="97">
        <v>400</v>
      </c>
      <c r="F40" s="108">
        <f t="shared" si="2"/>
        <v>2101.4599999999996</v>
      </c>
      <c r="G40" s="427"/>
      <c r="H40" s="427"/>
      <c r="I40" s="470"/>
      <c r="J40" s="470"/>
      <c r="K40" s="427"/>
      <c r="L40" s="428"/>
    </row>
    <row r="41" spans="1:12" ht="18" customHeight="1">
      <c r="A41" s="279" t="str">
        <f t="shared" ref="A41:B41" si="7">A18</f>
        <v>SETOR 8 - JD. BELA VISTA / JD. PRIMAVERA</v>
      </c>
      <c r="B41" s="96">
        <f t="shared" si="7"/>
        <v>5425</v>
      </c>
      <c r="C41" s="360">
        <v>1.7899999999999999E-3</v>
      </c>
      <c r="D41" s="364">
        <f t="shared" si="4"/>
        <v>9.7107499999999991</v>
      </c>
      <c r="E41" s="97">
        <v>400</v>
      </c>
      <c r="F41" s="108">
        <f t="shared" si="2"/>
        <v>3884.2999999999997</v>
      </c>
      <c r="G41" s="427"/>
      <c r="H41" s="427"/>
      <c r="I41" s="470"/>
      <c r="J41" s="470"/>
      <c r="K41" s="427"/>
      <c r="L41" s="428"/>
    </row>
    <row r="42" spans="1:12" ht="18" customHeight="1">
      <c r="A42" s="279" t="str">
        <f t="shared" ref="A42:B42" si="8">A19</f>
        <v>SETOR 10 - BELA VISTA</v>
      </c>
      <c r="B42" s="96">
        <f t="shared" si="8"/>
        <v>3048</v>
      </c>
      <c r="C42" s="360">
        <v>1.7899999999999999E-3</v>
      </c>
      <c r="D42" s="364">
        <f t="shared" si="4"/>
        <v>5.4559199999999999</v>
      </c>
      <c r="E42" s="97">
        <v>400</v>
      </c>
      <c r="F42" s="108">
        <f t="shared" si="2"/>
        <v>2182.3679999999999</v>
      </c>
      <c r="G42" s="427"/>
      <c r="H42" s="427"/>
      <c r="I42" s="470"/>
      <c r="J42" s="470"/>
      <c r="K42" s="427"/>
      <c r="L42" s="428"/>
    </row>
    <row r="43" spans="1:12" ht="18" customHeight="1">
      <c r="A43" s="285" t="str">
        <f t="shared" ref="A43:B43" si="9">A20</f>
        <v xml:space="preserve">SETOR 11 - JARDIM CAROLINA </v>
      </c>
      <c r="B43" s="96">
        <f t="shared" si="9"/>
        <v>23344</v>
      </c>
      <c r="C43" s="360">
        <v>1.7899999999999999E-3</v>
      </c>
      <c r="D43" s="364">
        <f t="shared" si="4"/>
        <v>41.785759999999996</v>
      </c>
      <c r="E43" s="97">
        <v>400</v>
      </c>
      <c r="F43" s="108">
        <f t="shared" si="2"/>
        <v>16714.304</v>
      </c>
      <c r="G43" s="427"/>
      <c r="H43" s="427"/>
      <c r="I43" s="470"/>
      <c r="J43" s="470"/>
      <c r="K43" s="427"/>
      <c r="L43" s="428"/>
    </row>
    <row r="44" spans="1:12" ht="18" customHeight="1">
      <c r="A44" s="285" t="str">
        <f t="shared" ref="A44:B44" si="10">A21</f>
        <v>SETOR 12 - SERRA DOURADA</v>
      </c>
      <c r="B44" s="96">
        <f t="shared" si="10"/>
        <v>36488.75</v>
      </c>
      <c r="C44" s="360">
        <v>1.7899999999999999E-3</v>
      </c>
      <c r="D44" s="364">
        <f t="shared" si="4"/>
        <v>65.314862500000004</v>
      </c>
      <c r="E44" s="97">
        <v>400</v>
      </c>
      <c r="F44" s="108">
        <f t="shared" si="2"/>
        <v>26125.945</v>
      </c>
      <c r="G44" s="427"/>
      <c r="H44" s="427"/>
      <c r="I44" s="470"/>
      <c r="J44" s="470"/>
      <c r="K44" s="427"/>
      <c r="L44" s="428"/>
    </row>
    <row r="45" spans="1:12" ht="18" customHeight="1">
      <c r="A45" s="285" t="str">
        <f t="shared" ref="A45:B45" si="11">A22</f>
        <v>SETOR 13 - TOPÁZIO</v>
      </c>
      <c r="B45" s="96">
        <f t="shared" si="11"/>
        <v>21577</v>
      </c>
      <c r="C45" s="360">
        <v>1.7899999999999999E-3</v>
      </c>
      <c r="D45" s="364">
        <f t="shared" si="4"/>
        <v>38.62283</v>
      </c>
      <c r="E45" s="97">
        <v>400</v>
      </c>
      <c r="F45" s="108">
        <f t="shared" si="2"/>
        <v>15449.132</v>
      </c>
      <c r="G45" s="427"/>
      <c r="H45" s="427"/>
      <c r="I45" s="470"/>
      <c r="J45" s="470"/>
      <c r="K45" s="427"/>
      <c r="L45" s="428"/>
    </row>
    <row r="46" spans="1:12" ht="18" customHeight="1">
      <c r="A46" s="285" t="str">
        <f t="shared" ref="A46:B46" si="12">A23</f>
        <v>SETOR 16 - JARDIM AURORA</v>
      </c>
      <c r="B46" s="96">
        <f t="shared" si="12"/>
        <v>14724</v>
      </c>
      <c r="C46" s="360">
        <v>1.7899999999999999E-3</v>
      </c>
      <c r="D46" s="364">
        <f t="shared" si="4"/>
        <v>26.35596</v>
      </c>
      <c r="E46" s="97">
        <v>400</v>
      </c>
      <c r="F46" s="108">
        <f t="shared" si="2"/>
        <v>10542.384</v>
      </c>
      <c r="G46" s="427"/>
      <c r="H46" s="427"/>
      <c r="I46" s="470"/>
      <c r="J46" s="470"/>
      <c r="K46" s="427"/>
      <c r="L46" s="428"/>
    </row>
    <row r="47" spans="1:12" ht="18" customHeight="1">
      <c r="A47" s="285" t="str">
        <f t="shared" ref="A47:B47" si="13">A24</f>
        <v>SETOR 20 - CENTRO NORTE</v>
      </c>
      <c r="B47" s="96">
        <f t="shared" si="13"/>
        <v>9389</v>
      </c>
      <c r="C47" s="360">
        <v>1.7899999999999999E-3</v>
      </c>
      <c r="D47" s="364">
        <f t="shared" si="4"/>
        <v>16.80631</v>
      </c>
      <c r="E47" s="97">
        <v>400</v>
      </c>
      <c r="F47" s="108">
        <f t="shared" si="2"/>
        <v>6722.5240000000003</v>
      </c>
      <c r="G47" s="427"/>
      <c r="H47" s="427"/>
      <c r="I47" s="470"/>
      <c r="J47" s="470"/>
      <c r="K47" s="427"/>
      <c r="L47" s="428"/>
    </row>
    <row r="48" spans="1:12" ht="18" customHeight="1">
      <c r="A48" s="285" t="str">
        <f t="shared" ref="A48:B48" si="14">A25</f>
        <v>SETOR 22 - SANTA BÁRBARA</v>
      </c>
      <c r="B48" s="96">
        <f t="shared" si="14"/>
        <v>4500</v>
      </c>
      <c r="C48" s="360">
        <v>1.7899999999999999E-3</v>
      </c>
      <c r="D48" s="364">
        <f t="shared" si="4"/>
        <v>8.0549999999999997</v>
      </c>
      <c r="E48" s="97">
        <v>400</v>
      </c>
      <c r="F48" s="108">
        <f t="shared" si="2"/>
        <v>3222</v>
      </c>
      <c r="G48" s="427"/>
      <c r="H48" s="427"/>
      <c r="I48" s="470"/>
      <c r="J48" s="470"/>
      <c r="K48" s="427"/>
      <c r="L48" s="428"/>
    </row>
    <row r="49" spans="1:12" ht="18" customHeight="1">
      <c r="A49" s="285" t="str">
        <f t="shared" ref="A49:B49" si="15">A26</f>
        <v>SETOR 23 - PARQUE FELIZ CIDADE</v>
      </c>
      <c r="B49" s="96">
        <f t="shared" si="15"/>
        <v>25113.5</v>
      </c>
      <c r="C49" s="360">
        <v>1.7899999999999999E-3</v>
      </c>
      <c r="D49" s="364">
        <f t="shared" si="4"/>
        <v>44.953164999999998</v>
      </c>
      <c r="E49" s="97">
        <v>400</v>
      </c>
      <c r="F49" s="108">
        <f t="shared" si="2"/>
        <v>17981.266</v>
      </c>
      <c r="G49" s="427"/>
      <c r="H49" s="427"/>
      <c r="I49" s="470"/>
      <c r="J49" s="470"/>
      <c r="K49" s="427"/>
      <c r="L49" s="428"/>
    </row>
    <row r="50" spans="1:12" ht="18" customHeight="1">
      <c r="A50" s="285" t="str">
        <f t="shared" ref="A50:B50" si="16">A27</f>
        <v>SETOR 25 - CENTRO SUL</v>
      </c>
      <c r="B50" s="96">
        <f t="shared" si="16"/>
        <v>5067</v>
      </c>
      <c r="C50" s="360">
        <v>1.7899999999999999E-3</v>
      </c>
      <c r="D50" s="364">
        <f t="shared" si="4"/>
        <v>9.0699299999999994</v>
      </c>
      <c r="E50" s="97">
        <v>400</v>
      </c>
      <c r="F50" s="108">
        <f t="shared" si="2"/>
        <v>3627.9719999999998</v>
      </c>
      <c r="G50" s="427"/>
      <c r="H50" s="427"/>
      <c r="I50" s="470"/>
      <c r="J50" s="470"/>
      <c r="K50" s="427"/>
      <c r="L50" s="428"/>
    </row>
    <row r="51" spans="1:12" ht="18" customHeight="1">
      <c r="A51" s="285" t="str">
        <f t="shared" ref="A51:B51" si="17">A28</f>
        <v>SETOR 27 - VILLAGE</v>
      </c>
      <c r="B51" s="96">
        <f t="shared" si="17"/>
        <v>15563.5</v>
      </c>
      <c r="C51" s="360">
        <v>1.7899999999999999E-3</v>
      </c>
      <c r="D51" s="364">
        <f t="shared" si="4"/>
        <v>27.858664999999998</v>
      </c>
      <c r="E51" s="97">
        <v>400</v>
      </c>
      <c r="F51" s="108">
        <f t="shared" si="2"/>
        <v>11143.465999999999</v>
      </c>
      <c r="G51" s="427"/>
      <c r="H51" s="427"/>
      <c r="I51" s="470"/>
      <c r="J51" s="470"/>
      <c r="K51" s="427"/>
      <c r="L51" s="428"/>
    </row>
    <row r="52" spans="1:12" ht="18" customHeight="1">
      <c r="A52" s="285" t="str">
        <f t="shared" ref="A52:B52" si="18">A29</f>
        <v>SETOR 29 - FLORAIS DA MATA</v>
      </c>
      <c r="B52" s="96">
        <f t="shared" si="18"/>
        <v>3335.4</v>
      </c>
      <c r="C52" s="360">
        <v>1.7899999999999999E-3</v>
      </c>
      <c r="D52" s="364">
        <f t="shared" si="4"/>
        <v>5.9703660000000003</v>
      </c>
      <c r="E52" s="97">
        <v>400</v>
      </c>
      <c r="F52" s="108">
        <f t="shared" si="2"/>
        <v>2388.1464000000001</v>
      </c>
      <c r="G52" s="427"/>
      <c r="H52" s="427"/>
      <c r="I52" s="470"/>
      <c r="J52" s="470"/>
      <c r="K52" s="427"/>
      <c r="L52" s="428"/>
    </row>
    <row r="53" spans="1:12" ht="18" customHeight="1">
      <c r="A53" s="285" t="str">
        <f t="shared" ref="A53" si="19">A30</f>
        <v>SETOR 30 - COPENHAGEN</v>
      </c>
      <c r="B53" s="96">
        <f>B30</f>
        <v>3363.6</v>
      </c>
      <c r="C53" s="360">
        <v>1.7899999999999999E-3</v>
      </c>
      <c r="D53" s="364">
        <f t="shared" si="4"/>
        <v>6.0208439999999994</v>
      </c>
      <c r="E53" s="97">
        <v>400</v>
      </c>
      <c r="F53" s="108">
        <f t="shared" si="2"/>
        <v>2408.3375999999998</v>
      </c>
      <c r="G53" s="427"/>
      <c r="H53" s="427"/>
      <c r="I53" s="470"/>
      <c r="J53" s="470"/>
      <c r="K53" s="427"/>
      <c r="L53" s="428"/>
    </row>
    <row r="54" spans="1:12" ht="18" customHeight="1">
      <c r="A54" s="294" t="str">
        <f t="shared" ref="A54" si="20">A31</f>
        <v>SETOR 31 - GREEN PARK</v>
      </c>
      <c r="B54" s="99">
        <f>B31</f>
        <v>4468</v>
      </c>
      <c r="C54" s="360">
        <v>1.7899999999999999E-3</v>
      </c>
      <c r="D54" s="364">
        <f t="shared" si="4"/>
        <v>7.9977199999999993</v>
      </c>
      <c r="E54" s="100">
        <v>400</v>
      </c>
      <c r="F54" s="287">
        <f t="shared" si="2"/>
        <v>3199.0879999999997</v>
      </c>
      <c r="G54" s="429"/>
      <c r="H54" s="429"/>
      <c r="I54" s="474"/>
      <c r="J54" s="474"/>
      <c r="K54" s="429"/>
      <c r="L54" s="430"/>
    </row>
    <row r="55" spans="1:12" ht="20.100000000000001" customHeight="1">
      <c r="A55" s="153" t="s">
        <v>113</v>
      </c>
      <c r="B55" s="154">
        <f>SUM(B37:B54)</f>
        <v>186065.25</v>
      </c>
      <c r="C55" s="155"/>
      <c r="D55" s="154">
        <f>SUM(D37:D54)</f>
        <v>333.05679750000002</v>
      </c>
      <c r="E55" s="154"/>
      <c r="F55" s="401">
        <f>SUM(F37:F54)</f>
        <v>133222.71900000001</v>
      </c>
      <c r="G55" s="154"/>
      <c r="H55" s="154"/>
      <c r="I55" s="154"/>
      <c r="J55" s="154"/>
      <c r="K55" s="154"/>
      <c r="L55" s="156"/>
    </row>
    <row r="56" spans="1:12" ht="15" customHeight="1">
      <c r="A56" s="55"/>
      <c r="B56" s="55"/>
      <c r="C56" s="55"/>
      <c r="D56" s="55"/>
      <c r="E56" s="55"/>
      <c r="F56" s="55"/>
      <c r="G56" s="55"/>
      <c r="H56" s="55"/>
      <c r="I56" s="55"/>
      <c r="J56" s="55"/>
      <c r="K56" s="55"/>
      <c r="L56" s="55"/>
    </row>
    <row r="57" spans="1:12" ht="26.25" customHeight="1">
      <c r="A57" s="593" t="s">
        <v>288</v>
      </c>
      <c r="B57" s="594"/>
      <c r="C57" s="594"/>
      <c r="D57" s="594"/>
      <c r="E57" s="594"/>
      <c r="F57" s="594"/>
      <c r="G57" s="594"/>
      <c r="H57" s="594"/>
      <c r="I57" s="594"/>
      <c r="J57" s="594"/>
      <c r="K57" s="594"/>
      <c r="L57" s="595"/>
    </row>
    <row r="58" spans="1:12" ht="36" customHeight="1">
      <c r="A58" s="596" t="s">
        <v>266</v>
      </c>
      <c r="B58" s="296" t="s">
        <v>89</v>
      </c>
      <c r="C58" s="297" t="s">
        <v>118</v>
      </c>
      <c r="D58" s="371" t="s">
        <v>271</v>
      </c>
      <c r="E58" s="297" t="s">
        <v>178</v>
      </c>
      <c r="F58" s="297" t="s">
        <v>121</v>
      </c>
      <c r="G58" s="298"/>
      <c r="H58" s="299"/>
      <c r="I58" s="299"/>
      <c r="J58" s="300"/>
      <c r="K58" s="585" t="s">
        <v>246</v>
      </c>
      <c r="L58" s="586"/>
    </row>
    <row r="59" spans="1:12" ht="20.100000000000001" customHeight="1">
      <c r="A59" s="596"/>
      <c r="B59" s="297" t="s">
        <v>88</v>
      </c>
      <c r="C59" s="295" t="s">
        <v>97</v>
      </c>
      <c r="D59" s="371" t="s">
        <v>95</v>
      </c>
      <c r="E59" s="297" t="s">
        <v>93</v>
      </c>
      <c r="F59" s="297" t="s">
        <v>94</v>
      </c>
      <c r="G59" s="124"/>
      <c r="H59" s="150"/>
      <c r="I59" s="150"/>
      <c r="J59" s="301"/>
      <c r="K59" s="587"/>
      <c r="L59" s="588"/>
    </row>
    <row r="60" spans="1:12" ht="18" customHeight="1">
      <c r="A60" s="280" t="str">
        <f>A14</f>
        <v>SETOR 2 - UNIÃO</v>
      </c>
      <c r="B60" s="116">
        <f>B14</f>
        <v>1377.5</v>
      </c>
      <c r="C60" s="355">
        <v>1.8000000000000001E-4</v>
      </c>
      <c r="D60" s="372">
        <f>B60*C60</f>
        <v>0.24795</v>
      </c>
      <c r="E60" s="117">
        <v>270</v>
      </c>
      <c r="F60" s="118">
        <f>E60*D60</f>
        <v>66.9465</v>
      </c>
      <c r="G60" s="484"/>
      <c r="H60" s="485"/>
      <c r="I60" s="485"/>
      <c r="J60" s="486"/>
      <c r="K60" s="486"/>
      <c r="L60" s="487"/>
    </row>
    <row r="61" spans="1:12" ht="18" customHeight="1">
      <c r="A61" s="279" t="str">
        <f t="shared" ref="A61:B61" si="21">A15</f>
        <v>SETOR 3 - PARQUE UNIVERSITÁRIO</v>
      </c>
      <c r="B61" s="96">
        <f t="shared" si="21"/>
        <v>4668</v>
      </c>
      <c r="C61" s="356">
        <v>1.8000000000000001E-4</v>
      </c>
      <c r="D61" s="372">
        <f t="shared" ref="D61:D77" si="22">B61*C61</f>
        <v>0.8402400000000001</v>
      </c>
      <c r="E61" s="97">
        <v>270</v>
      </c>
      <c r="F61" s="104">
        <f t="shared" ref="F61:F77" si="23">E61*D61</f>
        <v>226.86480000000003</v>
      </c>
      <c r="G61" s="488"/>
      <c r="H61" s="470"/>
      <c r="I61" s="470"/>
      <c r="J61" s="471"/>
      <c r="K61" s="471"/>
      <c r="L61" s="473"/>
    </row>
    <row r="62" spans="1:12" ht="18" customHeight="1">
      <c r="A62" s="279" t="str">
        <f t="shared" ref="A62:B62" si="24">A16</f>
        <v>SETOR 5 - PINHEIROS III</v>
      </c>
      <c r="B62" s="96">
        <f t="shared" si="24"/>
        <v>1678</v>
      </c>
      <c r="C62" s="356">
        <v>1.8000000000000001E-4</v>
      </c>
      <c r="D62" s="372">
        <f t="shared" si="22"/>
        <v>0.30204000000000003</v>
      </c>
      <c r="E62" s="97">
        <v>270</v>
      </c>
      <c r="F62" s="104">
        <f t="shared" si="23"/>
        <v>81.55080000000001</v>
      </c>
      <c r="G62" s="488"/>
      <c r="H62" s="470"/>
      <c r="I62" s="470"/>
      <c r="J62" s="471"/>
      <c r="K62" s="471"/>
      <c r="L62" s="473"/>
    </row>
    <row r="63" spans="1:12" ht="18" customHeight="1">
      <c r="A63" s="279" t="str">
        <f t="shared" ref="A63:B63" si="25">A17</f>
        <v>SETOR 6 - TERRA BRASIL</v>
      </c>
      <c r="B63" s="96">
        <f t="shared" si="25"/>
        <v>2935</v>
      </c>
      <c r="C63" s="356">
        <v>1.8000000000000001E-4</v>
      </c>
      <c r="D63" s="372">
        <f t="shared" si="22"/>
        <v>0.52829999999999999</v>
      </c>
      <c r="E63" s="97">
        <v>270</v>
      </c>
      <c r="F63" s="104">
        <f t="shared" si="23"/>
        <v>142.64099999999999</v>
      </c>
      <c r="G63" s="488"/>
      <c r="H63" s="470"/>
      <c r="I63" s="470"/>
      <c r="J63" s="471"/>
      <c r="K63" s="471"/>
      <c r="L63" s="473"/>
    </row>
    <row r="64" spans="1:12" ht="18" customHeight="1">
      <c r="A64" s="279" t="str">
        <f t="shared" ref="A64:B64" si="26">A18</f>
        <v>SETOR 8 - JD. BELA VISTA / JD. PRIMAVERA</v>
      </c>
      <c r="B64" s="96">
        <f t="shared" si="26"/>
        <v>5425</v>
      </c>
      <c r="C64" s="356">
        <v>1.8000000000000001E-4</v>
      </c>
      <c r="D64" s="372">
        <f t="shared" si="22"/>
        <v>0.97650000000000003</v>
      </c>
      <c r="E64" s="97">
        <v>270</v>
      </c>
      <c r="F64" s="104">
        <f t="shared" si="23"/>
        <v>263.65500000000003</v>
      </c>
      <c r="G64" s="488"/>
      <c r="H64" s="470"/>
      <c r="I64" s="470"/>
      <c r="J64" s="471"/>
      <c r="K64" s="471"/>
      <c r="L64" s="473"/>
    </row>
    <row r="65" spans="1:12" ht="18" customHeight="1">
      <c r="A65" s="279" t="str">
        <f t="shared" ref="A65:B65" si="27">A19</f>
        <v>SETOR 10 - BELA VISTA</v>
      </c>
      <c r="B65" s="96">
        <f t="shared" si="27"/>
        <v>3048</v>
      </c>
      <c r="C65" s="356">
        <v>1.8000000000000001E-4</v>
      </c>
      <c r="D65" s="372">
        <f t="shared" si="22"/>
        <v>0.54864000000000002</v>
      </c>
      <c r="E65" s="97">
        <v>270</v>
      </c>
      <c r="F65" s="104">
        <f t="shared" si="23"/>
        <v>148.1328</v>
      </c>
      <c r="G65" s="488"/>
      <c r="H65" s="470"/>
      <c r="I65" s="470"/>
      <c r="J65" s="471"/>
      <c r="K65" s="471"/>
      <c r="L65" s="473"/>
    </row>
    <row r="66" spans="1:12" ht="18" customHeight="1">
      <c r="A66" s="279" t="str">
        <f t="shared" ref="A66:B66" si="28">A20</f>
        <v xml:space="preserve">SETOR 11 - JARDIM CAROLINA </v>
      </c>
      <c r="B66" s="96">
        <f t="shared" si="28"/>
        <v>23344</v>
      </c>
      <c r="C66" s="356">
        <v>1.8000000000000001E-4</v>
      </c>
      <c r="D66" s="372">
        <f t="shared" si="22"/>
        <v>4.2019200000000003</v>
      </c>
      <c r="E66" s="97">
        <v>270</v>
      </c>
      <c r="F66" s="104">
        <f t="shared" ref="F66:F76" si="29">E66*D66</f>
        <v>1134.5184000000002</v>
      </c>
      <c r="G66" s="488"/>
      <c r="H66" s="470"/>
      <c r="I66" s="470"/>
      <c r="J66" s="471"/>
      <c r="K66" s="471"/>
      <c r="L66" s="473"/>
    </row>
    <row r="67" spans="1:12" ht="18" customHeight="1">
      <c r="A67" s="279" t="str">
        <f t="shared" ref="A67:B67" si="30">A21</f>
        <v>SETOR 12 - SERRA DOURADA</v>
      </c>
      <c r="B67" s="96">
        <f t="shared" si="30"/>
        <v>36488.75</v>
      </c>
      <c r="C67" s="356">
        <v>1.8000000000000001E-4</v>
      </c>
      <c r="D67" s="372">
        <f t="shared" si="22"/>
        <v>6.5679750000000006</v>
      </c>
      <c r="E67" s="97">
        <v>270</v>
      </c>
      <c r="F67" s="104">
        <f t="shared" si="29"/>
        <v>1773.3532500000001</v>
      </c>
      <c r="G67" s="488"/>
      <c r="H67" s="470"/>
      <c r="I67" s="470"/>
      <c r="J67" s="471"/>
      <c r="K67" s="471"/>
      <c r="L67" s="473"/>
    </row>
    <row r="68" spans="1:12" ht="18" customHeight="1">
      <c r="A68" s="279" t="str">
        <f t="shared" ref="A68:B68" si="31">A22</f>
        <v>SETOR 13 - TOPÁZIO</v>
      </c>
      <c r="B68" s="96">
        <f t="shared" si="31"/>
        <v>21577</v>
      </c>
      <c r="C68" s="356">
        <v>1.8000000000000001E-4</v>
      </c>
      <c r="D68" s="372">
        <f t="shared" si="22"/>
        <v>3.8838600000000003</v>
      </c>
      <c r="E68" s="97">
        <v>270</v>
      </c>
      <c r="F68" s="104">
        <f t="shared" si="29"/>
        <v>1048.6422</v>
      </c>
      <c r="G68" s="488"/>
      <c r="H68" s="470"/>
      <c r="I68" s="470"/>
      <c r="J68" s="471"/>
      <c r="K68" s="471"/>
      <c r="L68" s="473"/>
    </row>
    <row r="69" spans="1:12" ht="18" customHeight="1">
      <c r="A69" s="279" t="str">
        <f t="shared" ref="A69:B69" si="32">A23</f>
        <v>SETOR 16 - JARDIM AURORA</v>
      </c>
      <c r="B69" s="96">
        <f t="shared" si="32"/>
        <v>14724</v>
      </c>
      <c r="C69" s="356">
        <v>1.8000000000000001E-4</v>
      </c>
      <c r="D69" s="372">
        <f t="shared" si="22"/>
        <v>2.6503200000000002</v>
      </c>
      <c r="E69" s="97">
        <v>270</v>
      </c>
      <c r="F69" s="104">
        <f t="shared" si="29"/>
        <v>715.58640000000003</v>
      </c>
      <c r="G69" s="488"/>
      <c r="H69" s="470"/>
      <c r="I69" s="470"/>
      <c r="J69" s="471"/>
      <c r="K69" s="471"/>
      <c r="L69" s="473"/>
    </row>
    <row r="70" spans="1:12" ht="18" customHeight="1">
      <c r="A70" s="279" t="str">
        <f t="shared" ref="A70:B70" si="33">A24</f>
        <v>SETOR 20 - CENTRO NORTE</v>
      </c>
      <c r="B70" s="96">
        <f t="shared" si="33"/>
        <v>9389</v>
      </c>
      <c r="C70" s="356">
        <v>1.8000000000000001E-4</v>
      </c>
      <c r="D70" s="372">
        <f t="shared" si="22"/>
        <v>1.6900200000000001</v>
      </c>
      <c r="E70" s="97">
        <v>270</v>
      </c>
      <c r="F70" s="104">
        <f t="shared" si="29"/>
        <v>456.30540000000002</v>
      </c>
      <c r="G70" s="488"/>
      <c r="H70" s="470"/>
      <c r="I70" s="470"/>
      <c r="J70" s="471"/>
      <c r="K70" s="471"/>
      <c r="L70" s="473"/>
    </row>
    <row r="71" spans="1:12" ht="18" customHeight="1">
      <c r="A71" s="279" t="str">
        <f t="shared" ref="A71:B71" si="34">A25</f>
        <v>SETOR 22 - SANTA BÁRBARA</v>
      </c>
      <c r="B71" s="96">
        <f t="shared" si="34"/>
        <v>4500</v>
      </c>
      <c r="C71" s="356">
        <v>1.8000000000000001E-4</v>
      </c>
      <c r="D71" s="372">
        <f t="shared" si="22"/>
        <v>0.81</v>
      </c>
      <c r="E71" s="97">
        <v>270</v>
      </c>
      <c r="F71" s="104">
        <f t="shared" si="29"/>
        <v>218.70000000000002</v>
      </c>
      <c r="G71" s="488"/>
      <c r="H71" s="470"/>
      <c r="I71" s="470"/>
      <c r="J71" s="471"/>
      <c r="K71" s="471"/>
      <c r="L71" s="473"/>
    </row>
    <row r="72" spans="1:12" ht="18" customHeight="1">
      <c r="A72" s="279" t="str">
        <f t="shared" ref="A72:B72" si="35">A26</f>
        <v>SETOR 23 - PARQUE FELIZ CIDADE</v>
      </c>
      <c r="B72" s="96">
        <f t="shared" si="35"/>
        <v>25113.5</v>
      </c>
      <c r="C72" s="356">
        <v>1.8000000000000001E-4</v>
      </c>
      <c r="D72" s="372">
        <f t="shared" si="22"/>
        <v>4.5204300000000002</v>
      </c>
      <c r="E72" s="97">
        <v>270</v>
      </c>
      <c r="F72" s="104">
        <f t="shared" si="29"/>
        <v>1220.5161000000001</v>
      </c>
      <c r="G72" s="488"/>
      <c r="H72" s="470"/>
      <c r="I72" s="470"/>
      <c r="J72" s="471"/>
      <c r="K72" s="471"/>
      <c r="L72" s="473"/>
    </row>
    <row r="73" spans="1:12" ht="18" customHeight="1">
      <c r="A73" s="285" t="str">
        <f t="shared" ref="A73:B73" si="36">A27</f>
        <v>SETOR 25 - CENTRO SUL</v>
      </c>
      <c r="B73" s="96">
        <f t="shared" si="36"/>
        <v>5067</v>
      </c>
      <c r="C73" s="356">
        <v>1.8000000000000001E-4</v>
      </c>
      <c r="D73" s="372">
        <f t="shared" si="22"/>
        <v>0.91206000000000009</v>
      </c>
      <c r="E73" s="97">
        <v>270</v>
      </c>
      <c r="F73" s="104">
        <f t="shared" si="29"/>
        <v>246.25620000000004</v>
      </c>
      <c r="G73" s="488"/>
      <c r="H73" s="470"/>
      <c r="I73" s="470"/>
      <c r="J73" s="471"/>
      <c r="K73" s="471"/>
      <c r="L73" s="473"/>
    </row>
    <row r="74" spans="1:12" ht="18" customHeight="1">
      <c r="A74" s="285" t="str">
        <f t="shared" ref="A74:B74" si="37">A28</f>
        <v>SETOR 27 - VILLAGE</v>
      </c>
      <c r="B74" s="96">
        <f t="shared" si="37"/>
        <v>15563.5</v>
      </c>
      <c r="C74" s="356">
        <v>1.8000000000000001E-4</v>
      </c>
      <c r="D74" s="372">
        <f t="shared" si="22"/>
        <v>2.8014300000000003</v>
      </c>
      <c r="E74" s="97">
        <v>270</v>
      </c>
      <c r="F74" s="104">
        <f t="shared" si="29"/>
        <v>756.38610000000006</v>
      </c>
      <c r="G74" s="488"/>
      <c r="H74" s="470"/>
      <c r="I74" s="470"/>
      <c r="J74" s="471"/>
      <c r="K74" s="471"/>
      <c r="L74" s="473"/>
    </row>
    <row r="75" spans="1:12" ht="18" customHeight="1">
      <c r="A75" s="285" t="str">
        <f t="shared" ref="A75:B75" si="38">A29</f>
        <v>SETOR 29 - FLORAIS DA MATA</v>
      </c>
      <c r="B75" s="96">
        <f t="shared" si="38"/>
        <v>3335.4</v>
      </c>
      <c r="C75" s="356">
        <v>1.8000000000000001E-4</v>
      </c>
      <c r="D75" s="372">
        <f t="shared" si="22"/>
        <v>0.60037200000000002</v>
      </c>
      <c r="E75" s="97">
        <v>270</v>
      </c>
      <c r="F75" s="104">
        <f t="shared" si="29"/>
        <v>162.10043999999999</v>
      </c>
      <c r="G75" s="488"/>
      <c r="H75" s="470"/>
      <c r="I75" s="470"/>
      <c r="J75" s="471"/>
      <c r="K75" s="471"/>
      <c r="L75" s="473"/>
    </row>
    <row r="76" spans="1:12" ht="18" customHeight="1">
      <c r="A76" s="285" t="str">
        <f t="shared" ref="A76:B76" si="39">A30</f>
        <v>SETOR 30 - COPENHAGEN</v>
      </c>
      <c r="B76" s="96">
        <f t="shared" si="39"/>
        <v>3363.6</v>
      </c>
      <c r="C76" s="356">
        <v>1.8000000000000001E-4</v>
      </c>
      <c r="D76" s="372">
        <f t="shared" si="22"/>
        <v>0.60544799999999999</v>
      </c>
      <c r="E76" s="97">
        <v>270</v>
      </c>
      <c r="F76" s="104">
        <f t="shared" si="29"/>
        <v>163.47095999999999</v>
      </c>
      <c r="G76" s="488"/>
      <c r="H76" s="470"/>
      <c r="I76" s="470"/>
      <c r="J76" s="471"/>
      <c r="K76" s="471"/>
      <c r="L76" s="473"/>
    </row>
    <row r="77" spans="1:12" ht="18" customHeight="1">
      <c r="A77" s="294" t="str">
        <f t="shared" ref="A77:B77" si="40">A31</f>
        <v>SETOR 31 - GREEN PARK</v>
      </c>
      <c r="B77" s="96">
        <f t="shared" si="40"/>
        <v>4468</v>
      </c>
      <c r="C77" s="357">
        <v>1.8000000000000001E-4</v>
      </c>
      <c r="D77" s="372">
        <f t="shared" si="22"/>
        <v>0.80424000000000007</v>
      </c>
      <c r="E77" s="100">
        <v>270</v>
      </c>
      <c r="F77" s="106">
        <f t="shared" si="23"/>
        <v>217.14480000000003</v>
      </c>
      <c r="G77" s="489"/>
      <c r="H77" s="474"/>
      <c r="I77" s="474"/>
      <c r="J77" s="475"/>
      <c r="K77" s="475"/>
      <c r="L77" s="476"/>
    </row>
    <row r="78" spans="1:12" ht="20.100000000000001" customHeight="1">
      <c r="A78" s="153" t="s">
        <v>96</v>
      </c>
      <c r="B78" s="154">
        <f>SUM(B60:B77)</f>
        <v>186065.25</v>
      </c>
      <c r="C78" s="358"/>
      <c r="D78" s="154">
        <f>SUM(D60:D77)</f>
        <v>33.491745000000002</v>
      </c>
      <c r="E78" s="157"/>
      <c r="F78" s="157">
        <f>SUM(F60:F77)</f>
        <v>9042.7711500000005</v>
      </c>
      <c r="G78" s="157"/>
      <c r="H78" s="158"/>
      <c r="I78" s="158"/>
      <c r="J78" s="159"/>
      <c r="K78" s="159"/>
      <c r="L78" s="160"/>
    </row>
    <row r="79" spans="1:12" ht="20.100000000000001" customHeight="1">
      <c r="A79" s="114"/>
      <c r="B79" s="115"/>
      <c r="C79" s="115"/>
      <c r="D79" s="63"/>
      <c r="E79" s="63"/>
      <c r="G79" s="63"/>
      <c r="H79" s="63"/>
      <c r="J79" s="63"/>
      <c r="L79" s="63"/>
    </row>
    <row r="80" spans="1:12" ht="27.75" customHeight="1">
      <c r="A80" s="593" t="s">
        <v>123</v>
      </c>
      <c r="B80" s="594"/>
      <c r="C80" s="594"/>
      <c r="D80" s="594"/>
      <c r="E80" s="594"/>
      <c r="F80" s="594"/>
      <c r="G80" s="594"/>
      <c r="H80" s="594"/>
      <c r="I80" s="594"/>
      <c r="J80" s="594"/>
      <c r="K80" s="594"/>
      <c r="L80" s="595"/>
    </row>
    <row r="81" spans="1:12" ht="45">
      <c r="A81" s="596" t="s">
        <v>266</v>
      </c>
      <c r="B81" s="296" t="s">
        <v>89</v>
      </c>
      <c r="C81" s="297" t="s">
        <v>118</v>
      </c>
      <c r="D81" s="296" t="s">
        <v>334</v>
      </c>
      <c r="E81" s="371" t="s">
        <v>272</v>
      </c>
      <c r="F81" s="297" t="s">
        <v>177</v>
      </c>
      <c r="G81" s="297" t="s">
        <v>122</v>
      </c>
      <c r="H81" s="362"/>
      <c r="I81" s="362"/>
      <c r="J81" s="469"/>
      <c r="K81" s="585" t="s">
        <v>246</v>
      </c>
      <c r="L81" s="586"/>
    </row>
    <row r="82" spans="1:12" ht="22.5" customHeight="1">
      <c r="A82" s="596"/>
      <c r="B82" s="297" t="s">
        <v>88</v>
      </c>
      <c r="C82" s="295" t="s">
        <v>287</v>
      </c>
      <c r="D82" s="297" t="s">
        <v>114</v>
      </c>
      <c r="E82" s="373" t="s">
        <v>95</v>
      </c>
      <c r="F82" s="297" t="s">
        <v>93</v>
      </c>
      <c r="G82" s="297" t="s">
        <v>94</v>
      </c>
      <c r="H82" s="150"/>
      <c r="I82" s="150"/>
      <c r="J82" s="301"/>
      <c r="K82" s="587"/>
      <c r="L82" s="588"/>
    </row>
    <row r="83" spans="1:12" ht="18" customHeight="1">
      <c r="A83" s="278" t="str">
        <f>A14</f>
        <v>SETOR 2 - UNIÃO</v>
      </c>
      <c r="B83" s="93">
        <f>B14</f>
        <v>1377.5</v>
      </c>
      <c r="C83" s="355">
        <f>0.008*0.8</f>
        <v>6.4000000000000003E-3</v>
      </c>
      <c r="D83" s="421">
        <v>1.5</v>
      </c>
      <c r="E83" s="366">
        <f>B83*C83*D83</f>
        <v>13.224</v>
      </c>
      <c r="F83" s="94">
        <v>270</v>
      </c>
      <c r="G83" s="95">
        <f>E83*F83</f>
        <v>3570.48</v>
      </c>
      <c r="H83" s="470"/>
      <c r="I83" s="470"/>
      <c r="J83" s="471"/>
      <c r="K83" s="589" t="s">
        <v>333</v>
      </c>
      <c r="L83" s="590"/>
    </row>
    <row r="84" spans="1:12" ht="18" customHeight="1">
      <c r="A84" s="279" t="str">
        <f t="shared" ref="A84:B84" si="41">A15</f>
        <v>SETOR 3 - PARQUE UNIVERSITÁRIO</v>
      </c>
      <c r="B84" s="96">
        <f t="shared" si="41"/>
        <v>4668</v>
      </c>
      <c r="C84" s="356">
        <f>0.008*0.8</f>
        <v>6.4000000000000003E-3</v>
      </c>
      <c r="D84" s="421">
        <v>1.5</v>
      </c>
      <c r="E84" s="367">
        <f>B84*C84*D84</f>
        <v>44.812800000000003</v>
      </c>
      <c r="F84" s="97">
        <v>270</v>
      </c>
      <c r="G84" s="98">
        <f t="shared" ref="G84:G100" si="42">E84*F84</f>
        <v>12099.456</v>
      </c>
      <c r="H84" s="470"/>
      <c r="I84" s="470"/>
      <c r="J84" s="472"/>
      <c r="K84" s="591"/>
      <c r="L84" s="592"/>
    </row>
    <row r="85" spans="1:12" ht="18" customHeight="1">
      <c r="A85" s="279" t="str">
        <f t="shared" ref="A85:B85" si="43">A16</f>
        <v>SETOR 5 - PINHEIROS III</v>
      </c>
      <c r="B85" s="96">
        <f t="shared" si="43"/>
        <v>1678</v>
      </c>
      <c r="C85" s="356">
        <f t="shared" ref="C85:C100" si="44">0.008*0.8</f>
        <v>6.4000000000000003E-3</v>
      </c>
      <c r="D85" s="421">
        <v>1.5</v>
      </c>
      <c r="E85" s="367">
        <f t="shared" ref="E85:E100" si="45">B85*C85*D85</f>
        <v>16.108800000000002</v>
      </c>
      <c r="F85" s="97">
        <v>270</v>
      </c>
      <c r="G85" s="98">
        <f t="shared" si="42"/>
        <v>4349.3760000000002</v>
      </c>
      <c r="H85" s="470"/>
      <c r="I85" s="470"/>
      <c r="J85" s="471"/>
      <c r="K85" s="591"/>
      <c r="L85" s="592"/>
    </row>
    <row r="86" spans="1:12" ht="18" customHeight="1">
      <c r="A86" s="279" t="str">
        <f t="shared" ref="A86:B86" si="46">A17</f>
        <v>SETOR 6 - TERRA BRASIL</v>
      </c>
      <c r="B86" s="96">
        <f t="shared" si="46"/>
        <v>2935</v>
      </c>
      <c r="C86" s="356">
        <f t="shared" si="44"/>
        <v>6.4000000000000003E-3</v>
      </c>
      <c r="D86" s="421">
        <v>1.5</v>
      </c>
      <c r="E86" s="367">
        <f t="shared" si="45"/>
        <v>28.176000000000002</v>
      </c>
      <c r="F86" s="97">
        <v>270</v>
      </c>
      <c r="G86" s="98">
        <f t="shared" si="42"/>
        <v>7607.52</v>
      </c>
      <c r="H86" s="470"/>
      <c r="I86" s="470"/>
      <c r="J86" s="471"/>
      <c r="K86" s="591"/>
      <c r="L86" s="592"/>
    </row>
    <row r="87" spans="1:12" ht="18" customHeight="1">
      <c r="A87" s="279" t="str">
        <f t="shared" ref="A87:B87" si="47">A18</f>
        <v>SETOR 8 - JD. BELA VISTA / JD. PRIMAVERA</v>
      </c>
      <c r="B87" s="96">
        <f t="shared" si="47"/>
        <v>5425</v>
      </c>
      <c r="C87" s="356">
        <f t="shared" si="44"/>
        <v>6.4000000000000003E-3</v>
      </c>
      <c r="D87" s="421">
        <v>1.5</v>
      </c>
      <c r="E87" s="367">
        <f t="shared" si="45"/>
        <v>52.08</v>
      </c>
      <c r="F87" s="97">
        <v>270</v>
      </c>
      <c r="G87" s="98">
        <f t="shared" si="42"/>
        <v>14061.6</v>
      </c>
      <c r="H87" s="470"/>
      <c r="I87" s="470"/>
      <c r="J87" s="471"/>
      <c r="K87" s="435"/>
      <c r="L87" s="436"/>
    </row>
    <row r="88" spans="1:12" ht="18" customHeight="1">
      <c r="A88" s="279" t="str">
        <f t="shared" ref="A88:B88" si="48">A19</f>
        <v>SETOR 10 - BELA VISTA</v>
      </c>
      <c r="B88" s="96">
        <f t="shared" si="48"/>
        <v>3048</v>
      </c>
      <c r="C88" s="356">
        <f t="shared" si="44"/>
        <v>6.4000000000000003E-3</v>
      </c>
      <c r="D88" s="421">
        <v>1.5</v>
      </c>
      <c r="E88" s="367">
        <f t="shared" si="45"/>
        <v>29.260800000000003</v>
      </c>
      <c r="F88" s="97">
        <v>270</v>
      </c>
      <c r="G88" s="98">
        <f t="shared" si="42"/>
        <v>7900.4160000000011</v>
      </c>
      <c r="H88" s="470"/>
      <c r="I88" s="470"/>
      <c r="J88" s="471"/>
      <c r="K88" s="435"/>
      <c r="L88" s="436"/>
    </row>
    <row r="89" spans="1:12" ht="18" customHeight="1">
      <c r="A89" s="279" t="str">
        <f t="shared" ref="A89:B89" si="49">A20</f>
        <v xml:space="preserve">SETOR 11 - JARDIM CAROLINA </v>
      </c>
      <c r="B89" s="96">
        <f t="shared" si="49"/>
        <v>23344</v>
      </c>
      <c r="C89" s="356">
        <f t="shared" si="44"/>
        <v>6.4000000000000003E-3</v>
      </c>
      <c r="D89" s="421">
        <v>1.5</v>
      </c>
      <c r="E89" s="367">
        <f t="shared" si="45"/>
        <v>224.10239999999999</v>
      </c>
      <c r="F89" s="97">
        <v>270</v>
      </c>
      <c r="G89" s="98">
        <f t="shared" si="42"/>
        <v>60507.647999999994</v>
      </c>
      <c r="H89" s="470"/>
      <c r="I89" s="470"/>
      <c r="J89" s="471"/>
      <c r="K89" s="471"/>
      <c r="L89" s="473"/>
    </row>
    <row r="90" spans="1:12" ht="18" customHeight="1">
      <c r="A90" s="279" t="str">
        <f t="shared" ref="A90:B90" si="50">A21</f>
        <v>SETOR 12 - SERRA DOURADA</v>
      </c>
      <c r="B90" s="96">
        <f t="shared" si="50"/>
        <v>36488.75</v>
      </c>
      <c r="C90" s="356">
        <f t="shared" si="44"/>
        <v>6.4000000000000003E-3</v>
      </c>
      <c r="D90" s="421">
        <v>1.5</v>
      </c>
      <c r="E90" s="367">
        <f t="shared" si="45"/>
        <v>350.29200000000003</v>
      </c>
      <c r="F90" s="97">
        <v>270</v>
      </c>
      <c r="G90" s="98">
        <f t="shared" si="42"/>
        <v>94578.840000000011</v>
      </c>
      <c r="H90" s="470"/>
      <c r="I90" s="470"/>
      <c r="J90" s="471"/>
      <c r="K90" s="471"/>
      <c r="L90" s="473"/>
    </row>
    <row r="91" spans="1:12" ht="18" customHeight="1">
      <c r="A91" s="279" t="str">
        <f t="shared" ref="A91:B91" si="51">A22</f>
        <v>SETOR 13 - TOPÁZIO</v>
      </c>
      <c r="B91" s="96">
        <f t="shared" si="51"/>
        <v>21577</v>
      </c>
      <c r="C91" s="356">
        <f t="shared" si="44"/>
        <v>6.4000000000000003E-3</v>
      </c>
      <c r="D91" s="421">
        <v>1.5</v>
      </c>
      <c r="E91" s="367">
        <f t="shared" si="45"/>
        <v>207.13920000000002</v>
      </c>
      <c r="F91" s="97">
        <v>270</v>
      </c>
      <c r="G91" s="98">
        <f t="shared" si="42"/>
        <v>55927.584000000003</v>
      </c>
      <c r="H91" s="470"/>
      <c r="I91" s="470"/>
      <c r="J91" s="471"/>
      <c r="K91" s="471"/>
      <c r="L91" s="473"/>
    </row>
    <row r="92" spans="1:12" ht="18" customHeight="1">
      <c r="A92" s="279" t="str">
        <f t="shared" ref="A92:B92" si="52">A23</f>
        <v>SETOR 16 - JARDIM AURORA</v>
      </c>
      <c r="B92" s="96">
        <f t="shared" si="52"/>
        <v>14724</v>
      </c>
      <c r="C92" s="356">
        <f t="shared" si="44"/>
        <v>6.4000000000000003E-3</v>
      </c>
      <c r="D92" s="421">
        <v>1.5</v>
      </c>
      <c r="E92" s="367">
        <f t="shared" si="45"/>
        <v>141.35040000000001</v>
      </c>
      <c r="F92" s="97">
        <v>270</v>
      </c>
      <c r="G92" s="98">
        <f t="shared" si="42"/>
        <v>38164.608</v>
      </c>
      <c r="H92" s="470"/>
      <c r="I92" s="470"/>
      <c r="J92" s="471"/>
      <c r="K92" s="471"/>
      <c r="L92" s="473"/>
    </row>
    <row r="93" spans="1:12" ht="18" customHeight="1">
      <c r="A93" s="279" t="str">
        <f t="shared" ref="A93:B93" si="53">A24</f>
        <v>SETOR 20 - CENTRO NORTE</v>
      </c>
      <c r="B93" s="96">
        <f t="shared" si="53"/>
        <v>9389</v>
      </c>
      <c r="C93" s="356">
        <f t="shared" si="44"/>
        <v>6.4000000000000003E-3</v>
      </c>
      <c r="D93" s="421">
        <v>1.5</v>
      </c>
      <c r="E93" s="367">
        <f t="shared" si="45"/>
        <v>90.134399999999999</v>
      </c>
      <c r="F93" s="97">
        <v>270</v>
      </c>
      <c r="G93" s="98">
        <f t="shared" si="42"/>
        <v>24336.288</v>
      </c>
      <c r="H93" s="470"/>
      <c r="I93" s="470"/>
      <c r="J93" s="471"/>
      <c r="K93" s="471"/>
      <c r="L93" s="473"/>
    </row>
    <row r="94" spans="1:12" ht="18" customHeight="1">
      <c r="A94" s="279" t="str">
        <f t="shared" ref="A94:B94" si="54">A25</f>
        <v>SETOR 22 - SANTA BÁRBARA</v>
      </c>
      <c r="B94" s="96">
        <f t="shared" si="54"/>
        <v>4500</v>
      </c>
      <c r="C94" s="356">
        <f t="shared" si="44"/>
        <v>6.4000000000000003E-3</v>
      </c>
      <c r="D94" s="421">
        <v>1.5</v>
      </c>
      <c r="E94" s="367">
        <f t="shared" si="45"/>
        <v>43.2</v>
      </c>
      <c r="F94" s="97">
        <v>270</v>
      </c>
      <c r="G94" s="98">
        <f t="shared" si="42"/>
        <v>11664</v>
      </c>
      <c r="H94" s="470"/>
      <c r="I94" s="470"/>
      <c r="J94" s="471"/>
      <c r="K94" s="471"/>
      <c r="L94" s="473"/>
    </row>
    <row r="95" spans="1:12" ht="18" customHeight="1">
      <c r="A95" s="279" t="str">
        <f t="shared" ref="A95:B95" si="55">A26</f>
        <v>SETOR 23 - PARQUE FELIZ CIDADE</v>
      </c>
      <c r="B95" s="96">
        <f t="shared" si="55"/>
        <v>25113.5</v>
      </c>
      <c r="C95" s="356">
        <f t="shared" si="44"/>
        <v>6.4000000000000003E-3</v>
      </c>
      <c r="D95" s="421">
        <v>1.5</v>
      </c>
      <c r="E95" s="367">
        <f t="shared" si="45"/>
        <v>241.08960000000002</v>
      </c>
      <c r="F95" s="97">
        <v>270</v>
      </c>
      <c r="G95" s="98">
        <f t="shared" si="42"/>
        <v>65094.192000000003</v>
      </c>
      <c r="H95" s="470"/>
      <c r="I95" s="470"/>
      <c r="J95" s="471"/>
      <c r="K95" s="471"/>
      <c r="L95" s="473"/>
    </row>
    <row r="96" spans="1:12" ht="18" customHeight="1">
      <c r="A96" s="279" t="str">
        <f t="shared" ref="A96:B96" si="56">A27</f>
        <v>SETOR 25 - CENTRO SUL</v>
      </c>
      <c r="B96" s="96">
        <f t="shared" si="56"/>
        <v>5067</v>
      </c>
      <c r="C96" s="356">
        <f t="shared" si="44"/>
        <v>6.4000000000000003E-3</v>
      </c>
      <c r="D96" s="421">
        <v>1.5</v>
      </c>
      <c r="E96" s="367">
        <f t="shared" si="45"/>
        <v>48.643200000000007</v>
      </c>
      <c r="F96" s="97">
        <v>270</v>
      </c>
      <c r="G96" s="98">
        <f t="shared" si="42"/>
        <v>13133.664000000002</v>
      </c>
      <c r="H96" s="470"/>
      <c r="I96" s="470"/>
      <c r="J96" s="471"/>
      <c r="K96" s="471"/>
      <c r="L96" s="473"/>
    </row>
    <row r="97" spans="1:12" ht="18" customHeight="1">
      <c r="A97" s="279" t="str">
        <f t="shared" ref="A97:B97" si="57">A28</f>
        <v>SETOR 27 - VILLAGE</v>
      </c>
      <c r="B97" s="96">
        <f t="shared" si="57"/>
        <v>15563.5</v>
      </c>
      <c r="C97" s="356">
        <f t="shared" si="44"/>
        <v>6.4000000000000003E-3</v>
      </c>
      <c r="D97" s="421">
        <v>1.5</v>
      </c>
      <c r="E97" s="367">
        <f t="shared" si="45"/>
        <v>149.40960000000001</v>
      </c>
      <c r="F97" s="97">
        <v>270</v>
      </c>
      <c r="G97" s="98">
        <f t="shared" si="42"/>
        <v>40340.592000000004</v>
      </c>
      <c r="H97" s="470"/>
      <c r="I97" s="470"/>
      <c r="J97" s="471"/>
      <c r="K97" s="471"/>
      <c r="L97" s="473"/>
    </row>
    <row r="98" spans="1:12" ht="18" customHeight="1">
      <c r="A98" s="279" t="str">
        <f t="shared" ref="A98:B98" si="58">A29</f>
        <v>SETOR 29 - FLORAIS DA MATA</v>
      </c>
      <c r="B98" s="96">
        <f t="shared" si="58"/>
        <v>3335.4</v>
      </c>
      <c r="C98" s="356">
        <f t="shared" si="44"/>
        <v>6.4000000000000003E-3</v>
      </c>
      <c r="D98" s="421">
        <v>1.5</v>
      </c>
      <c r="E98" s="367">
        <f t="shared" si="45"/>
        <v>32.019840000000002</v>
      </c>
      <c r="F98" s="97">
        <v>270</v>
      </c>
      <c r="G98" s="98">
        <f t="shared" si="42"/>
        <v>8645.3568000000014</v>
      </c>
      <c r="H98" s="470"/>
      <c r="I98" s="470"/>
      <c r="J98" s="471"/>
      <c r="K98" s="471"/>
      <c r="L98" s="473"/>
    </row>
    <row r="99" spans="1:12" ht="18" customHeight="1">
      <c r="A99" s="285" t="str">
        <f t="shared" ref="A99:B99" si="59">A30</f>
        <v>SETOR 30 - COPENHAGEN</v>
      </c>
      <c r="B99" s="96">
        <f t="shared" si="59"/>
        <v>3363.6</v>
      </c>
      <c r="C99" s="356">
        <f t="shared" si="44"/>
        <v>6.4000000000000003E-3</v>
      </c>
      <c r="D99" s="421">
        <v>1.5</v>
      </c>
      <c r="E99" s="367">
        <f t="shared" si="45"/>
        <v>32.290559999999999</v>
      </c>
      <c r="F99" s="97">
        <v>270</v>
      </c>
      <c r="G99" s="98">
        <f t="shared" si="42"/>
        <v>8718.4511999999995</v>
      </c>
      <c r="H99" s="470"/>
      <c r="I99" s="470"/>
      <c r="J99" s="471"/>
      <c r="K99" s="471"/>
      <c r="L99" s="473"/>
    </row>
    <row r="100" spans="1:12" ht="18" customHeight="1">
      <c r="A100" s="294" t="str">
        <f t="shared" ref="A100:B100" si="60">A31</f>
        <v>SETOR 31 - GREEN PARK</v>
      </c>
      <c r="B100" s="96">
        <f t="shared" si="60"/>
        <v>4468</v>
      </c>
      <c r="C100" s="357">
        <f t="shared" si="44"/>
        <v>6.4000000000000003E-3</v>
      </c>
      <c r="D100" s="421">
        <v>1.5</v>
      </c>
      <c r="E100" s="369">
        <f t="shared" si="45"/>
        <v>42.892800000000001</v>
      </c>
      <c r="F100" s="100">
        <v>270</v>
      </c>
      <c r="G100" s="98">
        <f t="shared" si="42"/>
        <v>11581.056</v>
      </c>
      <c r="H100" s="474"/>
      <c r="I100" s="474"/>
      <c r="J100" s="475"/>
      <c r="K100" s="475"/>
      <c r="L100" s="476"/>
    </row>
    <row r="101" spans="1:12" ht="20.100000000000001" customHeight="1">
      <c r="A101" s="153" t="s">
        <v>96</v>
      </c>
      <c r="B101" s="154">
        <f>SUM(B83:B100)</f>
        <v>186065.25</v>
      </c>
      <c r="C101" s="358"/>
      <c r="D101" s="358"/>
      <c r="E101" s="305">
        <f>SUM(E83:E100)</f>
        <v>1786.2264</v>
      </c>
      <c r="F101" s="158"/>
      <c r="G101" s="157">
        <f>SUM(G83:G100)</f>
        <v>482281.12799999997</v>
      </c>
      <c r="H101" s="158"/>
      <c r="I101" s="158"/>
      <c r="J101" s="159"/>
      <c r="K101" s="159"/>
      <c r="L101" s="160"/>
    </row>
    <row r="102" spans="1:12" ht="20.100000000000001" customHeight="1">
      <c r="A102" s="114"/>
      <c r="B102" s="115"/>
      <c r="C102" s="115"/>
      <c r="D102" s="63"/>
      <c r="E102" s="63"/>
      <c r="G102" s="63"/>
      <c r="H102" s="63"/>
      <c r="J102" s="63"/>
      <c r="L102" s="63"/>
    </row>
    <row r="103" spans="1:12" ht="15" customHeight="1">
      <c r="A103" s="593" t="s">
        <v>298</v>
      </c>
      <c r="B103" s="594"/>
      <c r="C103" s="594"/>
      <c r="D103" s="594"/>
      <c r="E103" s="594"/>
      <c r="F103" s="594"/>
      <c r="G103" s="594"/>
      <c r="H103" s="594"/>
      <c r="I103" s="594"/>
      <c r="J103" s="594"/>
      <c r="K103" s="594"/>
      <c r="L103" s="595"/>
    </row>
    <row r="104" spans="1:12" ht="45" customHeight="1">
      <c r="A104" s="596" t="s">
        <v>266</v>
      </c>
      <c r="B104" s="296" t="s">
        <v>89</v>
      </c>
      <c r="C104" s="297" t="s">
        <v>118</v>
      </c>
      <c r="D104" s="296" t="s">
        <v>335</v>
      </c>
      <c r="E104" s="371" t="s">
        <v>299</v>
      </c>
      <c r="F104" s="297" t="s">
        <v>177</v>
      </c>
      <c r="G104" s="297" t="s">
        <v>300</v>
      </c>
      <c r="H104" s="299"/>
      <c r="I104" s="299"/>
      <c r="J104" s="300"/>
      <c r="K104" s="585" t="s">
        <v>246</v>
      </c>
      <c r="L104" s="586"/>
    </row>
    <row r="105" spans="1:12" ht="21.95" customHeight="1">
      <c r="A105" s="596"/>
      <c r="B105" s="297" t="s">
        <v>88</v>
      </c>
      <c r="C105" s="295" t="s">
        <v>287</v>
      </c>
      <c r="D105" s="297" t="s">
        <v>114</v>
      </c>
      <c r="E105" s="373" t="s">
        <v>95</v>
      </c>
      <c r="F105" s="297" t="s">
        <v>93</v>
      </c>
      <c r="G105" s="297" t="s">
        <v>94</v>
      </c>
      <c r="H105" s="150"/>
      <c r="I105" s="150"/>
      <c r="J105" s="301"/>
      <c r="K105" s="587"/>
      <c r="L105" s="588"/>
    </row>
    <row r="106" spans="1:12" ht="18" customHeight="1">
      <c r="A106" s="413" t="str">
        <f>A37</f>
        <v>SETOR 2 - UNIÃO</v>
      </c>
      <c r="B106" s="93">
        <f>B37</f>
        <v>1377.5</v>
      </c>
      <c r="C106" s="355">
        <f>0.008*0.2</f>
        <v>1.6000000000000001E-3</v>
      </c>
      <c r="D106" s="421">
        <v>1.5</v>
      </c>
      <c r="E106" s="366">
        <f t="shared" ref="E106:E123" si="61">B106*C106*D106</f>
        <v>3.306</v>
      </c>
      <c r="F106" s="94">
        <v>270</v>
      </c>
      <c r="G106" s="95">
        <f>E106*F106</f>
        <v>892.62</v>
      </c>
      <c r="H106" s="485"/>
      <c r="I106" s="485"/>
      <c r="J106" s="486"/>
      <c r="K106" s="589" t="s">
        <v>336</v>
      </c>
      <c r="L106" s="590"/>
    </row>
    <row r="107" spans="1:12" ht="18" customHeight="1">
      <c r="A107" s="412" t="str">
        <f t="shared" ref="A107:B107" si="62">A38</f>
        <v>SETOR 3 - PARQUE UNIVERSITÁRIO</v>
      </c>
      <c r="B107" s="96">
        <f t="shared" si="62"/>
        <v>4668</v>
      </c>
      <c r="C107" s="356">
        <f>0.008*0.2</f>
        <v>1.6000000000000001E-3</v>
      </c>
      <c r="D107" s="421">
        <v>1.5</v>
      </c>
      <c r="E107" s="367">
        <f t="shared" si="61"/>
        <v>11.203200000000001</v>
      </c>
      <c r="F107" s="97">
        <v>270</v>
      </c>
      <c r="G107" s="98">
        <f t="shared" ref="G107:G123" si="63">E107*F107</f>
        <v>3024.864</v>
      </c>
      <c r="H107" s="470"/>
      <c r="I107" s="470"/>
      <c r="J107" s="471"/>
      <c r="K107" s="591"/>
      <c r="L107" s="592"/>
    </row>
    <row r="108" spans="1:12" ht="18" customHeight="1">
      <c r="A108" s="412" t="str">
        <f t="shared" ref="A108:B108" si="64">A39</f>
        <v>SETOR 5 - PINHEIROS III</v>
      </c>
      <c r="B108" s="96">
        <f t="shared" si="64"/>
        <v>1678</v>
      </c>
      <c r="C108" s="356">
        <f t="shared" ref="C108:C123" si="65">0.008*0.2</f>
        <v>1.6000000000000001E-3</v>
      </c>
      <c r="D108" s="421">
        <v>1.5</v>
      </c>
      <c r="E108" s="367">
        <f t="shared" si="61"/>
        <v>4.0272000000000006</v>
      </c>
      <c r="F108" s="97">
        <v>270</v>
      </c>
      <c r="G108" s="98">
        <f t="shared" si="63"/>
        <v>1087.3440000000001</v>
      </c>
      <c r="H108" s="470"/>
      <c r="I108" s="470"/>
      <c r="J108" s="471"/>
      <c r="K108" s="591"/>
      <c r="L108" s="592"/>
    </row>
    <row r="109" spans="1:12" ht="18" customHeight="1">
      <c r="A109" s="412" t="str">
        <f t="shared" ref="A109:B109" si="66">A40</f>
        <v>SETOR 6 - TERRA BRASIL</v>
      </c>
      <c r="B109" s="96">
        <f t="shared" si="66"/>
        <v>2935</v>
      </c>
      <c r="C109" s="356">
        <f t="shared" si="65"/>
        <v>1.6000000000000001E-3</v>
      </c>
      <c r="D109" s="421">
        <v>1.5</v>
      </c>
      <c r="E109" s="367">
        <f t="shared" si="61"/>
        <v>7.0440000000000005</v>
      </c>
      <c r="F109" s="97">
        <v>270</v>
      </c>
      <c r="G109" s="98">
        <f t="shared" si="63"/>
        <v>1901.88</v>
      </c>
      <c r="H109" s="470"/>
      <c r="I109" s="470"/>
      <c r="J109" s="471"/>
      <c r="K109" s="591"/>
      <c r="L109" s="592"/>
    </row>
    <row r="110" spans="1:12" ht="18" customHeight="1">
      <c r="A110" s="412" t="str">
        <f t="shared" ref="A110:B110" si="67">A41</f>
        <v>SETOR 8 - JD. BELA VISTA / JD. PRIMAVERA</v>
      </c>
      <c r="B110" s="96">
        <f t="shared" si="67"/>
        <v>5425</v>
      </c>
      <c r="C110" s="356">
        <f t="shared" si="65"/>
        <v>1.6000000000000001E-3</v>
      </c>
      <c r="D110" s="421">
        <v>1.5</v>
      </c>
      <c r="E110" s="367">
        <f t="shared" si="61"/>
        <v>13.02</v>
      </c>
      <c r="F110" s="97">
        <v>270</v>
      </c>
      <c r="G110" s="98">
        <f t="shared" si="63"/>
        <v>3515.4</v>
      </c>
      <c r="H110" s="470"/>
      <c r="I110" s="470"/>
      <c r="J110" s="471"/>
      <c r="K110" s="471"/>
      <c r="L110" s="473"/>
    </row>
    <row r="111" spans="1:12" ht="18" customHeight="1">
      <c r="A111" s="412" t="str">
        <f t="shared" ref="A111:B111" si="68">A42</f>
        <v>SETOR 10 - BELA VISTA</v>
      </c>
      <c r="B111" s="96">
        <f t="shared" si="68"/>
        <v>3048</v>
      </c>
      <c r="C111" s="356">
        <f t="shared" si="65"/>
        <v>1.6000000000000001E-3</v>
      </c>
      <c r="D111" s="421">
        <v>1.5</v>
      </c>
      <c r="E111" s="367">
        <f t="shared" si="61"/>
        <v>7.3152000000000008</v>
      </c>
      <c r="F111" s="97">
        <v>270</v>
      </c>
      <c r="G111" s="98">
        <f t="shared" si="63"/>
        <v>1975.1040000000003</v>
      </c>
      <c r="H111" s="470"/>
      <c r="I111" s="470"/>
      <c r="J111" s="471"/>
      <c r="K111" s="471"/>
      <c r="L111" s="473"/>
    </row>
    <row r="112" spans="1:12" ht="18" customHeight="1">
      <c r="A112" s="412" t="str">
        <f t="shared" ref="A112:B112" si="69">A43</f>
        <v xml:space="preserve">SETOR 11 - JARDIM CAROLINA </v>
      </c>
      <c r="B112" s="96">
        <f t="shared" si="69"/>
        <v>23344</v>
      </c>
      <c r="C112" s="356">
        <f t="shared" si="65"/>
        <v>1.6000000000000001E-3</v>
      </c>
      <c r="D112" s="421">
        <v>1.5</v>
      </c>
      <c r="E112" s="367">
        <f t="shared" si="61"/>
        <v>56.025599999999997</v>
      </c>
      <c r="F112" s="97">
        <v>270</v>
      </c>
      <c r="G112" s="98">
        <f t="shared" si="63"/>
        <v>15126.911999999998</v>
      </c>
      <c r="H112" s="470"/>
      <c r="I112" s="470"/>
      <c r="J112" s="471"/>
      <c r="K112" s="471"/>
      <c r="L112" s="473"/>
    </row>
    <row r="113" spans="1:12" ht="18" customHeight="1">
      <c r="A113" s="412" t="str">
        <f t="shared" ref="A113:B113" si="70">A44</f>
        <v>SETOR 12 - SERRA DOURADA</v>
      </c>
      <c r="B113" s="96">
        <f t="shared" si="70"/>
        <v>36488.75</v>
      </c>
      <c r="C113" s="356">
        <f t="shared" si="65"/>
        <v>1.6000000000000001E-3</v>
      </c>
      <c r="D113" s="421">
        <v>1.5</v>
      </c>
      <c r="E113" s="367">
        <f t="shared" si="61"/>
        <v>87.573000000000008</v>
      </c>
      <c r="F113" s="97">
        <v>270</v>
      </c>
      <c r="G113" s="98">
        <f t="shared" si="63"/>
        <v>23644.710000000003</v>
      </c>
      <c r="H113" s="470"/>
      <c r="I113" s="470"/>
      <c r="J113" s="471"/>
      <c r="K113" s="471"/>
      <c r="L113" s="473"/>
    </row>
    <row r="114" spans="1:12" ht="18" customHeight="1">
      <c r="A114" s="412" t="str">
        <f t="shared" ref="A114:B114" si="71">A45</f>
        <v>SETOR 13 - TOPÁZIO</v>
      </c>
      <c r="B114" s="96">
        <f t="shared" si="71"/>
        <v>21577</v>
      </c>
      <c r="C114" s="356">
        <f t="shared" si="65"/>
        <v>1.6000000000000001E-3</v>
      </c>
      <c r="D114" s="421">
        <v>1.5</v>
      </c>
      <c r="E114" s="367">
        <f t="shared" si="61"/>
        <v>51.784800000000004</v>
      </c>
      <c r="F114" s="97">
        <v>270</v>
      </c>
      <c r="G114" s="98">
        <f t="shared" si="63"/>
        <v>13981.896000000001</v>
      </c>
      <c r="H114" s="470"/>
      <c r="I114" s="470"/>
      <c r="J114" s="471"/>
      <c r="K114" s="471"/>
      <c r="L114" s="473"/>
    </row>
    <row r="115" spans="1:12" ht="18" customHeight="1">
      <c r="A115" s="412" t="str">
        <f t="shared" ref="A115:B115" si="72">A46</f>
        <v>SETOR 16 - JARDIM AURORA</v>
      </c>
      <c r="B115" s="96">
        <f t="shared" si="72"/>
        <v>14724</v>
      </c>
      <c r="C115" s="356">
        <f t="shared" si="65"/>
        <v>1.6000000000000001E-3</v>
      </c>
      <c r="D115" s="421">
        <v>1.5</v>
      </c>
      <c r="E115" s="367">
        <f t="shared" si="61"/>
        <v>35.337600000000002</v>
      </c>
      <c r="F115" s="97">
        <v>270</v>
      </c>
      <c r="G115" s="98">
        <f t="shared" si="63"/>
        <v>9541.152</v>
      </c>
      <c r="H115" s="470"/>
      <c r="I115" s="470"/>
      <c r="J115" s="471"/>
      <c r="K115" s="471"/>
      <c r="L115" s="473"/>
    </row>
    <row r="116" spans="1:12" ht="18" customHeight="1">
      <c r="A116" s="412" t="str">
        <f t="shared" ref="A116:B116" si="73">A47</f>
        <v>SETOR 20 - CENTRO NORTE</v>
      </c>
      <c r="B116" s="96">
        <f t="shared" si="73"/>
        <v>9389</v>
      </c>
      <c r="C116" s="356">
        <f t="shared" si="65"/>
        <v>1.6000000000000001E-3</v>
      </c>
      <c r="D116" s="421">
        <v>1.5</v>
      </c>
      <c r="E116" s="367">
        <f t="shared" si="61"/>
        <v>22.5336</v>
      </c>
      <c r="F116" s="97">
        <v>270</v>
      </c>
      <c r="G116" s="98">
        <f t="shared" si="63"/>
        <v>6084.0720000000001</v>
      </c>
      <c r="H116" s="470"/>
      <c r="I116" s="470"/>
      <c r="J116" s="471"/>
      <c r="K116" s="471"/>
      <c r="L116" s="473"/>
    </row>
    <row r="117" spans="1:12" ht="18" customHeight="1">
      <c r="A117" s="412" t="str">
        <f t="shared" ref="A117:B117" si="74">A48</f>
        <v>SETOR 22 - SANTA BÁRBARA</v>
      </c>
      <c r="B117" s="96">
        <f t="shared" si="74"/>
        <v>4500</v>
      </c>
      <c r="C117" s="356">
        <f t="shared" si="65"/>
        <v>1.6000000000000001E-3</v>
      </c>
      <c r="D117" s="421">
        <v>1.5</v>
      </c>
      <c r="E117" s="367">
        <f t="shared" si="61"/>
        <v>10.8</v>
      </c>
      <c r="F117" s="97">
        <v>270</v>
      </c>
      <c r="G117" s="98">
        <f t="shared" si="63"/>
        <v>2916</v>
      </c>
      <c r="H117" s="470"/>
      <c r="I117" s="470"/>
      <c r="J117" s="471"/>
      <c r="K117" s="471"/>
      <c r="L117" s="473"/>
    </row>
    <row r="118" spans="1:12" ht="18" customHeight="1">
      <c r="A118" s="412" t="str">
        <f t="shared" ref="A118:B118" si="75">A49</f>
        <v>SETOR 23 - PARQUE FELIZ CIDADE</v>
      </c>
      <c r="B118" s="96">
        <f t="shared" si="75"/>
        <v>25113.5</v>
      </c>
      <c r="C118" s="356">
        <f t="shared" si="65"/>
        <v>1.6000000000000001E-3</v>
      </c>
      <c r="D118" s="421">
        <v>1.5</v>
      </c>
      <c r="E118" s="367">
        <f t="shared" si="61"/>
        <v>60.272400000000005</v>
      </c>
      <c r="F118" s="97">
        <v>270</v>
      </c>
      <c r="G118" s="98">
        <f t="shared" si="63"/>
        <v>16273.548000000001</v>
      </c>
      <c r="H118" s="470"/>
      <c r="I118" s="470"/>
      <c r="J118" s="471"/>
      <c r="K118" s="471"/>
      <c r="L118" s="473"/>
    </row>
    <row r="119" spans="1:12" ht="18" customHeight="1">
      <c r="A119" s="412" t="str">
        <f t="shared" ref="A119:B119" si="76">A50</f>
        <v>SETOR 25 - CENTRO SUL</v>
      </c>
      <c r="B119" s="96">
        <f t="shared" si="76"/>
        <v>5067</v>
      </c>
      <c r="C119" s="356">
        <f t="shared" si="65"/>
        <v>1.6000000000000001E-3</v>
      </c>
      <c r="D119" s="421">
        <v>1.5</v>
      </c>
      <c r="E119" s="367">
        <f t="shared" si="61"/>
        <v>12.160800000000002</v>
      </c>
      <c r="F119" s="97">
        <v>270</v>
      </c>
      <c r="G119" s="98">
        <f t="shared" si="63"/>
        <v>3283.4160000000006</v>
      </c>
      <c r="H119" s="470"/>
      <c r="I119" s="470"/>
      <c r="J119" s="471"/>
      <c r="K119" s="471"/>
      <c r="L119" s="473"/>
    </row>
    <row r="120" spans="1:12" ht="18" customHeight="1">
      <c r="A120" s="412" t="str">
        <f t="shared" ref="A120:B120" si="77">A51</f>
        <v>SETOR 27 - VILLAGE</v>
      </c>
      <c r="B120" s="96">
        <f t="shared" si="77"/>
        <v>15563.5</v>
      </c>
      <c r="C120" s="356">
        <f t="shared" si="65"/>
        <v>1.6000000000000001E-3</v>
      </c>
      <c r="D120" s="421">
        <v>1.5</v>
      </c>
      <c r="E120" s="367">
        <f t="shared" si="61"/>
        <v>37.352400000000003</v>
      </c>
      <c r="F120" s="97">
        <v>270</v>
      </c>
      <c r="G120" s="98">
        <f t="shared" si="63"/>
        <v>10085.148000000001</v>
      </c>
      <c r="H120" s="470"/>
      <c r="I120" s="470"/>
      <c r="J120" s="471"/>
      <c r="K120" s="471"/>
      <c r="L120" s="473"/>
    </row>
    <row r="121" spans="1:12" ht="18" customHeight="1">
      <c r="A121" s="412" t="str">
        <f t="shared" ref="A121:B121" si="78">A52</f>
        <v>SETOR 29 - FLORAIS DA MATA</v>
      </c>
      <c r="B121" s="96">
        <f t="shared" si="78"/>
        <v>3335.4</v>
      </c>
      <c r="C121" s="356">
        <f t="shared" si="65"/>
        <v>1.6000000000000001E-3</v>
      </c>
      <c r="D121" s="421">
        <v>1.5</v>
      </c>
      <c r="E121" s="367">
        <f t="shared" si="61"/>
        <v>8.0049600000000005</v>
      </c>
      <c r="F121" s="97">
        <v>270</v>
      </c>
      <c r="G121" s="98">
        <f t="shared" si="63"/>
        <v>2161.3392000000003</v>
      </c>
      <c r="H121" s="470"/>
      <c r="I121" s="470"/>
      <c r="J121" s="471"/>
      <c r="K121" s="471"/>
      <c r="L121" s="473"/>
    </row>
    <row r="122" spans="1:12" ht="18" customHeight="1">
      <c r="A122" s="285" t="str">
        <f t="shared" ref="A122:B122" si="79">A53</f>
        <v>SETOR 30 - COPENHAGEN</v>
      </c>
      <c r="B122" s="96">
        <f t="shared" si="79"/>
        <v>3363.6</v>
      </c>
      <c r="C122" s="356">
        <f t="shared" si="65"/>
        <v>1.6000000000000001E-3</v>
      </c>
      <c r="D122" s="421">
        <v>1.5</v>
      </c>
      <c r="E122" s="367">
        <f t="shared" si="61"/>
        <v>8.0726399999999998</v>
      </c>
      <c r="F122" s="97">
        <v>270</v>
      </c>
      <c r="G122" s="98">
        <f t="shared" si="63"/>
        <v>2179.6127999999999</v>
      </c>
      <c r="H122" s="470"/>
      <c r="I122" s="470"/>
      <c r="J122" s="471"/>
      <c r="K122" s="471"/>
      <c r="L122" s="473"/>
    </row>
    <row r="123" spans="1:12" ht="18" customHeight="1">
      <c r="A123" s="414" t="str">
        <f t="shared" ref="A123:B123" si="80">A54</f>
        <v>SETOR 31 - GREEN PARK</v>
      </c>
      <c r="B123" s="96">
        <f t="shared" si="80"/>
        <v>4468</v>
      </c>
      <c r="C123" s="357">
        <f t="shared" si="65"/>
        <v>1.6000000000000001E-3</v>
      </c>
      <c r="D123" s="422">
        <v>1.5</v>
      </c>
      <c r="E123" s="369">
        <f t="shared" si="61"/>
        <v>10.7232</v>
      </c>
      <c r="F123" s="100">
        <v>270</v>
      </c>
      <c r="G123" s="98">
        <f t="shared" si="63"/>
        <v>2895.2640000000001</v>
      </c>
      <c r="H123" s="474"/>
      <c r="I123" s="474"/>
      <c r="J123" s="475"/>
      <c r="K123" s="475"/>
      <c r="L123" s="476"/>
    </row>
    <row r="124" spans="1:12" ht="18" customHeight="1">
      <c r="A124" s="415" t="s">
        <v>96</v>
      </c>
      <c r="B124" s="154">
        <f>SUM(B106:B123)</f>
        <v>186065.25</v>
      </c>
      <c r="C124" s="423"/>
      <c r="D124" s="423"/>
      <c r="E124" s="305">
        <f>SUM(E106:E123)</f>
        <v>446.5566</v>
      </c>
      <c r="F124" s="158"/>
      <c r="G124" s="157">
        <f>SUM(G106:G123)</f>
        <v>120570.28199999999</v>
      </c>
      <c r="H124" s="158"/>
      <c r="I124" s="158"/>
      <c r="J124" s="159"/>
      <c r="K124" s="159"/>
      <c r="L124" s="160"/>
    </row>
  </sheetData>
  <mergeCells count="18">
    <mergeCell ref="A9:L9"/>
    <mergeCell ref="A12:A13"/>
    <mergeCell ref="A35:A36"/>
    <mergeCell ref="A57:L57"/>
    <mergeCell ref="A58:A59"/>
    <mergeCell ref="A34:L34"/>
    <mergeCell ref="A11:L11"/>
    <mergeCell ref="K104:L105"/>
    <mergeCell ref="K106:L109"/>
    <mergeCell ref="K58:L59"/>
    <mergeCell ref="K35:L36"/>
    <mergeCell ref="K12:L13"/>
    <mergeCell ref="K83:L86"/>
    <mergeCell ref="A103:L103"/>
    <mergeCell ref="A104:A105"/>
    <mergeCell ref="A80:L80"/>
    <mergeCell ref="A81:A82"/>
    <mergeCell ref="K81:L82"/>
  </mergeCells>
  <printOptions horizontalCentered="1"/>
  <pageMargins left="0.23622047244094491" right="0.23622047244094491" top="0.74803149606299213" bottom="0.74803149606299213" header="0.31496062992125984" footer="0.31496062992125984"/>
  <pageSetup paperSize="9" scale="55" fitToHeight="0" orientation="portrait" r:id="rId1"/>
  <headerFooter>
    <oddFooter>&amp;L&amp;A&amp;CRodrigo Thibes Gonsalves
Eng. Civil - CREA MT 033947&amp;R&amp;P de &amp;N</oddFooter>
  </headerFooter>
  <rowBreaks count="2" manualBreakCount="2">
    <brk id="56" max="11" man="1"/>
    <brk id="101" max="1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pageSetUpPr fitToPage="1"/>
  </sheetPr>
  <dimension ref="A1:P177"/>
  <sheetViews>
    <sheetView showGridLines="0" view="pageBreakPreview" zoomScaleNormal="100" zoomScaleSheetLayoutView="100" workbookViewId="0">
      <selection activeCell="J184" sqref="J184"/>
    </sheetView>
  </sheetViews>
  <sheetFormatPr defaultRowHeight="15" customHeight="1"/>
  <cols>
    <col min="1" max="1" width="38.7109375" style="64" customWidth="1"/>
    <col min="2" max="7" width="12.7109375" style="64" customWidth="1"/>
    <col min="8" max="8" width="13.5703125" style="64" bestFit="1" customWidth="1"/>
    <col min="9" max="12" width="12.7109375" style="64" customWidth="1"/>
    <col min="13" max="16384" width="9.140625" style="64"/>
  </cols>
  <sheetData>
    <row r="1" spans="1:16" ht="15" customHeight="1">
      <c r="A1" s="53"/>
      <c r="B1" s="53"/>
      <c r="C1" s="53"/>
      <c r="D1" s="53"/>
      <c r="E1" s="53"/>
      <c r="F1" s="53"/>
      <c r="G1" s="53"/>
      <c r="H1" s="53"/>
      <c r="I1" s="53"/>
      <c r="J1" s="53"/>
      <c r="K1" s="53"/>
      <c r="L1" s="53"/>
    </row>
    <row r="2" spans="1:16" ht="15" customHeight="1">
      <c r="A2" s="53"/>
      <c r="B2" s="12" t="s">
        <v>62</v>
      </c>
      <c r="C2" s="10" t="str">
        <f>'Memória de Cálculo - MICRO'!C2</f>
        <v>Conservação de pavimento com CBUQ e Microrrevestimento</v>
      </c>
      <c r="D2" s="53"/>
      <c r="E2" s="53"/>
      <c r="H2" s="54"/>
      <c r="I2" s="57" t="s">
        <v>189</v>
      </c>
      <c r="J2" s="53"/>
      <c r="K2" s="53"/>
      <c r="L2" s="53"/>
    </row>
    <row r="3" spans="1:16" ht="15" customHeight="1">
      <c r="A3" s="65"/>
      <c r="B3" s="12" t="s">
        <v>63</v>
      </c>
      <c r="C3" s="10" t="str">
        <f>'Memória de Cálculo - MICRO'!C3</f>
        <v>Perímetro urbano</v>
      </c>
      <c r="D3" s="49"/>
      <c r="E3" s="49"/>
      <c r="H3" s="56"/>
      <c r="I3" s="56" t="s">
        <v>111</v>
      </c>
      <c r="J3" s="49"/>
      <c r="K3" s="49"/>
      <c r="L3" s="49"/>
    </row>
    <row r="4" spans="1:16" ht="15" customHeight="1">
      <c r="A4" s="65"/>
      <c r="B4" s="12" t="s">
        <v>64</v>
      </c>
      <c r="C4" s="10" t="str">
        <f>'Memória de Cálculo - MICRO'!C4</f>
        <v>Diversos</v>
      </c>
      <c r="D4" s="49"/>
      <c r="E4" s="49"/>
      <c r="H4" s="56"/>
      <c r="I4" s="56" t="s">
        <v>101</v>
      </c>
      <c r="J4" s="49"/>
      <c r="K4" s="49"/>
      <c r="L4" s="49"/>
    </row>
    <row r="5" spans="1:16" ht="15" customHeight="1">
      <c r="A5" s="65"/>
      <c r="B5" s="12" t="s">
        <v>65</v>
      </c>
      <c r="C5" s="10" t="str">
        <f>'Memória de Cálculo - MICRO'!C5</f>
        <v>Sorriso - MT</v>
      </c>
      <c r="D5" s="49"/>
      <c r="E5" s="49"/>
      <c r="I5" s="66" t="s">
        <v>126</v>
      </c>
      <c r="J5" s="49"/>
      <c r="K5" s="49"/>
      <c r="L5" s="49"/>
    </row>
    <row r="6" spans="1:16" ht="15" customHeight="1">
      <c r="A6" s="65"/>
      <c r="B6" s="12"/>
      <c r="C6" s="10"/>
      <c r="D6" s="49"/>
      <c r="E6" s="49"/>
      <c r="F6" s="49"/>
      <c r="H6" s="49"/>
      <c r="I6" s="66" t="s">
        <v>102</v>
      </c>
      <c r="J6" s="49"/>
      <c r="K6" s="49"/>
      <c r="L6" s="49"/>
    </row>
    <row r="7" spans="1:16" ht="15" customHeight="1">
      <c r="A7" s="65"/>
      <c r="B7" s="49"/>
      <c r="C7" s="49"/>
      <c r="D7" s="49"/>
      <c r="E7" s="49"/>
      <c r="F7" s="49"/>
      <c r="G7" s="49"/>
      <c r="H7" s="49"/>
      <c r="I7" s="49"/>
      <c r="J7" s="49"/>
      <c r="K7" s="49"/>
      <c r="L7" s="49"/>
    </row>
    <row r="8" spans="1:16" ht="15" customHeight="1">
      <c r="A8" s="65"/>
      <c r="B8" s="49"/>
      <c r="C8" s="49"/>
      <c r="D8" s="49"/>
      <c r="E8" s="49"/>
      <c r="F8" s="49"/>
      <c r="G8" s="49"/>
      <c r="H8" s="49"/>
      <c r="I8" s="49"/>
      <c r="J8" s="49"/>
      <c r="K8" s="49"/>
      <c r="L8" s="49"/>
    </row>
    <row r="9" spans="1:16" s="60" customFormat="1" ht="27.75" customHeight="1">
      <c r="A9" s="531" t="s">
        <v>127</v>
      </c>
      <c r="B9" s="532"/>
      <c r="C9" s="532"/>
      <c r="D9" s="532"/>
      <c r="E9" s="532"/>
      <c r="F9" s="532"/>
      <c r="G9" s="532"/>
      <c r="H9" s="532"/>
      <c r="I9" s="532"/>
      <c r="J9" s="532"/>
      <c r="K9" s="532"/>
      <c r="L9" s="533"/>
      <c r="N9" s="64"/>
      <c r="O9" s="64"/>
      <c r="P9" s="64"/>
    </row>
    <row r="10" spans="1:16" ht="15" customHeight="1">
      <c r="A10" s="65"/>
      <c r="B10" s="49"/>
      <c r="C10" s="49"/>
      <c r="D10" s="49"/>
      <c r="E10" s="49"/>
      <c r="F10" s="49"/>
      <c r="G10" s="49"/>
      <c r="H10" s="49"/>
      <c r="I10" s="49"/>
      <c r="J10" s="49"/>
      <c r="K10" s="49"/>
      <c r="L10" s="49"/>
    </row>
    <row r="11" spans="1:16" ht="26.25" customHeight="1">
      <c r="A11" s="599" t="s">
        <v>100</v>
      </c>
      <c r="B11" s="600"/>
      <c r="C11" s="600"/>
      <c r="D11" s="600"/>
      <c r="E11" s="600"/>
      <c r="F11" s="600"/>
      <c r="G11" s="600"/>
      <c r="H11" s="600"/>
      <c r="I11" s="600"/>
      <c r="J11" s="600"/>
      <c r="K11" s="600"/>
      <c r="L11" s="601"/>
    </row>
    <row r="12" spans="1:16" ht="30">
      <c r="A12" s="605" t="s">
        <v>266</v>
      </c>
      <c r="B12" s="296" t="s">
        <v>89</v>
      </c>
      <c r="C12" s="297" t="s">
        <v>118</v>
      </c>
      <c r="D12" s="303" t="s">
        <v>98</v>
      </c>
      <c r="E12" s="297" t="s">
        <v>177</v>
      </c>
      <c r="F12" s="297" t="s">
        <v>119</v>
      </c>
      <c r="G12" s="298"/>
      <c r="H12" s="298"/>
      <c r="I12" s="299"/>
      <c r="J12" s="304"/>
      <c r="K12" s="585" t="s">
        <v>246</v>
      </c>
      <c r="L12" s="586"/>
    </row>
    <row r="13" spans="1:16">
      <c r="A13" s="596"/>
      <c r="B13" s="297" t="s">
        <v>88</v>
      </c>
      <c r="C13" s="297" t="s">
        <v>97</v>
      </c>
      <c r="D13" s="303" t="s">
        <v>95</v>
      </c>
      <c r="E13" s="297" t="s">
        <v>93</v>
      </c>
      <c r="F13" s="297" t="s">
        <v>94</v>
      </c>
      <c r="G13" s="124"/>
      <c r="H13" s="124"/>
      <c r="I13" s="150"/>
      <c r="J13" s="305"/>
      <c r="K13" s="587"/>
      <c r="L13" s="588"/>
    </row>
    <row r="14" spans="1:16" ht="18" customHeight="1">
      <c r="A14" s="278" t="s">
        <v>195</v>
      </c>
      <c r="B14" s="93">
        <v>4934.2</v>
      </c>
      <c r="C14" s="125">
        <v>4.4999999999999999E-4</v>
      </c>
      <c r="D14" s="366">
        <f>C14*B14</f>
        <v>2.2203899999999996</v>
      </c>
      <c r="E14" s="94">
        <v>400</v>
      </c>
      <c r="F14" s="95">
        <f>E14*D14</f>
        <v>888.15599999999984</v>
      </c>
      <c r="G14" s="490"/>
      <c r="H14" s="491"/>
      <c r="I14" s="485"/>
      <c r="J14" s="492"/>
      <c r="K14" s="485"/>
      <c r="L14" s="493"/>
    </row>
    <row r="15" spans="1:16" ht="18" customHeight="1">
      <c r="A15" s="279" t="s">
        <v>196</v>
      </c>
      <c r="B15" s="96">
        <v>709</v>
      </c>
      <c r="C15" s="112">
        <v>4.4999999999999999E-4</v>
      </c>
      <c r="D15" s="367">
        <f t="shared" ref="D15:D20" si="0">C15*B15</f>
        <v>0.31905</v>
      </c>
      <c r="E15" s="97">
        <v>400</v>
      </c>
      <c r="F15" s="98">
        <f t="shared" ref="F15:F20" si="1">E15*D15</f>
        <v>127.62</v>
      </c>
      <c r="G15" s="477"/>
      <c r="H15" s="478"/>
      <c r="I15" s="470"/>
      <c r="J15" s="63"/>
      <c r="K15" s="470"/>
      <c r="L15" s="494"/>
    </row>
    <row r="16" spans="1:16" ht="18" customHeight="1">
      <c r="A16" s="279" t="s">
        <v>201</v>
      </c>
      <c r="B16" s="96">
        <v>1298</v>
      </c>
      <c r="C16" s="112">
        <v>4.4999999999999999E-4</v>
      </c>
      <c r="D16" s="367">
        <f t="shared" si="0"/>
        <v>0.58409999999999995</v>
      </c>
      <c r="E16" s="97">
        <v>400</v>
      </c>
      <c r="F16" s="98">
        <f t="shared" si="1"/>
        <v>233.64</v>
      </c>
      <c r="G16" s="477"/>
      <c r="H16" s="478"/>
      <c r="I16" s="470"/>
      <c r="J16" s="63"/>
      <c r="K16" s="470"/>
      <c r="L16" s="494"/>
    </row>
    <row r="17" spans="1:12" ht="18" customHeight="1">
      <c r="A17" s="279" t="s">
        <v>202</v>
      </c>
      <c r="B17" s="96">
        <v>48564.7</v>
      </c>
      <c r="C17" s="112">
        <v>4.4999999999999999E-4</v>
      </c>
      <c r="D17" s="367">
        <f t="shared" si="0"/>
        <v>21.854114999999997</v>
      </c>
      <c r="E17" s="97">
        <v>400</v>
      </c>
      <c r="F17" s="98">
        <f t="shared" si="1"/>
        <v>8741.6459999999988</v>
      </c>
      <c r="G17" s="477"/>
      <c r="H17" s="478"/>
      <c r="I17" s="470"/>
      <c r="J17" s="63"/>
      <c r="K17" s="470"/>
      <c r="L17" s="494"/>
    </row>
    <row r="18" spans="1:12" s="288" customFormat="1" ht="18" customHeight="1">
      <c r="A18" s="279" t="s">
        <v>205</v>
      </c>
      <c r="B18" s="96">
        <v>21982.5</v>
      </c>
      <c r="C18" s="112">
        <v>4.4999999999999999E-4</v>
      </c>
      <c r="D18" s="367">
        <f t="shared" si="0"/>
        <v>9.8921250000000001</v>
      </c>
      <c r="E18" s="97">
        <v>400</v>
      </c>
      <c r="F18" s="98">
        <f t="shared" si="1"/>
        <v>3956.85</v>
      </c>
      <c r="G18" s="477"/>
      <c r="H18" s="478"/>
      <c r="I18" s="470"/>
      <c r="J18" s="63"/>
      <c r="K18" s="470"/>
      <c r="L18" s="494"/>
    </row>
    <row r="19" spans="1:12" ht="18" customHeight="1">
      <c r="A19" s="279" t="s">
        <v>206</v>
      </c>
      <c r="B19" s="96">
        <v>1085</v>
      </c>
      <c r="C19" s="112">
        <v>4.4999999999999999E-4</v>
      </c>
      <c r="D19" s="367">
        <f t="shared" si="0"/>
        <v>0.48824999999999996</v>
      </c>
      <c r="E19" s="97">
        <v>400</v>
      </c>
      <c r="F19" s="98">
        <f t="shared" si="1"/>
        <v>195.29999999999998</v>
      </c>
      <c r="G19" s="477"/>
      <c r="H19" s="478"/>
      <c r="I19" s="470"/>
      <c r="J19" s="63"/>
      <c r="K19" s="470"/>
      <c r="L19" s="494"/>
    </row>
    <row r="20" spans="1:12" ht="18" customHeight="1">
      <c r="A20" s="285" t="s">
        <v>208</v>
      </c>
      <c r="B20" s="281">
        <v>15286</v>
      </c>
      <c r="C20" s="112">
        <v>4.4999999999999999E-4</v>
      </c>
      <c r="D20" s="367">
        <f t="shared" si="0"/>
        <v>6.8786999999999994</v>
      </c>
      <c r="E20" s="97">
        <v>400</v>
      </c>
      <c r="F20" s="98">
        <f t="shared" si="1"/>
        <v>2751.4799999999996</v>
      </c>
      <c r="G20" s="477"/>
      <c r="H20" s="478"/>
      <c r="I20" s="470"/>
      <c r="J20" s="63"/>
      <c r="K20" s="470"/>
      <c r="L20" s="494"/>
    </row>
    <row r="21" spans="1:12" ht="18" customHeight="1">
      <c r="A21" s="285" t="s">
        <v>209</v>
      </c>
      <c r="B21" s="281">
        <v>1088</v>
      </c>
      <c r="C21" s="112">
        <v>4.4999999999999999E-4</v>
      </c>
      <c r="D21" s="367">
        <f t="shared" ref="D21:D32" si="2">C21*B21</f>
        <v>0.48959999999999998</v>
      </c>
      <c r="E21" s="97">
        <v>400</v>
      </c>
      <c r="F21" s="98">
        <f t="shared" ref="F21:F32" si="3">E21*D21</f>
        <v>195.84</v>
      </c>
      <c r="G21" s="477"/>
      <c r="H21" s="478"/>
      <c r="I21" s="470"/>
      <c r="J21" s="63"/>
      <c r="K21" s="470"/>
      <c r="L21" s="494"/>
    </row>
    <row r="22" spans="1:12" ht="18" customHeight="1">
      <c r="A22" s="285" t="s">
        <v>263</v>
      </c>
      <c r="B22" s="281">
        <v>10005.5</v>
      </c>
      <c r="C22" s="112">
        <v>4.4999999999999999E-4</v>
      </c>
      <c r="D22" s="367">
        <f t="shared" si="2"/>
        <v>4.5024749999999996</v>
      </c>
      <c r="E22" s="97">
        <v>400</v>
      </c>
      <c r="F22" s="98">
        <f t="shared" si="3"/>
        <v>1800.9899999999998</v>
      </c>
      <c r="G22" s="477"/>
      <c r="H22" s="478"/>
      <c r="I22" s="470"/>
      <c r="J22" s="63"/>
      <c r="K22" s="470"/>
      <c r="L22" s="494"/>
    </row>
    <row r="23" spans="1:12" ht="18" customHeight="1">
      <c r="A23" s="285" t="s">
        <v>218</v>
      </c>
      <c r="B23" s="281">
        <v>6715</v>
      </c>
      <c r="C23" s="112">
        <v>4.4999999999999999E-4</v>
      </c>
      <c r="D23" s="367">
        <f t="shared" si="2"/>
        <v>3.0217499999999999</v>
      </c>
      <c r="E23" s="97">
        <v>400</v>
      </c>
      <c r="F23" s="98">
        <f t="shared" si="3"/>
        <v>1208.7</v>
      </c>
      <c r="G23" s="477"/>
      <c r="H23" s="478"/>
      <c r="I23" s="470"/>
      <c r="J23" s="63"/>
      <c r="K23" s="470"/>
      <c r="L23" s="494"/>
    </row>
    <row r="24" spans="1:12" ht="18" customHeight="1">
      <c r="A24" s="285" t="s">
        <v>219</v>
      </c>
      <c r="B24" s="281">
        <v>10558</v>
      </c>
      <c r="C24" s="112">
        <v>4.4999999999999999E-4</v>
      </c>
      <c r="D24" s="367">
        <f t="shared" si="2"/>
        <v>4.7511000000000001</v>
      </c>
      <c r="E24" s="97">
        <v>400</v>
      </c>
      <c r="F24" s="98">
        <f t="shared" si="3"/>
        <v>1900.44</v>
      </c>
      <c r="G24" s="477"/>
      <c r="H24" s="478"/>
      <c r="I24" s="470"/>
      <c r="J24" s="63"/>
      <c r="K24" s="470"/>
      <c r="L24" s="494"/>
    </row>
    <row r="25" spans="1:12" ht="18" customHeight="1">
      <c r="A25" s="285" t="s">
        <v>220</v>
      </c>
      <c r="B25" s="281">
        <v>5666</v>
      </c>
      <c r="C25" s="112">
        <v>4.4999999999999999E-4</v>
      </c>
      <c r="D25" s="367">
        <f t="shared" si="2"/>
        <v>2.5497000000000001</v>
      </c>
      <c r="E25" s="97">
        <v>400</v>
      </c>
      <c r="F25" s="98">
        <f t="shared" si="3"/>
        <v>1019.88</v>
      </c>
      <c r="G25" s="477"/>
      <c r="H25" s="478"/>
      <c r="I25" s="470"/>
      <c r="J25" s="63"/>
      <c r="K25" s="470"/>
      <c r="L25" s="494"/>
    </row>
    <row r="26" spans="1:12" ht="18" customHeight="1">
      <c r="A26" s="285" t="s">
        <v>211</v>
      </c>
      <c r="B26" s="281">
        <v>30550.2</v>
      </c>
      <c r="C26" s="112">
        <v>4.4999999999999999E-4</v>
      </c>
      <c r="D26" s="367">
        <f t="shared" si="2"/>
        <v>13.747590000000001</v>
      </c>
      <c r="E26" s="97">
        <v>400</v>
      </c>
      <c r="F26" s="98">
        <f t="shared" si="3"/>
        <v>5499.0360000000001</v>
      </c>
      <c r="G26" s="477"/>
      <c r="H26" s="478"/>
      <c r="I26" s="470"/>
      <c r="J26" s="63"/>
      <c r="K26" s="470"/>
      <c r="L26" s="494"/>
    </row>
    <row r="27" spans="1:12" ht="18" customHeight="1">
      <c r="A27" s="285" t="s">
        <v>215</v>
      </c>
      <c r="B27" s="281">
        <v>6937</v>
      </c>
      <c r="C27" s="112">
        <v>4.4999999999999999E-4</v>
      </c>
      <c r="D27" s="367">
        <f t="shared" si="2"/>
        <v>3.1216499999999998</v>
      </c>
      <c r="E27" s="97">
        <v>400</v>
      </c>
      <c r="F27" s="98">
        <f t="shared" si="3"/>
        <v>1248.6599999999999</v>
      </c>
      <c r="G27" s="477"/>
      <c r="H27" s="478"/>
      <c r="I27" s="470"/>
      <c r="J27" s="63"/>
      <c r="K27" s="470"/>
      <c r="L27" s="494"/>
    </row>
    <row r="28" spans="1:12" ht="18" customHeight="1">
      <c r="A28" s="285" t="s">
        <v>216</v>
      </c>
      <c r="B28" s="281">
        <v>2755</v>
      </c>
      <c r="C28" s="282">
        <v>4.4999999999999999E-4</v>
      </c>
      <c r="D28" s="368">
        <f t="shared" si="2"/>
        <v>1.2397499999999999</v>
      </c>
      <c r="E28" s="283">
        <v>400</v>
      </c>
      <c r="F28" s="284">
        <f t="shared" si="3"/>
        <v>495.9</v>
      </c>
      <c r="G28" s="477"/>
      <c r="H28" s="478"/>
      <c r="I28" s="470"/>
      <c r="J28" s="63"/>
      <c r="K28" s="470"/>
      <c r="L28" s="494"/>
    </row>
    <row r="29" spans="1:12" ht="18" customHeight="1">
      <c r="A29" s="285" t="s">
        <v>221</v>
      </c>
      <c r="B29" s="281">
        <v>4241</v>
      </c>
      <c r="C29" s="282">
        <v>4.4999999999999999E-4</v>
      </c>
      <c r="D29" s="368">
        <f t="shared" si="2"/>
        <v>1.90845</v>
      </c>
      <c r="E29" s="283">
        <v>400</v>
      </c>
      <c r="F29" s="284">
        <f t="shared" si="3"/>
        <v>763.38</v>
      </c>
      <c r="G29" s="477"/>
      <c r="H29" s="478"/>
      <c r="I29" s="470"/>
      <c r="J29" s="63"/>
      <c r="K29" s="470"/>
      <c r="L29" s="494"/>
    </row>
    <row r="30" spans="1:12" ht="18" customHeight="1">
      <c r="A30" s="285" t="s">
        <v>222</v>
      </c>
      <c r="B30" s="281">
        <v>16890.599999999999</v>
      </c>
      <c r="C30" s="282">
        <v>4.4999999999999999E-4</v>
      </c>
      <c r="D30" s="368">
        <f t="shared" si="2"/>
        <v>7.6007699999999989</v>
      </c>
      <c r="E30" s="283">
        <v>400</v>
      </c>
      <c r="F30" s="284">
        <f t="shared" si="3"/>
        <v>3040.3079999999995</v>
      </c>
      <c r="G30" s="477"/>
      <c r="H30" s="478"/>
      <c r="I30" s="470"/>
      <c r="J30" s="63"/>
      <c r="K30" s="470"/>
      <c r="L30" s="494"/>
    </row>
    <row r="31" spans="1:12" ht="18" customHeight="1">
      <c r="A31" s="285" t="s">
        <v>223</v>
      </c>
      <c r="B31" s="281">
        <v>1287</v>
      </c>
      <c r="C31" s="282">
        <v>4.4999999999999999E-4</v>
      </c>
      <c r="D31" s="368">
        <f t="shared" si="2"/>
        <v>0.57914999999999994</v>
      </c>
      <c r="E31" s="283">
        <v>400</v>
      </c>
      <c r="F31" s="284">
        <f t="shared" si="3"/>
        <v>231.65999999999997</v>
      </c>
      <c r="G31" s="477"/>
      <c r="H31" s="478"/>
      <c r="I31" s="470"/>
      <c r="J31" s="63"/>
      <c r="K31" s="470"/>
      <c r="L31" s="494"/>
    </row>
    <row r="32" spans="1:12" ht="18" customHeight="1">
      <c r="A32" s="294" t="s">
        <v>244</v>
      </c>
      <c r="B32" s="99">
        <v>3925</v>
      </c>
      <c r="C32" s="113">
        <v>4.4999999999999999E-4</v>
      </c>
      <c r="D32" s="369">
        <f t="shared" si="2"/>
        <v>1.7662499999999999</v>
      </c>
      <c r="E32" s="100">
        <v>400</v>
      </c>
      <c r="F32" s="101">
        <f t="shared" si="3"/>
        <v>706.5</v>
      </c>
      <c r="G32" s="480"/>
      <c r="H32" s="481"/>
      <c r="I32" s="474"/>
      <c r="J32" s="467"/>
      <c r="K32" s="474"/>
      <c r="L32" s="495"/>
    </row>
    <row r="33" spans="1:14" ht="20.100000000000001" customHeight="1">
      <c r="A33" s="147" t="s">
        <v>112</v>
      </c>
      <c r="B33" s="148">
        <f>SUM(B14:B32)</f>
        <v>194477.7</v>
      </c>
      <c r="C33" s="149"/>
      <c r="D33" s="148">
        <f>SUM(D14:D32)</f>
        <v>87.514964999999989</v>
      </c>
      <c r="E33" s="148"/>
      <c r="F33" s="148">
        <f>SUM(F14:F32)</f>
        <v>35005.986000000004</v>
      </c>
      <c r="G33" s="148"/>
      <c r="H33" s="148"/>
      <c r="I33" s="161"/>
      <c r="J33" s="161"/>
      <c r="K33" s="161"/>
      <c r="L33" s="162"/>
    </row>
    <row r="34" spans="1:14" ht="15" customHeight="1">
      <c r="A34" s="67"/>
      <c r="B34" s="58"/>
      <c r="C34" s="59"/>
      <c r="D34" s="61"/>
      <c r="E34" s="62"/>
      <c r="F34" s="61"/>
      <c r="G34" s="61"/>
      <c r="H34" s="61"/>
      <c r="I34" s="61"/>
      <c r="J34" s="61"/>
      <c r="K34" s="63"/>
      <c r="L34" s="63"/>
    </row>
    <row r="35" spans="1:14" ht="26.25" customHeight="1">
      <c r="A35" s="599" t="s">
        <v>128</v>
      </c>
      <c r="B35" s="600"/>
      <c r="C35" s="600"/>
      <c r="D35" s="600"/>
      <c r="E35" s="600"/>
      <c r="F35" s="600"/>
      <c r="G35" s="600"/>
      <c r="H35" s="600"/>
      <c r="I35" s="600"/>
      <c r="J35" s="600"/>
      <c r="K35" s="600"/>
      <c r="L35" s="601"/>
    </row>
    <row r="36" spans="1:14" ht="32.25">
      <c r="A36" s="596" t="s">
        <v>266</v>
      </c>
      <c r="B36" s="296" t="s">
        <v>89</v>
      </c>
      <c r="C36" s="296" t="s">
        <v>92</v>
      </c>
      <c r="D36" s="296" t="s">
        <v>90</v>
      </c>
      <c r="E36" s="297" t="s">
        <v>293</v>
      </c>
      <c r="F36" s="303" t="s">
        <v>128</v>
      </c>
      <c r="G36" s="297" t="s">
        <v>294</v>
      </c>
      <c r="H36" s="303" t="s">
        <v>129</v>
      </c>
      <c r="I36" s="297" t="s">
        <v>177</v>
      </c>
      <c r="J36" s="297" t="s">
        <v>275</v>
      </c>
      <c r="K36" s="585" t="s">
        <v>246</v>
      </c>
      <c r="L36" s="586"/>
    </row>
    <row r="37" spans="1:14">
      <c r="A37" s="596"/>
      <c r="B37" s="297" t="s">
        <v>88</v>
      </c>
      <c r="C37" s="297" t="s">
        <v>87</v>
      </c>
      <c r="D37" s="297" t="s">
        <v>91</v>
      </c>
      <c r="E37" s="297" t="s">
        <v>114</v>
      </c>
      <c r="F37" s="303" t="s">
        <v>99</v>
      </c>
      <c r="G37" s="297" t="s">
        <v>284</v>
      </c>
      <c r="H37" s="303" t="s">
        <v>95</v>
      </c>
      <c r="I37" s="297" t="s">
        <v>93</v>
      </c>
      <c r="J37" s="297" t="s">
        <v>94</v>
      </c>
      <c r="K37" s="587"/>
      <c r="L37" s="588"/>
    </row>
    <row r="38" spans="1:14" ht="18" customHeight="1">
      <c r="A38" s="278" t="str">
        <f t="shared" ref="A38:B47" si="4">A14</f>
        <v>SETOR 1 - UNIÃO</v>
      </c>
      <c r="B38" s="93">
        <f t="shared" si="4"/>
        <v>4934.2</v>
      </c>
      <c r="C38" s="102">
        <v>0.03</v>
      </c>
      <c r="D38" s="107">
        <f>B38*C38</f>
        <v>148.02599999999998</v>
      </c>
      <c r="E38" s="468">
        <v>2.4</v>
      </c>
      <c r="F38" s="363">
        <f>E38*D38</f>
        <v>355.26239999999996</v>
      </c>
      <c r="G38" s="424">
        <v>6.3229999999999995E-2</v>
      </c>
      <c r="H38" s="363">
        <f>F38*(G38)*1.02</f>
        <v>22.912506383039997</v>
      </c>
      <c r="I38" s="94">
        <v>400</v>
      </c>
      <c r="J38" s="107">
        <f>H38*I38</f>
        <v>9165.002553215998</v>
      </c>
      <c r="K38" s="589" t="s">
        <v>326</v>
      </c>
      <c r="L38" s="590"/>
      <c r="N38" s="400"/>
    </row>
    <row r="39" spans="1:14" ht="18" customHeight="1">
      <c r="A39" s="279" t="str">
        <f t="shared" si="4"/>
        <v>SETOR 4 - PINHEIROS I</v>
      </c>
      <c r="B39" s="96">
        <f t="shared" si="4"/>
        <v>709</v>
      </c>
      <c r="C39" s="103">
        <v>0.03</v>
      </c>
      <c r="D39" s="108">
        <f t="shared" ref="D39:D56" si="5">B39*C39</f>
        <v>21.27</v>
      </c>
      <c r="E39" s="425">
        <v>2.4</v>
      </c>
      <c r="F39" s="364">
        <f t="shared" ref="F39:F56" si="6">E39*D39</f>
        <v>51.047999999999995</v>
      </c>
      <c r="G39" s="426">
        <v>6.3229999999999995E-2</v>
      </c>
      <c r="H39" s="364">
        <f>F39*(G39)*1.02</f>
        <v>3.2923203407999995</v>
      </c>
      <c r="I39" s="97">
        <v>400</v>
      </c>
      <c r="J39" s="108">
        <f t="shared" ref="J39:J56" si="7">H39*I39</f>
        <v>1316.9281363199998</v>
      </c>
      <c r="K39" s="591"/>
      <c r="L39" s="592"/>
    </row>
    <row r="40" spans="1:14" ht="18" customHeight="1">
      <c r="A40" s="279" t="str">
        <f t="shared" si="4"/>
        <v>SETOR 7 - JARDIM PRIMAVERA</v>
      </c>
      <c r="B40" s="96">
        <f t="shared" si="4"/>
        <v>1298</v>
      </c>
      <c r="C40" s="103">
        <v>0.03</v>
      </c>
      <c r="D40" s="108">
        <f t="shared" si="5"/>
        <v>38.94</v>
      </c>
      <c r="E40" s="425">
        <v>2.4</v>
      </c>
      <c r="F40" s="364">
        <f t="shared" si="6"/>
        <v>93.455999999999989</v>
      </c>
      <c r="G40" s="426">
        <v>6.3229999999999995E-2</v>
      </c>
      <c r="H40" s="364">
        <f t="shared" ref="H40:H56" si="8">F40*(G40)*1.02</f>
        <v>6.0274073375999988</v>
      </c>
      <c r="I40" s="97">
        <v>400</v>
      </c>
      <c r="J40" s="108">
        <f t="shared" si="7"/>
        <v>2410.9629350399996</v>
      </c>
      <c r="K40" s="591"/>
      <c r="L40" s="592"/>
    </row>
    <row r="41" spans="1:14" ht="18" customHeight="1">
      <c r="A41" s="279" t="str">
        <f t="shared" si="4"/>
        <v>SETOR 9 - BELA VISTA</v>
      </c>
      <c r="B41" s="96">
        <f t="shared" si="4"/>
        <v>48564.7</v>
      </c>
      <c r="C41" s="103">
        <v>0.03</v>
      </c>
      <c r="D41" s="108">
        <f t="shared" si="5"/>
        <v>1456.9409999999998</v>
      </c>
      <c r="E41" s="425">
        <v>2.4</v>
      </c>
      <c r="F41" s="364">
        <f t="shared" si="6"/>
        <v>3496.6583999999993</v>
      </c>
      <c r="G41" s="426">
        <v>6.3229999999999995E-2</v>
      </c>
      <c r="H41" s="364">
        <f t="shared" si="8"/>
        <v>225.51558484463993</v>
      </c>
      <c r="I41" s="97">
        <v>400</v>
      </c>
      <c r="J41" s="108">
        <f t="shared" si="7"/>
        <v>90206.23393785597</v>
      </c>
      <c r="K41" s="591"/>
      <c r="L41" s="592"/>
    </row>
    <row r="42" spans="1:14" s="288" customFormat="1" ht="18" customHeight="1">
      <c r="A42" s="279" t="str">
        <f t="shared" si="4"/>
        <v>SETOR 14 - JARDIM AMAZÔNIA</v>
      </c>
      <c r="B42" s="96">
        <f t="shared" si="4"/>
        <v>21982.5</v>
      </c>
      <c r="C42" s="103">
        <v>0.03</v>
      </c>
      <c r="D42" s="108">
        <f t="shared" si="5"/>
        <v>659.47500000000002</v>
      </c>
      <c r="E42" s="425">
        <v>2.4</v>
      </c>
      <c r="F42" s="364">
        <f t="shared" si="6"/>
        <v>1582.74</v>
      </c>
      <c r="G42" s="426">
        <v>6.3229999999999995E-2</v>
      </c>
      <c r="H42" s="364">
        <f t="shared" si="8"/>
        <v>102.07818320399998</v>
      </c>
      <c r="I42" s="97">
        <v>400</v>
      </c>
      <c r="J42" s="108">
        <f t="shared" si="7"/>
        <v>40831.273281599992</v>
      </c>
      <c r="K42" s="602" t="s">
        <v>295</v>
      </c>
      <c r="L42" s="603"/>
    </row>
    <row r="43" spans="1:14" ht="18" customHeight="1">
      <c r="A43" s="279" t="str">
        <f t="shared" si="4"/>
        <v>SETOR 15 - JARDIM AURORA</v>
      </c>
      <c r="B43" s="96">
        <f t="shared" si="4"/>
        <v>1085</v>
      </c>
      <c r="C43" s="103">
        <v>0.03</v>
      </c>
      <c r="D43" s="108">
        <f t="shared" si="5"/>
        <v>32.549999999999997</v>
      </c>
      <c r="E43" s="425">
        <v>2.4</v>
      </c>
      <c r="F43" s="364">
        <f t="shared" si="6"/>
        <v>78.11999999999999</v>
      </c>
      <c r="G43" s="426">
        <v>6.3229999999999995E-2</v>
      </c>
      <c r="H43" s="364">
        <f t="shared" si="8"/>
        <v>5.0383181519999987</v>
      </c>
      <c r="I43" s="97">
        <v>400</v>
      </c>
      <c r="J43" s="108">
        <f t="shared" si="7"/>
        <v>2015.3272607999995</v>
      </c>
      <c r="K43" s="602"/>
      <c r="L43" s="603"/>
    </row>
    <row r="44" spans="1:14" ht="18" customHeight="1">
      <c r="A44" s="285" t="str">
        <f t="shared" si="4"/>
        <v>SETOR 17 - JARDIM ITÁLIA</v>
      </c>
      <c r="B44" s="281">
        <f t="shared" si="4"/>
        <v>15286</v>
      </c>
      <c r="C44" s="103">
        <v>0.03</v>
      </c>
      <c r="D44" s="108">
        <f t="shared" si="5"/>
        <v>458.58</v>
      </c>
      <c r="E44" s="425">
        <v>2.4</v>
      </c>
      <c r="F44" s="364">
        <f t="shared" si="6"/>
        <v>1100.5919999999999</v>
      </c>
      <c r="G44" s="426">
        <v>6.3229999999999995E-2</v>
      </c>
      <c r="H44" s="364">
        <f t="shared" si="8"/>
        <v>70.9822408032</v>
      </c>
      <c r="I44" s="97">
        <v>400</v>
      </c>
      <c r="J44" s="108">
        <f t="shared" si="7"/>
        <v>28392.896321280001</v>
      </c>
      <c r="K44" s="431"/>
      <c r="L44" s="432"/>
    </row>
    <row r="45" spans="1:14" ht="18" customHeight="1">
      <c r="A45" s="285" t="str">
        <f t="shared" si="4"/>
        <v>SETOR 18 - JARDIM DAS AMÉRICAS</v>
      </c>
      <c r="B45" s="281">
        <f t="shared" si="4"/>
        <v>1088</v>
      </c>
      <c r="C45" s="103">
        <v>0.03</v>
      </c>
      <c r="D45" s="108">
        <f t="shared" si="5"/>
        <v>32.64</v>
      </c>
      <c r="E45" s="425">
        <v>2.4</v>
      </c>
      <c r="F45" s="364">
        <f t="shared" si="6"/>
        <v>78.335999999999999</v>
      </c>
      <c r="G45" s="426">
        <v>6.3229999999999995E-2</v>
      </c>
      <c r="H45" s="364">
        <f t="shared" si="8"/>
        <v>5.0522489855999995</v>
      </c>
      <c r="I45" s="97">
        <v>400</v>
      </c>
      <c r="J45" s="108">
        <f t="shared" si="7"/>
        <v>2020.8995942399997</v>
      </c>
      <c r="K45" s="431"/>
      <c r="L45" s="432"/>
    </row>
    <row r="46" spans="1:14" ht="18" customHeight="1">
      <c r="A46" s="285" t="str">
        <f t="shared" si="4"/>
        <v>SETOR 19 - CENTRO NORTE</v>
      </c>
      <c r="B46" s="281">
        <f t="shared" si="4"/>
        <v>10005.5</v>
      </c>
      <c r="C46" s="103">
        <v>0.03</v>
      </c>
      <c r="D46" s="108">
        <f t="shared" si="5"/>
        <v>300.16499999999996</v>
      </c>
      <c r="E46" s="425">
        <v>2.4</v>
      </c>
      <c r="F46" s="364">
        <f t="shared" si="6"/>
        <v>720.39599999999984</v>
      </c>
      <c r="G46" s="426">
        <v>6.3229999999999995E-2</v>
      </c>
      <c r="H46" s="364">
        <f t="shared" si="8"/>
        <v>46.461651861599989</v>
      </c>
      <c r="I46" s="97">
        <v>400</v>
      </c>
      <c r="J46" s="108">
        <f t="shared" si="7"/>
        <v>18584.660744639994</v>
      </c>
      <c r="K46" s="431"/>
      <c r="L46" s="432"/>
    </row>
    <row r="47" spans="1:14" ht="18" customHeight="1">
      <c r="A47" s="285" t="str">
        <f t="shared" si="4"/>
        <v>SETOR 21 - SANTA BÁRBARA</v>
      </c>
      <c r="B47" s="281">
        <f t="shared" si="4"/>
        <v>6715</v>
      </c>
      <c r="C47" s="103">
        <v>0.03</v>
      </c>
      <c r="D47" s="108">
        <f t="shared" si="5"/>
        <v>201.45</v>
      </c>
      <c r="E47" s="425">
        <v>2.4</v>
      </c>
      <c r="F47" s="364">
        <f t="shared" si="6"/>
        <v>483.47999999999996</v>
      </c>
      <c r="G47" s="426">
        <v>6.3229999999999995E-2</v>
      </c>
      <c r="H47" s="364">
        <f t="shared" si="8"/>
        <v>31.181849207999996</v>
      </c>
      <c r="I47" s="97">
        <v>400</v>
      </c>
      <c r="J47" s="108">
        <f t="shared" si="7"/>
        <v>12472.739683199998</v>
      </c>
      <c r="K47" s="431"/>
      <c r="L47" s="432"/>
    </row>
    <row r="48" spans="1:14" ht="18" customHeight="1">
      <c r="A48" s="285" t="str">
        <f t="shared" ref="A48:B48" si="9">A24</f>
        <v>SETOR 24 - CENTRO SUL</v>
      </c>
      <c r="B48" s="281">
        <f t="shared" si="9"/>
        <v>10558</v>
      </c>
      <c r="C48" s="103">
        <v>0.03</v>
      </c>
      <c r="D48" s="108">
        <f t="shared" si="5"/>
        <v>316.74</v>
      </c>
      <c r="E48" s="425">
        <v>2.4</v>
      </c>
      <c r="F48" s="364">
        <f t="shared" si="6"/>
        <v>760.17600000000004</v>
      </c>
      <c r="G48" s="426">
        <v>6.3229999999999995E-2</v>
      </c>
      <c r="H48" s="364">
        <f t="shared" si="8"/>
        <v>49.0272470496</v>
      </c>
      <c r="I48" s="97">
        <v>400</v>
      </c>
      <c r="J48" s="108">
        <f t="shared" si="7"/>
        <v>19610.89881984</v>
      </c>
      <c r="K48" s="431"/>
      <c r="L48" s="432"/>
    </row>
    <row r="49" spans="1:12" ht="18" customHeight="1">
      <c r="A49" s="285" t="str">
        <f t="shared" ref="A49:B49" si="10">A25</f>
        <v>SETOR 26 - JARDIM ALVORADA</v>
      </c>
      <c r="B49" s="281">
        <f t="shared" si="10"/>
        <v>5666</v>
      </c>
      <c r="C49" s="103">
        <v>0.03</v>
      </c>
      <c r="D49" s="108">
        <f t="shared" si="5"/>
        <v>169.98</v>
      </c>
      <c r="E49" s="425">
        <v>2.4</v>
      </c>
      <c r="F49" s="364">
        <f t="shared" si="6"/>
        <v>407.95199999999994</v>
      </c>
      <c r="G49" s="426">
        <v>6.3229999999999995E-2</v>
      </c>
      <c r="H49" s="364">
        <f t="shared" si="8"/>
        <v>26.310701059199992</v>
      </c>
      <c r="I49" s="97">
        <v>400</v>
      </c>
      <c r="J49" s="108">
        <f t="shared" si="7"/>
        <v>10524.280423679997</v>
      </c>
      <c r="K49" s="431"/>
      <c r="L49" s="432"/>
    </row>
    <row r="50" spans="1:12" ht="18" customHeight="1">
      <c r="A50" s="285" t="str">
        <f t="shared" ref="A50:B50" si="11">A26</f>
        <v>SETOR 28 - RECANTO DOS PÁSSAROS</v>
      </c>
      <c r="B50" s="281">
        <f t="shared" si="11"/>
        <v>30550.2</v>
      </c>
      <c r="C50" s="103">
        <v>0.03</v>
      </c>
      <c r="D50" s="108">
        <f t="shared" si="5"/>
        <v>916.50599999999997</v>
      </c>
      <c r="E50" s="425">
        <v>2.4</v>
      </c>
      <c r="F50" s="364">
        <f t="shared" si="6"/>
        <v>2199.6143999999999</v>
      </c>
      <c r="G50" s="426">
        <v>6.3229999999999995E-2</v>
      </c>
      <c r="H50" s="364">
        <f t="shared" si="8"/>
        <v>141.86325088223998</v>
      </c>
      <c r="I50" s="97">
        <v>400</v>
      </c>
      <c r="J50" s="108">
        <f t="shared" si="7"/>
        <v>56745.300352895996</v>
      </c>
      <c r="K50" s="431"/>
      <c r="L50" s="432"/>
    </row>
    <row r="51" spans="1:12" ht="18" customHeight="1">
      <c r="A51" s="285" t="str">
        <f t="shared" ref="A51:B51" si="12">A27</f>
        <v>SETOR 32 - ROTA DO SOL</v>
      </c>
      <c r="B51" s="281">
        <f t="shared" si="12"/>
        <v>6937</v>
      </c>
      <c r="C51" s="103">
        <v>0.03</v>
      </c>
      <c r="D51" s="108">
        <f t="shared" si="5"/>
        <v>208.10999999999999</v>
      </c>
      <c r="E51" s="425">
        <v>2.4</v>
      </c>
      <c r="F51" s="364">
        <f t="shared" si="6"/>
        <v>499.46399999999994</v>
      </c>
      <c r="G51" s="426">
        <v>6.3229999999999995E-2</v>
      </c>
      <c r="H51" s="364">
        <f t="shared" si="8"/>
        <v>32.212730894399996</v>
      </c>
      <c r="I51" s="97">
        <v>400</v>
      </c>
      <c r="J51" s="108">
        <f t="shared" si="7"/>
        <v>12885.092357759999</v>
      </c>
      <c r="K51" s="431"/>
      <c r="L51" s="432"/>
    </row>
    <row r="52" spans="1:12" ht="18" customHeight="1">
      <c r="A52" s="285" t="str">
        <f t="shared" ref="A52:B52" si="13">A28</f>
        <v>SETOR 33 - SANTA CLARA</v>
      </c>
      <c r="B52" s="281">
        <f t="shared" si="13"/>
        <v>2755</v>
      </c>
      <c r="C52" s="103">
        <v>0.03</v>
      </c>
      <c r="D52" s="108">
        <f t="shared" si="5"/>
        <v>82.649999999999991</v>
      </c>
      <c r="E52" s="425">
        <v>2.4</v>
      </c>
      <c r="F52" s="364">
        <f t="shared" si="6"/>
        <v>198.35999999999999</v>
      </c>
      <c r="G52" s="426">
        <v>6.3229999999999995E-2</v>
      </c>
      <c r="H52" s="364">
        <f t="shared" si="8"/>
        <v>12.793148855999998</v>
      </c>
      <c r="I52" s="97">
        <v>400</v>
      </c>
      <c r="J52" s="108">
        <f t="shared" si="7"/>
        <v>5117.2595423999992</v>
      </c>
      <c r="K52" s="431"/>
      <c r="L52" s="432"/>
    </row>
    <row r="53" spans="1:12" ht="18" customHeight="1">
      <c r="A53" s="285" t="str">
        <f t="shared" ref="A53:B53" si="14">A29</f>
        <v>SETOR 34 - INDUSTRIAL</v>
      </c>
      <c r="B53" s="281">
        <f t="shared" si="14"/>
        <v>4241</v>
      </c>
      <c r="C53" s="103">
        <v>0.03</v>
      </c>
      <c r="D53" s="108">
        <f t="shared" si="5"/>
        <v>127.22999999999999</v>
      </c>
      <c r="E53" s="425">
        <v>2.4</v>
      </c>
      <c r="F53" s="364">
        <f t="shared" si="6"/>
        <v>305.35199999999998</v>
      </c>
      <c r="G53" s="426">
        <v>6.3229999999999995E-2</v>
      </c>
      <c r="H53" s="364">
        <f t="shared" si="8"/>
        <v>19.693555099199997</v>
      </c>
      <c r="I53" s="97">
        <v>400</v>
      </c>
      <c r="J53" s="108">
        <f t="shared" si="7"/>
        <v>7877.4220396799992</v>
      </c>
      <c r="K53" s="431"/>
      <c r="L53" s="432"/>
    </row>
    <row r="54" spans="1:12" ht="18" customHeight="1">
      <c r="A54" s="285" t="str">
        <f t="shared" ref="A54:B54" si="15">A30</f>
        <v>SETOR 35 - SÃO MATEUS</v>
      </c>
      <c r="B54" s="281">
        <f t="shared" si="15"/>
        <v>16890.599999999999</v>
      </c>
      <c r="C54" s="103">
        <v>0.03</v>
      </c>
      <c r="D54" s="108">
        <f t="shared" si="5"/>
        <v>506.71799999999996</v>
      </c>
      <c r="E54" s="425">
        <v>2.4</v>
      </c>
      <c r="F54" s="364">
        <f t="shared" si="6"/>
        <v>1216.1231999999998</v>
      </c>
      <c r="G54" s="426">
        <v>6.3229999999999995E-2</v>
      </c>
      <c r="H54" s="364">
        <f t="shared" si="8"/>
        <v>78.433379334719987</v>
      </c>
      <c r="I54" s="97">
        <v>400</v>
      </c>
      <c r="J54" s="108">
        <f t="shared" si="7"/>
        <v>31373.351733887994</v>
      </c>
      <c r="K54" s="431"/>
      <c r="L54" s="432"/>
    </row>
    <row r="55" spans="1:12" ht="18" customHeight="1">
      <c r="A55" s="285" t="str">
        <f t="shared" ref="A55:B55" si="16">A31</f>
        <v>SETOR 36 - NOVA ALIANÇA</v>
      </c>
      <c r="B55" s="281">
        <f t="shared" si="16"/>
        <v>1287</v>
      </c>
      <c r="C55" s="286">
        <v>0.03</v>
      </c>
      <c r="D55" s="287">
        <f t="shared" si="5"/>
        <v>38.61</v>
      </c>
      <c r="E55" s="425">
        <v>2.4</v>
      </c>
      <c r="F55" s="365">
        <f t="shared" si="6"/>
        <v>92.664000000000001</v>
      </c>
      <c r="G55" s="426">
        <v>6.3229999999999995E-2</v>
      </c>
      <c r="H55" s="364">
        <f t="shared" si="8"/>
        <v>5.9763276143999997</v>
      </c>
      <c r="I55" s="283">
        <v>400</v>
      </c>
      <c r="J55" s="287">
        <f t="shared" si="7"/>
        <v>2390.5310457599999</v>
      </c>
      <c r="K55" s="431"/>
      <c r="L55" s="432"/>
    </row>
    <row r="56" spans="1:12" ht="18" customHeight="1">
      <c r="A56" s="294" t="str">
        <f t="shared" ref="A56:B56" si="17">A32</f>
        <v>SETOR 37 - B. ESPERANÇA / M. DO BOSQUE</v>
      </c>
      <c r="B56" s="99">
        <f t="shared" si="17"/>
        <v>3925</v>
      </c>
      <c r="C56" s="286">
        <v>0.03</v>
      </c>
      <c r="D56" s="287">
        <f t="shared" si="5"/>
        <v>117.75</v>
      </c>
      <c r="E56" s="425">
        <v>2.4</v>
      </c>
      <c r="F56" s="365">
        <f t="shared" si="6"/>
        <v>282.59999999999997</v>
      </c>
      <c r="G56" s="426">
        <v>6.3229999999999995E-2</v>
      </c>
      <c r="H56" s="364">
        <f t="shared" si="8"/>
        <v>18.226173959999993</v>
      </c>
      <c r="I56" s="283">
        <v>400</v>
      </c>
      <c r="J56" s="287">
        <f t="shared" si="7"/>
        <v>7290.4695839999977</v>
      </c>
      <c r="K56" s="433"/>
      <c r="L56" s="434"/>
    </row>
    <row r="57" spans="1:12" ht="20.100000000000001" customHeight="1">
      <c r="A57" s="153" t="s">
        <v>130</v>
      </c>
      <c r="B57" s="154">
        <f>SUM(B38:B56)</f>
        <v>194477.7</v>
      </c>
      <c r="C57" s="155"/>
      <c r="D57" s="154">
        <f>SUM(D38:D56)</f>
        <v>5834.3309999999974</v>
      </c>
      <c r="E57" s="154"/>
      <c r="F57" s="154">
        <f>SUM(F38:F56)</f>
        <v>14002.394400000001</v>
      </c>
      <c r="G57" s="154"/>
      <c r="H57" s="154">
        <f>SUM(H38:H56)</f>
        <v>903.07882587023994</v>
      </c>
      <c r="I57" s="154"/>
      <c r="J57" s="154">
        <f>SUM(J38:J56)</f>
        <v>361231.53034809593</v>
      </c>
      <c r="K57" s="154"/>
      <c r="L57" s="156"/>
    </row>
    <row r="58" spans="1:12" ht="15" customHeight="1">
      <c r="A58" s="55"/>
      <c r="B58" s="55"/>
      <c r="C58" s="55"/>
      <c r="D58" s="55"/>
      <c r="E58" s="55"/>
      <c r="F58" s="55"/>
      <c r="G58" s="55"/>
      <c r="H58" s="55"/>
      <c r="I58" s="55"/>
      <c r="J58" s="55"/>
      <c r="K58" s="55"/>
      <c r="L58" s="55"/>
    </row>
    <row r="59" spans="1:12" ht="26.25" customHeight="1">
      <c r="A59" s="599" t="s">
        <v>131</v>
      </c>
      <c r="B59" s="600"/>
      <c r="C59" s="600"/>
      <c r="D59" s="600"/>
      <c r="E59" s="600"/>
      <c r="F59" s="600"/>
      <c r="G59" s="600"/>
      <c r="H59" s="600"/>
      <c r="I59" s="600"/>
      <c r="J59" s="600"/>
      <c r="K59" s="600"/>
      <c r="L59" s="601"/>
    </row>
    <row r="60" spans="1:12" ht="30">
      <c r="A60" s="605" t="s">
        <v>266</v>
      </c>
      <c r="B60" s="297" t="s">
        <v>4</v>
      </c>
      <c r="C60" s="296" t="s">
        <v>311</v>
      </c>
      <c r="D60" s="302" t="s">
        <v>133</v>
      </c>
      <c r="E60" s="296" t="s">
        <v>312</v>
      </c>
      <c r="F60" s="302" t="s">
        <v>133</v>
      </c>
      <c r="G60" s="297" t="s">
        <v>177</v>
      </c>
      <c r="H60" s="297" t="s">
        <v>134</v>
      </c>
      <c r="I60" s="466"/>
      <c r="J60" s="466"/>
      <c r="K60" s="585" t="s">
        <v>246</v>
      </c>
      <c r="L60" s="586"/>
    </row>
    <row r="61" spans="1:12">
      <c r="A61" s="596"/>
      <c r="B61" s="297" t="s">
        <v>99</v>
      </c>
      <c r="C61" s="297" t="s">
        <v>135</v>
      </c>
      <c r="D61" s="303" t="s">
        <v>91</v>
      </c>
      <c r="E61" s="297" t="s">
        <v>114</v>
      </c>
      <c r="F61" s="303" t="s">
        <v>95</v>
      </c>
      <c r="G61" s="297" t="s">
        <v>93</v>
      </c>
      <c r="H61" s="297" t="s">
        <v>94</v>
      </c>
      <c r="I61" s="305"/>
      <c r="J61" s="305"/>
      <c r="K61" s="587"/>
      <c r="L61" s="588"/>
    </row>
    <row r="62" spans="1:12" ht="18" customHeight="1">
      <c r="A62" s="280" t="str">
        <f t="shared" ref="A62:A70" si="18">A38</f>
        <v>SETOR 1 - UNIÃO</v>
      </c>
      <c r="B62" s="126">
        <f t="shared" ref="B62:B70" si="19">F38</f>
        <v>355.26239999999996</v>
      </c>
      <c r="C62" s="438">
        <v>0.13739000000000001</v>
      </c>
      <c r="D62" s="353">
        <f>B62*C62</f>
        <v>48.809501136000002</v>
      </c>
      <c r="E62" s="421">
        <v>1.5</v>
      </c>
      <c r="F62" s="353">
        <f>D62*E62*1.02</f>
        <v>74.678536738080012</v>
      </c>
      <c r="G62" s="117">
        <v>270</v>
      </c>
      <c r="H62" s="118">
        <f>F62*G62</f>
        <v>20163.204919281605</v>
      </c>
      <c r="I62" s="63"/>
      <c r="J62" s="63"/>
      <c r="K62" s="589" t="s">
        <v>322</v>
      </c>
      <c r="L62" s="590"/>
    </row>
    <row r="63" spans="1:12" ht="18" customHeight="1">
      <c r="A63" s="280" t="str">
        <f t="shared" si="18"/>
        <v>SETOR 4 - PINHEIROS I</v>
      </c>
      <c r="B63" s="105">
        <f t="shared" si="19"/>
        <v>51.047999999999995</v>
      </c>
      <c r="C63" s="438">
        <v>0.13739000000000001</v>
      </c>
      <c r="D63" s="354">
        <f t="shared" ref="D63:D80" si="20">B63*C63</f>
        <v>7.0134847200000001</v>
      </c>
      <c r="E63" s="421">
        <v>1.5</v>
      </c>
      <c r="F63" s="353">
        <f t="shared" ref="F63:F79" si="21">D63*E63*1.02</f>
        <v>10.730631621600001</v>
      </c>
      <c r="G63" s="97">
        <v>270</v>
      </c>
      <c r="H63" s="118">
        <f t="shared" ref="H63:H80" si="22">F63*G63</f>
        <v>2897.2705378320002</v>
      </c>
      <c r="I63" s="63"/>
      <c r="J63" s="63"/>
      <c r="K63" s="591"/>
      <c r="L63" s="592"/>
    </row>
    <row r="64" spans="1:12" ht="18" customHeight="1">
      <c r="A64" s="280" t="str">
        <f t="shared" si="18"/>
        <v>SETOR 7 - JARDIM PRIMAVERA</v>
      </c>
      <c r="B64" s="105">
        <f t="shared" si="19"/>
        <v>93.455999999999989</v>
      </c>
      <c r="C64" s="438">
        <v>0.13739000000000001</v>
      </c>
      <c r="D64" s="354">
        <f t="shared" si="20"/>
        <v>12.83991984</v>
      </c>
      <c r="E64" s="421">
        <v>1.5</v>
      </c>
      <c r="F64" s="353">
        <f t="shared" si="21"/>
        <v>19.645077355200002</v>
      </c>
      <c r="G64" s="97">
        <v>270</v>
      </c>
      <c r="H64" s="118">
        <f t="shared" si="22"/>
        <v>5304.170885904</v>
      </c>
      <c r="I64" s="63"/>
      <c r="J64" s="63"/>
      <c r="K64" s="591" t="s">
        <v>324</v>
      </c>
      <c r="L64" s="592"/>
    </row>
    <row r="65" spans="1:12" ht="18" customHeight="1">
      <c r="A65" s="280" t="str">
        <f t="shared" si="18"/>
        <v>SETOR 9 - BELA VISTA</v>
      </c>
      <c r="B65" s="105">
        <f t="shared" si="19"/>
        <v>3496.6583999999993</v>
      </c>
      <c r="C65" s="438">
        <v>0.13739000000000001</v>
      </c>
      <c r="D65" s="354">
        <f t="shared" si="20"/>
        <v>480.40589757599997</v>
      </c>
      <c r="E65" s="421">
        <v>1.5</v>
      </c>
      <c r="F65" s="353">
        <f t="shared" si="21"/>
        <v>735.02102329128002</v>
      </c>
      <c r="G65" s="97">
        <v>270</v>
      </c>
      <c r="H65" s="118">
        <f t="shared" si="22"/>
        <v>198455.6762886456</v>
      </c>
      <c r="I65" s="63"/>
      <c r="J65" s="63"/>
      <c r="K65" s="591"/>
      <c r="L65" s="592"/>
    </row>
    <row r="66" spans="1:12" ht="18" customHeight="1">
      <c r="A66" s="280" t="str">
        <f t="shared" si="18"/>
        <v>SETOR 14 - JARDIM AMAZÔNIA</v>
      </c>
      <c r="B66" s="105">
        <f t="shared" si="19"/>
        <v>1582.74</v>
      </c>
      <c r="C66" s="438">
        <v>0.13739000000000001</v>
      </c>
      <c r="D66" s="354">
        <f t="shared" si="20"/>
        <v>217.45264860000003</v>
      </c>
      <c r="E66" s="421">
        <v>1.5</v>
      </c>
      <c r="F66" s="353">
        <f t="shared" si="21"/>
        <v>332.7025523580001</v>
      </c>
      <c r="G66" s="97">
        <v>270</v>
      </c>
      <c r="H66" s="118">
        <f t="shared" si="22"/>
        <v>89829.689136660032</v>
      </c>
      <c r="I66" s="63"/>
      <c r="J66" s="63"/>
      <c r="K66" s="591"/>
      <c r="L66" s="592"/>
    </row>
    <row r="67" spans="1:12" ht="18" customHeight="1">
      <c r="A67" s="280" t="str">
        <f t="shared" si="18"/>
        <v>SETOR 15 - JARDIM AURORA</v>
      </c>
      <c r="B67" s="105">
        <f t="shared" si="19"/>
        <v>78.11999999999999</v>
      </c>
      <c r="C67" s="438">
        <v>0.13739000000000001</v>
      </c>
      <c r="D67" s="354">
        <f t="shared" si="20"/>
        <v>10.7329068</v>
      </c>
      <c r="E67" s="421">
        <v>1.5</v>
      </c>
      <c r="F67" s="353">
        <f t="shared" si="21"/>
        <v>16.421347403999999</v>
      </c>
      <c r="G67" s="97">
        <v>270</v>
      </c>
      <c r="H67" s="118">
        <f t="shared" si="22"/>
        <v>4433.7637990799994</v>
      </c>
      <c r="I67" s="63"/>
      <c r="J67" s="63"/>
      <c r="K67" s="591"/>
      <c r="L67" s="592"/>
    </row>
    <row r="68" spans="1:12" ht="18" customHeight="1">
      <c r="A68" s="280" t="str">
        <f t="shared" si="18"/>
        <v>SETOR 17 - JARDIM ITÁLIA</v>
      </c>
      <c r="B68" s="105">
        <f t="shared" si="19"/>
        <v>1100.5919999999999</v>
      </c>
      <c r="C68" s="438">
        <v>0.13739000000000001</v>
      </c>
      <c r="D68" s="354">
        <f t="shared" si="20"/>
        <v>151.21033488</v>
      </c>
      <c r="E68" s="421">
        <v>1.5</v>
      </c>
      <c r="F68" s="353">
        <f t="shared" si="21"/>
        <v>231.35181236640003</v>
      </c>
      <c r="G68" s="97">
        <v>270</v>
      </c>
      <c r="H68" s="118">
        <f t="shared" si="22"/>
        <v>62464.989338928004</v>
      </c>
      <c r="I68" s="63"/>
      <c r="J68" s="63"/>
      <c r="K68" s="431"/>
      <c r="L68" s="432"/>
    </row>
    <row r="69" spans="1:12" ht="18" customHeight="1">
      <c r="A69" s="280" t="str">
        <f t="shared" si="18"/>
        <v>SETOR 18 - JARDIM DAS AMÉRICAS</v>
      </c>
      <c r="B69" s="105">
        <f t="shared" si="19"/>
        <v>78.335999999999999</v>
      </c>
      <c r="C69" s="438">
        <v>0.13739000000000001</v>
      </c>
      <c r="D69" s="354">
        <f t="shared" si="20"/>
        <v>10.762583040000001</v>
      </c>
      <c r="E69" s="421">
        <v>1.5</v>
      </c>
      <c r="F69" s="353">
        <f t="shared" si="21"/>
        <v>16.4667520512</v>
      </c>
      <c r="G69" s="97">
        <v>270</v>
      </c>
      <c r="H69" s="118">
        <f t="shared" si="22"/>
        <v>4446.0230538240003</v>
      </c>
      <c r="I69" s="63"/>
      <c r="J69" s="63"/>
      <c r="K69" s="431"/>
      <c r="L69" s="432"/>
    </row>
    <row r="70" spans="1:12" ht="18" customHeight="1">
      <c r="A70" s="280" t="str">
        <f t="shared" si="18"/>
        <v>SETOR 19 - CENTRO NORTE</v>
      </c>
      <c r="B70" s="105">
        <f t="shared" si="19"/>
        <v>720.39599999999984</v>
      </c>
      <c r="C70" s="438">
        <v>0.13739000000000001</v>
      </c>
      <c r="D70" s="354">
        <f t="shared" si="20"/>
        <v>98.975206439999994</v>
      </c>
      <c r="E70" s="421">
        <v>1.5</v>
      </c>
      <c r="F70" s="353">
        <f t="shared" si="21"/>
        <v>151.43206585320002</v>
      </c>
      <c r="G70" s="97">
        <v>270</v>
      </c>
      <c r="H70" s="118">
        <f t="shared" si="22"/>
        <v>40886.657780364003</v>
      </c>
      <c r="I70" s="63"/>
      <c r="J70" s="63"/>
      <c r="K70" s="431"/>
      <c r="L70" s="432"/>
    </row>
    <row r="71" spans="1:12" ht="18" customHeight="1">
      <c r="A71" s="280" t="str">
        <f t="shared" ref="A71:A80" si="23">A47</f>
        <v>SETOR 21 - SANTA BÁRBARA</v>
      </c>
      <c r="B71" s="105">
        <f t="shared" ref="B71:B80" si="24">F47</f>
        <v>483.47999999999996</v>
      </c>
      <c r="C71" s="438">
        <v>0.13739000000000001</v>
      </c>
      <c r="D71" s="354">
        <f t="shared" si="20"/>
        <v>66.425317199999995</v>
      </c>
      <c r="E71" s="421">
        <v>1.5</v>
      </c>
      <c r="F71" s="353">
        <f t="shared" si="21"/>
        <v>101.630735316</v>
      </c>
      <c r="G71" s="97">
        <v>270</v>
      </c>
      <c r="H71" s="118">
        <f t="shared" si="22"/>
        <v>27440.298535319998</v>
      </c>
      <c r="I71" s="63"/>
      <c r="J71" s="63"/>
      <c r="K71" s="431"/>
      <c r="L71" s="432"/>
    </row>
    <row r="72" spans="1:12" ht="18" customHeight="1">
      <c r="A72" s="280" t="str">
        <f t="shared" si="23"/>
        <v>SETOR 24 - CENTRO SUL</v>
      </c>
      <c r="B72" s="105">
        <f t="shared" si="24"/>
        <v>760.17600000000004</v>
      </c>
      <c r="C72" s="438">
        <v>0.13739000000000001</v>
      </c>
      <c r="D72" s="354">
        <f t="shared" si="20"/>
        <v>104.44058064000002</v>
      </c>
      <c r="E72" s="421">
        <v>1.5</v>
      </c>
      <c r="F72" s="353">
        <f t="shared" si="21"/>
        <v>159.79408837920005</v>
      </c>
      <c r="G72" s="97">
        <v>270</v>
      </c>
      <c r="H72" s="118">
        <f t="shared" si="22"/>
        <v>43144.40386238401</v>
      </c>
      <c r="I72" s="63"/>
      <c r="J72" s="63"/>
      <c r="K72" s="431"/>
      <c r="L72" s="432"/>
    </row>
    <row r="73" spans="1:12" ht="18" customHeight="1">
      <c r="A73" s="280" t="str">
        <f t="shared" si="23"/>
        <v>SETOR 26 - JARDIM ALVORADA</v>
      </c>
      <c r="B73" s="105">
        <f t="shared" si="24"/>
        <v>407.95199999999994</v>
      </c>
      <c r="C73" s="438">
        <v>0.13739000000000001</v>
      </c>
      <c r="D73" s="354">
        <f t="shared" si="20"/>
        <v>56.04852528</v>
      </c>
      <c r="E73" s="421">
        <v>1.5</v>
      </c>
      <c r="F73" s="353">
        <f t="shared" si="21"/>
        <v>85.754243678400002</v>
      </c>
      <c r="G73" s="97">
        <v>270</v>
      </c>
      <c r="H73" s="118">
        <f t="shared" si="22"/>
        <v>23153.645793168002</v>
      </c>
      <c r="I73" s="63"/>
      <c r="J73" s="63"/>
      <c r="K73" s="431"/>
      <c r="L73" s="432"/>
    </row>
    <row r="74" spans="1:12" ht="18" customHeight="1">
      <c r="A74" s="280" t="str">
        <f t="shared" si="23"/>
        <v>SETOR 28 - RECANTO DOS PÁSSAROS</v>
      </c>
      <c r="B74" s="105">
        <f t="shared" si="24"/>
        <v>2199.6143999999999</v>
      </c>
      <c r="C74" s="438">
        <v>0.13739000000000001</v>
      </c>
      <c r="D74" s="354">
        <f t="shared" si="20"/>
        <v>302.20502241600002</v>
      </c>
      <c r="E74" s="421">
        <v>1.5</v>
      </c>
      <c r="F74" s="353">
        <f t="shared" si="21"/>
        <v>462.37368429648006</v>
      </c>
      <c r="G74" s="97">
        <v>270</v>
      </c>
      <c r="H74" s="118">
        <f t="shared" si="22"/>
        <v>124840.89476004962</v>
      </c>
      <c r="I74" s="63"/>
      <c r="J74" s="63"/>
      <c r="K74" s="431"/>
      <c r="L74" s="432"/>
    </row>
    <row r="75" spans="1:12" ht="18" customHeight="1">
      <c r="A75" s="280" t="str">
        <f t="shared" si="23"/>
        <v>SETOR 32 - ROTA DO SOL</v>
      </c>
      <c r="B75" s="105">
        <f t="shared" si="24"/>
        <v>499.46399999999994</v>
      </c>
      <c r="C75" s="438">
        <v>0.13739000000000001</v>
      </c>
      <c r="D75" s="354">
        <f t="shared" si="20"/>
        <v>68.621358959999995</v>
      </c>
      <c r="E75" s="421">
        <v>1.5</v>
      </c>
      <c r="F75" s="353">
        <f t="shared" si="21"/>
        <v>104.99067920879999</v>
      </c>
      <c r="G75" s="97">
        <v>270</v>
      </c>
      <c r="H75" s="118">
        <f t="shared" si="22"/>
        <v>28347.483386375996</v>
      </c>
      <c r="I75" s="63"/>
      <c r="J75" s="63"/>
      <c r="K75" s="431"/>
      <c r="L75" s="432"/>
    </row>
    <row r="76" spans="1:12" ht="18" customHeight="1">
      <c r="A76" s="280" t="str">
        <f t="shared" si="23"/>
        <v>SETOR 33 - SANTA CLARA</v>
      </c>
      <c r="B76" s="105">
        <f t="shared" si="24"/>
        <v>198.35999999999999</v>
      </c>
      <c r="C76" s="438">
        <v>0.13739000000000001</v>
      </c>
      <c r="D76" s="354">
        <f t="shared" si="20"/>
        <v>27.252680399999999</v>
      </c>
      <c r="E76" s="421">
        <v>1.5</v>
      </c>
      <c r="F76" s="353">
        <f t="shared" si="21"/>
        <v>41.696601011999995</v>
      </c>
      <c r="G76" s="97">
        <v>270</v>
      </c>
      <c r="H76" s="118">
        <f t="shared" si="22"/>
        <v>11258.082273239999</v>
      </c>
      <c r="I76" s="63"/>
      <c r="J76" s="63"/>
      <c r="K76" s="431"/>
      <c r="L76" s="432"/>
    </row>
    <row r="77" spans="1:12" ht="18" customHeight="1">
      <c r="A77" s="280" t="str">
        <f t="shared" si="23"/>
        <v>SETOR 34 - INDUSTRIAL</v>
      </c>
      <c r="B77" s="105">
        <f t="shared" si="24"/>
        <v>305.35199999999998</v>
      </c>
      <c r="C77" s="438">
        <v>0.13739000000000001</v>
      </c>
      <c r="D77" s="354">
        <f t="shared" si="20"/>
        <v>41.952311280000004</v>
      </c>
      <c r="E77" s="421">
        <v>1.5</v>
      </c>
      <c r="F77" s="353">
        <f t="shared" si="21"/>
        <v>64.187036258400013</v>
      </c>
      <c r="G77" s="97">
        <v>270</v>
      </c>
      <c r="H77" s="118">
        <f t="shared" si="22"/>
        <v>17330.499789768004</v>
      </c>
      <c r="I77" s="63"/>
      <c r="J77" s="63"/>
      <c r="K77" s="431"/>
      <c r="L77" s="432"/>
    </row>
    <row r="78" spans="1:12" ht="18" customHeight="1">
      <c r="A78" s="280" t="str">
        <f t="shared" si="23"/>
        <v>SETOR 35 - SÃO MATEUS</v>
      </c>
      <c r="B78" s="105">
        <f t="shared" si="24"/>
        <v>1216.1231999999998</v>
      </c>
      <c r="C78" s="438">
        <v>0.13739000000000001</v>
      </c>
      <c r="D78" s="354">
        <f t="shared" si="20"/>
        <v>167.08316644799999</v>
      </c>
      <c r="E78" s="421">
        <v>1.5</v>
      </c>
      <c r="F78" s="353">
        <f t="shared" si="21"/>
        <v>255.63724466543999</v>
      </c>
      <c r="G78" s="97">
        <v>270</v>
      </c>
      <c r="H78" s="118">
        <f t="shared" si="22"/>
        <v>69022.056059668801</v>
      </c>
      <c r="I78" s="63"/>
      <c r="J78" s="63"/>
      <c r="K78" s="431"/>
      <c r="L78" s="432"/>
    </row>
    <row r="79" spans="1:12" ht="18" customHeight="1">
      <c r="A79" s="280" t="str">
        <f t="shared" si="23"/>
        <v>SETOR 36 - NOVA ALIANÇA</v>
      </c>
      <c r="B79" s="105">
        <f t="shared" si="24"/>
        <v>92.664000000000001</v>
      </c>
      <c r="C79" s="438">
        <v>0.13739000000000001</v>
      </c>
      <c r="D79" s="354">
        <f t="shared" si="20"/>
        <v>12.731106960000002</v>
      </c>
      <c r="E79" s="421">
        <v>1.5</v>
      </c>
      <c r="F79" s="353">
        <f t="shared" si="21"/>
        <v>19.4785936488</v>
      </c>
      <c r="G79" s="97">
        <v>270</v>
      </c>
      <c r="H79" s="118">
        <f t="shared" si="22"/>
        <v>5259.2202851760003</v>
      </c>
      <c r="I79" s="63"/>
      <c r="J79" s="63"/>
      <c r="K79" s="431"/>
      <c r="L79" s="432"/>
    </row>
    <row r="80" spans="1:12" ht="18" customHeight="1">
      <c r="A80" s="280" t="str">
        <f t="shared" si="23"/>
        <v>SETOR 37 - B. ESPERANÇA / M. DO BOSQUE</v>
      </c>
      <c r="B80" s="105">
        <f t="shared" si="24"/>
        <v>282.59999999999997</v>
      </c>
      <c r="C80" s="438">
        <v>0.13739000000000001</v>
      </c>
      <c r="D80" s="354">
        <f t="shared" si="20"/>
        <v>38.826414</v>
      </c>
      <c r="E80" s="421">
        <v>1.5</v>
      </c>
      <c r="F80" s="353">
        <f>D80*E80*1.02</f>
        <v>59.404413419999997</v>
      </c>
      <c r="G80" s="97">
        <v>270</v>
      </c>
      <c r="H80" s="118">
        <f t="shared" si="22"/>
        <v>16039.1916234</v>
      </c>
      <c r="I80" s="467"/>
      <c r="J80" s="467"/>
      <c r="K80" s="433"/>
      <c r="L80" s="434"/>
    </row>
    <row r="81" spans="1:12" ht="20.100000000000001" customHeight="1">
      <c r="A81" s="153" t="s">
        <v>96</v>
      </c>
      <c r="B81" s="154">
        <f>SUM(B62:B80)</f>
        <v>14002.394400000001</v>
      </c>
      <c r="C81" s="158"/>
      <c r="D81" s="154">
        <f>SUM(D62:D80)</f>
        <v>1923.7889666159999</v>
      </c>
      <c r="E81" s="250"/>
      <c r="F81" s="154">
        <f>SUM(F62:F80)</f>
        <v>2943.3971189224803</v>
      </c>
      <c r="G81" s="158"/>
      <c r="H81" s="157">
        <f>SUM(H62:H80)</f>
        <v>794717.22210906947</v>
      </c>
      <c r="I81" s="161"/>
      <c r="J81" s="161"/>
      <c r="K81" s="161"/>
      <c r="L81" s="162"/>
    </row>
    <row r="82" spans="1:12" ht="20.100000000000001" customHeight="1">
      <c r="A82" s="114"/>
      <c r="B82" s="115"/>
      <c r="C82" s="115"/>
      <c r="D82" s="63"/>
      <c r="E82" s="63"/>
      <c r="G82" s="63"/>
      <c r="H82" s="63"/>
      <c r="J82" s="63"/>
      <c r="L82" s="63"/>
    </row>
    <row r="83" spans="1:12" ht="20.100000000000001" customHeight="1">
      <c r="A83" s="599" t="s">
        <v>298</v>
      </c>
      <c r="B83" s="600"/>
      <c r="C83" s="600"/>
      <c r="D83" s="600"/>
      <c r="E83" s="600"/>
      <c r="F83" s="600"/>
      <c r="G83" s="600"/>
      <c r="H83" s="600"/>
      <c r="I83" s="600"/>
      <c r="J83" s="600"/>
      <c r="K83" s="600"/>
      <c r="L83" s="601"/>
    </row>
    <row r="84" spans="1:12" ht="30">
      <c r="A84" s="605" t="s">
        <v>266</v>
      </c>
      <c r="B84" s="297" t="s">
        <v>4</v>
      </c>
      <c r="C84" s="296" t="s">
        <v>313</v>
      </c>
      <c r="D84" s="302" t="s">
        <v>299</v>
      </c>
      <c r="E84" s="296" t="s">
        <v>314</v>
      </c>
      <c r="F84" s="302" t="s">
        <v>299</v>
      </c>
      <c r="G84" s="297" t="s">
        <v>177</v>
      </c>
      <c r="H84" s="297" t="s">
        <v>302</v>
      </c>
      <c r="I84" s="466"/>
      <c r="J84" s="466"/>
      <c r="K84" s="585" t="s">
        <v>246</v>
      </c>
      <c r="L84" s="586"/>
    </row>
    <row r="85" spans="1:12">
      <c r="A85" s="596"/>
      <c r="B85" s="297" t="s">
        <v>99</v>
      </c>
      <c r="C85" s="297" t="s">
        <v>135</v>
      </c>
      <c r="D85" s="303" t="s">
        <v>91</v>
      </c>
      <c r="E85" s="297" t="s">
        <v>114</v>
      </c>
      <c r="F85" s="303" t="s">
        <v>95</v>
      </c>
      <c r="G85" s="297" t="s">
        <v>93</v>
      </c>
      <c r="H85" s="297" t="s">
        <v>94</v>
      </c>
      <c r="I85" s="305"/>
      <c r="J85" s="305"/>
      <c r="K85" s="587"/>
      <c r="L85" s="588"/>
    </row>
    <row r="86" spans="1:12" ht="18" customHeight="1">
      <c r="A86" s="280" t="str">
        <f t="shared" ref="A86:A104" si="25">A15</f>
        <v>SETOR 4 - PINHEIROS I</v>
      </c>
      <c r="B86" s="126">
        <f>F38</f>
        <v>355.26239999999996</v>
      </c>
      <c r="C86" s="359">
        <v>6.2449999999999999E-2</v>
      </c>
      <c r="D86" s="247">
        <f t="shared" ref="D86:D104" si="26">B86*C86</f>
        <v>22.186136879999996</v>
      </c>
      <c r="E86" s="421">
        <v>1.5</v>
      </c>
      <c r="F86" s="249">
        <f>D86*E86*1.02</f>
        <v>33.944789426399993</v>
      </c>
      <c r="G86" s="94">
        <v>270</v>
      </c>
      <c r="H86" s="118">
        <f>F86*G86</f>
        <v>9165.0931451279976</v>
      </c>
      <c r="I86" s="63"/>
      <c r="J86" s="63"/>
      <c r="K86" s="589" t="s">
        <v>323</v>
      </c>
      <c r="L86" s="590"/>
    </row>
    <row r="87" spans="1:12" ht="18" customHeight="1">
      <c r="A87" s="280" t="str">
        <f t="shared" si="25"/>
        <v>SETOR 7 - JARDIM PRIMAVERA</v>
      </c>
      <c r="B87" s="105">
        <f t="shared" ref="B87:B104" si="27">F39</f>
        <v>51.047999999999995</v>
      </c>
      <c r="C87" s="360">
        <v>6.2449999999999999E-2</v>
      </c>
      <c r="D87" s="248">
        <f t="shared" si="26"/>
        <v>3.1879475999999998</v>
      </c>
      <c r="E87" s="421">
        <v>1.5</v>
      </c>
      <c r="F87" s="249">
        <f>D87*E87*1.02</f>
        <v>4.8775598279999999</v>
      </c>
      <c r="G87" s="97">
        <v>270</v>
      </c>
      <c r="H87" s="118">
        <f t="shared" ref="H87:H104" si="28">F87*G87</f>
        <v>1316.94115356</v>
      </c>
      <c r="I87" s="63"/>
      <c r="J87" s="63"/>
      <c r="K87" s="591"/>
      <c r="L87" s="592"/>
    </row>
    <row r="88" spans="1:12" ht="18" customHeight="1">
      <c r="A88" s="280" t="str">
        <f t="shared" si="25"/>
        <v>SETOR 9 - BELA VISTA</v>
      </c>
      <c r="B88" s="105">
        <f t="shared" si="27"/>
        <v>93.455999999999989</v>
      </c>
      <c r="C88" s="360">
        <v>6.2449999999999999E-2</v>
      </c>
      <c r="D88" s="248">
        <f t="shared" si="26"/>
        <v>5.8363271999999995</v>
      </c>
      <c r="E88" s="421">
        <v>1.5</v>
      </c>
      <c r="F88" s="249">
        <f t="shared" ref="F88:F103" si="29">D88*E88*1.02</f>
        <v>8.9295806159999991</v>
      </c>
      <c r="G88" s="97">
        <v>270</v>
      </c>
      <c r="H88" s="118">
        <f t="shared" si="28"/>
        <v>2410.9867663199998</v>
      </c>
      <c r="I88" s="63"/>
      <c r="J88" s="63"/>
      <c r="K88" s="591" t="s">
        <v>325</v>
      </c>
      <c r="L88" s="592"/>
    </row>
    <row r="89" spans="1:12" ht="18" customHeight="1">
      <c r="A89" s="280" t="str">
        <f t="shared" si="25"/>
        <v>SETOR 14 - JARDIM AMAZÔNIA</v>
      </c>
      <c r="B89" s="105">
        <f t="shared" si="27"/>
        <v>3496.6583999999993</v>
      </c>
      <c r="C89" s="360">
        <v>6.2449999999999999E-2</v>
      </c>
      <c r="D89" s="248">
        <f t="shared" si="26"/>
        <v>218.36631707999996</v>
      </c>
      <c r="E89" s="421">
        <v>1.5</v>
      </c>
      <c r="F89" s="249">
        <f t="shared" si="29"/>
        <v>334.10046513239996</v>
      </c>
      <c r="G89" s="97">
        <v>270</v>
      </c>
      <c r="H89" s="118">
        <f t="shared" si="28"/>
        <v>90207.125585747985</v>
      </c>
      <c r="I89" s="63"/>
      <c r="J89" s="63"/>
      <c r="K89" s="591"/>
      <c r="L89" s="592"/>
    </row>
    <row r="90" spans="1:12" ht="18" customHeight="1">
      <c r="A90" s="280" t="str">
        <f t="shared" si="25"/>
        <v>SETOR 15 - JARDIM AURORA</v>
      </c>
      <c r="B90" s="105">
        <f t="shared" si="27"/>
        <v>1582.74</v>
      </c>
      <c r="C90" s="360">
        <v>6.2449999999999999E-2</v>
      </c>
      <c r="D90" s="248">
        <f t="shared" si="26"/>
        <v>98.842112999999998</v>
      </c>
      <c r="E90" s="421">
        <v>1.5</v>
      </c>
      <c r="F90" s="249">
        <f t="shared" si="29"/>
        <v>151.22843288999999</v>
      </c>
      <c r="G90" s="97">
        <v>270</v>
      </c>
      <c r="H90" s="118">
        <f t="shared" si="28"/>
        <v>40831.676880300001</v>
      </c>
      <c r="I90" s="63"/>
      <c r="J90" s="63"/>
      <c r="K90" s="591"/>
      <c r="L90" s="592"/>
    </row>
    <row r="91" spans="1:12" ht="18" customHeight="1">
      <c r="A91" s="280" t="str">
        <f t="shared" si="25"/>
        <v>SETOR 17 - JARDIM ITÁLIA</v>
      </c>
      <c r="B91" s="105">
        <f t="shared" si="27"/>
        <v>78.11999999999999</v>
      </c>
      <c r="C91" s="360">
        <v>6.2449999999999999E-2</v>
      </c>
      <c r="D91" s="248">
        <f t="shared" si="26"/>
        <v>4.8785939999999997</v>
      </c>
      <c r="E91" s="421">
        <v>1.5</v>
      </c>
      <c r="F91" s="249">
        <f t="shared" si="29"/>
        <v>7.4642488199999999</v>
      </c>
      <c r="G91" s="97">
        <v>270</v>
      </c>
      <c r="H91" s="118">
        <f t="shared" si="28"/>
        <v>2015.3471814</v>
      </c>
      <c r="I91" s="63"/>
      <c r="J91" s="63"/>
      <c r="K91" s="591"/>
      <c r="L91" s="592"/>
    </row>
    <row r="92" spans="1:12" ht="18" customHeight="1">
      <c r="A92" s="280" t="str">
        <f t="shared" si="25"/>
        <v>SETOR 18 - JARDIM DAS AMÉRICAS</v>
      </c>
      <c r="B92" s="105">
        <f t="shared" si="27"/>
        <v>1100.5919999999999</v>
      </c>
      <c r="C92" s="360">
        <v>6.2449999999999999E-2</v>
      </c>
      <c r="D92" s="248">
        <f t="shared" si="26"/>
        <v>68.731970399999994</v>
      </c>
      <c r="E92" s="421">
        <v>1.5</v>
      </c>
      <c r="F92" s="249">
        <f t="shared" si="29"/>
        <v>105.15991471199999</v>
      </c>
      <c r="G92" s="97">
        <v>270</v>
      </c>
      <c r="H92" s="118">
        <f t="shared" si="28"/>
        <v>28393.176972239999</v>
      </c>
      <c r="I92" s="63"/>
      <c r="J92" s="63"/>
      <c r="K92" s="431"/>
      <c r="L92" s="432"/>
    </row>
    <row r="93" spans="1:12" ht="18" customHeight="1">
      <c r="A93" s="280" t="str">
        <f t="shared" si="25"/>
        <v>SETOR 19 - CENTRO NORTE</v>
      </c>
      <c r="B93" s="105">
        <f t="shared" si="27"/>
        <v>78.335999999999999</v>
      </c>
      <c r="C93" s="360">
        <v>6.2449999999999999E-2</v>
      </c>
      <c r="D93" s="248">
        <f t="shared" si="26"/>
        <v>4.8920832000000001</v>
      </c>
      <c r="E93" s="421">
        <v>1.5</v>
      </c>
      <c r="F93" s="249">
        <f t="shared" si="29"/>
        <v>7.4848872960000001</v>
      </c>
      <c r="G93" s="97">
        <v>270</v>
      </c>
      <c r="H93" s="118">
        <f t="shared" si="28"/>
        <v>2020.91956992</v>
      </c>
      <c r="I93" s="63"/>
      <c r="J93" s="63"/>
      <c r="K93" s="431"/>
      <c r="L93" s="432"/>
    </row>
    <row r="94" spans="1:12" ht="18" customHeight="1">
      <c r="A94" s="280" t="str">
        <f t="shared" si="25"/>
        <v>SETOR 21 - SANTA BÁRBARA</v>
      </c>
      <c r="B94" s="105">
        <f t="shared" si="27"/>
        <v>720.39599999999984</v>
      </c>
      <c r="C94" s="360">
        <v>6.2449999999999999E-2</v>
      </c>
      <c r="D94" s="248">
        <f t="shared" si="26"/>
        <v>44.988730199999992</v>
      </c>
      <c r="E94" s="421">
        <v>1.5</v>
      </c>
      <c r="F94" s="249">
        <f t="shared" si="29"/>
        <v>68.832757205999982</v>
      </c>
      <c r="G94" s="97">
        <v>270</v>
      </c>
      <c r="H94" s="118">
        <f t="shared" si="28"/>
        <v>18584.844445619994</v>
      </c>
      <c r="I94" s="63"/>
      <c r="J94" s="63"/>
      <c r="K94" s="431"/>
      <c r="L94" s="432"/>
    </row>
    <row r="95" spans="1:12" ht="18" customHeight="1">
      <c r="A95" s="280" t="str">
        <f t="shared" si="25"/>
        <v>SETOR 24 - CENTRO SUL</v>
      </c>
      <c r="B95" s="105">
        <f t="shared" si="27"/>
        <v>483.47999999999996</v>
      </c>
      <c r="C95" s="360">
        <v>6.2449999999999999E-2</v>
      </c>
      <c r="D95" s="248">
        <f t="shared" si="26"/>
        <v>30.193325999999995</v>
      </c>
      <c r="E95" s="421">
        <v>1.5</v>
      </c>
      <c r="F95" s="249">
        <f t="shared" si="29"/>
        <v>46.195788779999994</v>
      </c>
      <c r="G95" s="97">
        <v>270</v>
      </c>
      <c r="H95" s="118">
        <f t="shared" si="28"/>
        <v>12472.862970599997</v>
      </c>
      <c r="I95" s="63"/>
      <c r="J95" s="63"/>
      <c r="K95" s="431"/>
      <c r="L95" s="432"/>
    </row>
    <row r="96" spans="1:12" ht="18" customHeight="1">
      <c r="A96" s="280" t="str">
        <f t="shared" si="25"/>
        <v>SETOR 26 - JARDIM ALVORADA</v>
      </c>
      <c r="B96" s="105">
        <f t="shared" si="27"/>
        <v>760.17600000000004</v>
      </c>
      <c r="C96" s="360">
        <v>6.2449999999999999E-2</v>
      </c>
      <c r="D96" s="248">
        <f t="shared" si="26"/>
        <v>47.472991200000003</v>
      </c>
      <c r="E96" s="421">
        <v>1.5</v>
      </c>
      <c r="F96" s="249">
        <f t="shared" si="29"/>
        <v>72.63367653600001</v>
      </c>
      <c r="G96" s="97">
        <v>270</v>
      </c>
      <c r="H96" s="118">
        <f t="shared" si="28"/>
        <v>19611.092664720003</v>
      </c>
      <c r="I96" s="63"/>
      <c r="J96" s="63"/>
      <c r="K96" s="431"/>
      <c r="L96" s="432"/>
    </row>
    <row r="97" spans="1:12" ht="18" customHeight="1">
      <c r="A97" s="280" t="str">
        <f t="shared" si="25"/>
        <v>SETOR 28 - RECANTO DOS PÁSSAROS</v>
      </c>
      <c r="B97" s="105">
        <f t="shared" si="27"/>
        <v>407.95199999999994</v>
      </c>
      <c r="C97" s="360">
        <v>6.2449999999999999E-2</v>
      </c>
      <c r="D97" s="248">
        <f t="shared" si="26"/>
        <v>25.476602399999997</v>
      </c>
      <c r="E97" s="421">
        <v>1.5</v>
      </c>
      <c r="F97" s="249">
        <f t="shared" si="29"/>
        <v>38.979201672000002</v>
      </c>
      <c r="G97" s="97">
        <v>270</v>
      </c>
      <c r="H97" s="118">
        <f t="shared" si="28"/>
        <v>10524.384451440001</v>
      </c>
      <c r="I97" s="63"/>
      <c r="J97" s="63"/>
      <c r="K97" s="431"/>
      <c r="L97" s="432"/>
    </row>
    <row r="98" spans="1:12" ht="18" customHeight="1">
      <c r="A98" s="280" t="str">
        <f t="shared" si="25"/>
        <v>SETOR 32 - ROTA DO SOL</v>
      </c>
      <c r="B98" s="105">
        <f t="shared" si="27"/>
        <v>2199.6143999999999</v>
      </c>
      <c r="C98" s="360">
        <v>6.2449999999999999E-2</v>
      </c>
      <c r="D98" s="248">
        <f t="shared" si="26"/>
        <v>137.36591927999999</v>
      </c>
      <c r="E98" s="421">
        <v>1.5</v>
      </c>
      <c r="F98" s="249">
        <f t="shared" si="29"/>
        <v>210.16985649840001</v>
      </c>
      <c r="G98" s="97">
        <v>270</v>
      </c>
      <c r="H98" s="118">
        <f t="shared" si="28"/>
        <v>56745.861254568001</v>
      </c>
      <c r="I98" s="63"/>
      <c r="J98" s="63"/>
      <c r="K98" s="431"/>
      <c r="L98" s="432"/>
    </row>
    <row r="99" spans="1:12" ht="18" customHeight="1">
      <c r="A99" s="280" t="str">
        <f t="shared" si="25"/>
        <v>SETOR 33 - SANTA CLARA</v>
      </c>
      <c r="B99" s="105">
        <f t="shared" si="27"/>
        <v>499.46399999999994</v>
      </c>
      <c r="C99" s="360">
        <v>6.2449999999999999E-2</v>
      </c>
      <c r="D99" s="248">
        <f t="shared" si="26"/>
        <v>31.191526799999995</v>
      </c>
      <c r="E99" s="421">
        <v>1.5</v>
      </c>
      <c r="F99" s="249">
        <f t="shared" si="29"/>
        <v>47.723036003999994</v>
      </c>
      <c r="G99" s="97">
        <v>270</v>
      </c>
      <c r="H99" s="118">
        <f t="shared" si="28"/>
        <v>12885.219721079999</v>
      </c>
      <c r="I99" s="63"/>
      <c r="J99" s="63"/>
      <c r="K99" s="431"/>
      <c r="L99" s="432"/>
    </row>
    <row r="100" spans="1:12" ht="18" customHeight="1">
      <c r="A100" s="280" t="str">
        <f t="shared" si="25"/>
        <v>SETOR 34 - INDUSTRIAL</v>
      </c>
      <c r="B100" s="105">
        <f t="shared" si="27"/>
        <v>198.35999999999999</v>
      </c>
      <c r="C100" s="360">
        <v>6.2449999999999999E-2</v>
      </c>
      <c r="D100" s="248">
        <f t="shared" si="26"/>
        <v>12.387581999999998</v>
      </c>
      <c r="E100" s="421">
        <v>1.5</v>
      </c>
      <c r="F100" s="249">
        <f t="shared" si="29"/>
        <v>18.953000459999998</v>
      </c>
      <c r="G100" s="97">
        <v>270</v>
      </c>
      <c r="H100" s="118">
        <f t="shared" si="28"/>
        <v>5117.3101241999993</v>
      </c>
      <c r="I100" s="63"/>
      <c r="J100" s="63"/>
      <c r="K100" s="431"/>
      <c r="L100" s="432"/>
    </row>
    <row r="101" spans="1:12" ht="18" customHeight="1">
      <c r="A101" s="280" t="str">
        <f t="shared" si="25"/>
        <v>SETOR 35 - SÃO MATEUS</v>
      </c>
      <c r="B101" s="105">
        <f t="shared" si="27"/>
        <v>305.35199999999998</v>
      </c>
      <c r="C101" s="360">
        <v>6.2449999999999999E-2</v>
      </c>
      <c r="D101" s="248">
        <f t="shared" si="26"/>
        <v>19.069232399999997</v>
      </c>
      <c r="E101" s="421">
        <v>1.5</v>
      </c>
      <c r="F101" s="249">
        <f t="shared" si="29"/>
        <v>29.175925571999997</v>
      </c>
      <c r="G101" s="97">
        <v>270</v>
      </c>
      <c r="H101" s="118">
        <f t="shared" si="28"/>
        <v>7877.4999044399992</v>
      </c>
      <c r="I101" s="63"/>
      <c r="J101" s="63"/>
      <c r="K101" s="431"/>
      <c r="L101" s="432"/>
    </row>
    <row r="102" spans="1:12" ht="18" customHeight="1">
      <c r="A102" s="280" t="str">
        <f t="shared" si="25"/>
        <v>SETOR 36 - NOVA ALIANÇA</v>
      </c>
      <c r="B102" s="105">
        <f t="shared" si="27"/>
        <v>1216.1231999999998</v>
      </c>
      <c r="C102" s="360">
        <v>6.2449999999999999E-2</v>
      </c>
      <c r="D102" s="248">
        <f t="shared" si="26"/>
        <v>75.946893839999987</v>
      </c>
      <c r="E102" s="421">
        <v>1.5</v>
      </c>
      <c r="F102" s="249">
        <f t="shared" si="29"/>
        <v>116.19874757519999</v>
      </c>
      <c r="G102" s="97">
        <v>270</v>
      </c>
      <c r="H102" s="118">
        <f t="shared" si="28"/>
        <v>31373.661845303996</v>
      </c>
      <c r="I102" s="63"/>
      <c r="J102" s="63"/>
      <c r="K102" s="431"/>
      <c r="L102" s="432"/>
    </row>
    <row r="103" spans="1:12" ht="18" customHeight="1">
      <c r="A103" s="280" t="str">
        <f t="shared" si="25"/>
        <v>SETOR 37 - B. ESPERANÇA / M. DO BOSQUE</v>
      </c>
      <c r="B103" s="105">
        <f t="shared" si="27"/>
        <v>92.664000000000001</v>
      </c>
      <c r="C103" s="360">
        <v>6.2449999999999999E-2</v>
      </c>
      <c r="D103" s="248">
        <f t="shared" si="26"/>
        <v>5.7868668000000003</v>
      </c>
      <c r="E103" s="421">
        <v>1.5</v>
      </c>
      <c r="F103" s="249">
        <f t="shared" si="29"/>
        <v>8.8539062040000012</v>
      </c>
      <c r="G103" s="97">
        <v>270</v>
      </c>
      <c r="H103" s="118">
        <f t="shared" si="28"/>
        <v>2390.5546750800004</v>
      </c>
      <c r="I103" s="63"/>
      <c r="J103" s="63"/>
      <c r="K103" s="431"/>
      <c r="L103" s="432"/>
    </row>
    <row r="104" spans="1:12" ht="18" customHeight="1">
      <c r="A104" s="280" t="str">
        <f t="shared" si="25"/>
        <v>Total - RR-2C</v>
      </c>
      <c r="B104" s="105">
        <f t="shared" si="27"/>
        <v>282.59999999999997</v>
      </c>
      <c r="C104" s="360">
        <v>6.2449999999999999E-2</v>
      </c>
      <c r="D104" s="248">
        <f t="shared" si="26"/>
        <v>17.648369999999996</v>
      </c>
      <c r="E104" s="421">
        <v>1.5</v>
      </c>
      <c r="F104" s="249">
        <f>D104*E104*1.02</f>
        <v>27.002006099999992</v>
      </c>
      <c r="G104" s="97">
        <v>270</v>
      </c>
      <c r="H104" s="118">
        <f t="shared" si="28"/>
        <v>7290.5416469999982</v>
      </c>
      <c r="I104" s="467"/>
      <c r="J104" s="467"/>
      <c r="K104" s="433"/>
      <c r="L104" s="434"/>
    </row>
    <row r="105" spans="1:12" ht="20.100000000000001" customHeight="1">
      <c r="A105" s="415" t="s">
        <v>96</v>
      </c>
      <c r="B105" s="154">
        <f>SUM(B86:B104)</f>
        <v>14002.394400000001</v>
      </c>
      <c r="C105" s="158"/>
      <c r="D105" s="154">
        <f>SUM(D86:D104)</f>
        <v>874.44953027999998</v>
      </c>
      <c r="E105" s="250"/>
      <c r="F105" s="154">
        <f>SUM(F86:F104)</f>
        <v>1337.9077813284002</v>
      </c>
      <c r="G105" s="158"/>
      <c r="H105" s="157">
        <f>SUM(H86:H104)</f>
        <v>361235.10095866799</v>
      </c>
      <c r="I105" s="161"/>
      <c r="J105" s="161"/>
      <c r="K105" s="161"/>
      <c r="L105" s="162"/>
    </row>
    <row r="106" spans="1:12" ht="20.100000000000001" customHeight="1">
      <c r="A106" s="114"/>
      <c r="B106" s="115"/>
      <c r="C106" s="115"/>
      <c r="D106" s="63"/>
      <c r="E106" s="63"/>
      <c r="G106" s="63"/>
      <c r="H106" s="63"/>
      <c r="J106" s="63"/>
      <c r="L106" s="63"/>
    </row>
    <row r="107" spans="1:12" ht="20.100000000000001" customHeight="1">
      <c r="A107" s="599" t="s">
        <v>136</v>
      </c>
      <c r="B107" s="600"/>
      <c r="C107" s="600"/>
      <c r="D107" s="600"/>
      <c r="E107" s="600"/>
      <c r="F107" s="600"/>
      <c r="G107" s="600"/>
      <c r="H107" s="600"/>
      <c r="I107" s="600"/>
      <c r="J107" s="600"/>
      <c r="K107" s="600"/>
      <c r="L107" s="601"/>
    </row>
    <row r="108" spans="1:12" ht="30">
      <c r="A108" s="605" t="s">
        <v>266</v>
      </c>
      <c r="B108" s="297" t="s">
        <v>4</v>
      </c>
      <c r="C108" s="296" t="s">
        <v>315</v>
      </c>
      <c r="D108" s="302" t="s">
        <v>137</v>
      </c>
      <c r="E108" s="296" t="s">
        <v>316</v>
      </c>
      <c r="F108" s="302" t="s">
        <v>137</v>
      </c>
      <c r="G108" s="297" t="s">
        <v>177</v>
      </c>
      <c r="H108" s="297" t="s">
        <v>138</v>
      </c>
      <c r="I108" s="466"/>
      <c r="J108" s="466"/>
      <c r="K108" s="585" t="s">
        <v>246</v>
      </c>
      <c r="L108" s="586"/>
    </row>
    <row r="109" spans="1:12">
      <c r="A109" s="596"/>
      <c r="B109" s="297" t="s">
        <v>99</v>
      </c>
      <c r="C109" s="297" t="s">
        <v>135</v>
      </c>
      <c r="D109" s="303" t="s">
        <v>91</v>
      </c>
      <c r="E109" s="297" t="s">
        <v>114</v>
      </c>
      <c r="F109" s="303" t="s">
        <v>95</v>
      </c>
      <c r="G109" s="297" t="s">
        <v>93</v>
      </c>
      <c r="H109" s="297" t="s">
        <v>94</v>
      </c>
      <c r="I109" s="305"/>
      <c r="J109" s="305"/>
      <c r="K109" s="587"/>
      <c r="L109" s="588"/>
    </row>
    <row r="110" spans="1:12" ht="18" customHeight="1">
      <c r="A110" s="280" t="str">
        <f t="shared" ref="A110:A128" si="30">A38</f>
        <v>SETOR 1 - UNIÃO</v>
      </c>
      <c r="B110" s="126">
        <f t="shared" ref="B110:B128" si="31">F38</f>
        <v>355.26239999999996</v>
      </c>
      <c r="C110" s="359">
        <v>6.2449999999999999E-2</v>
      </c>
      <c r="D110" s="247">
        <f t="shared" ref="D110:D128" si="32">B110*C110</f>
        <v>22.186136879999996</v>
      </c>
      <c r="E110" s="421">
        <v>1.5</v>
      </c>
      <c r="F110" s="249">
        <f>D110*E110*1.02</f>
        <v>33.944789426399993</v>
      </c>
      <c r="G110" s="94">
        <v>270</v>
      </c>
      <c r="H110" s="118">
        <f>F110*G110</f>
        <v>9165.0931451279976</v>
      </c>
      <c r="I110" s="63"/>
      <c r="J110" s="63"/>
      <c r="K110" s="589" t="s">
        <v>327</v>
      </c>
      <c r="L110" s="590"/>
    </row>
    <row r="111" spans="1:12" ht="18" customHeight="1">
      <c r="A111" s="280" t="str">
        <f t="shared" si="30"/>
        <v>SETOR 4 - PINHEIROS I</v>
      </c>
      <c r="B111" s="105">
        <f t="shared" si="31"/>
        <v>51.047999999999995</v>
      </c>
      <c r="C111" s="360">
        <v>6.2449999999999999E-2</v>
      </c>
      <c r="D111" s="248">
        <f t="shared" si="32"/>
        <v>3.1879475999999998</v>
      </c>
      <c r="E111" s="421">
        <v>1.5</v>
      </c>
      <c r="F111" s="249">
        <f>D111*E111*1.02</f>
        <v>4.8775598279999999</v>
      </c>
      <c r="G111" s="97">
        <v>270</v>
      </c>
      <c r="H111" s="118">
        <f t="shared" ref="H111:H128" si="33">F111*G111</f>
        <v>1316.94115356</v>
      </c>
      <c r="I111" s="63"/>
      <c r="J111" s="63"/>
      <c r="K111" s="591"/>
      <c r="L111" s="592"/>
    </row>
    <row r="112" spans="1:12" ht="18" customHeight="1">
      <c r="A112" s="280" t="str">
        <f t="shared" si="30"/>
        <v>SETOR 7 - JARDIM PRIMAVERA</v>
      </c>
      <c r="B112" s="105">
        <f t="shared" si="31"/>
        <v>93.455999999999989</v>
      </c>
      <c r="C112" s="360">
        <v>6.2449999999999999E-2</v>
      </c>
      <c r="D112" s="248">
        <f t="shared" si="32"/>
        <v>5.8363271999999995</v>
      </c>
      <c r="E112" s="421">
        <v>1.5</v>
      </c>
      <c r="F112" s="249">
        <f t="shared" ref="F112:F127" si="34">D112*E112*1.02</f>
        <v>8.9295806159999991</v>
      </c>
      <c r="G112" s="97">
        <v>270</v>
      </c>
      <c r="H112" s="118">
        <f t="shared" si="33"/>
        <v>2410.9867663199998</v>
      </c>
      <c r="I112" s="63"/>
      <c r="J112" s="63"/>
      <c r="K112" s="591" t="s">
        <v>328</v>
      </c>
      <c r="L112" s="592"/>
    </row>
    <row r="113" spans="1:12" ht="18" customHeight="1">
      <c r="A113" s="280" t="str">
        <f t="shared" si="30"/>
        <v>SETOR 9 - BELA VISTA</v>
      </c>
      <c r="B113" s="105">
        <f t="shared" si="31"/>
        <v>3496.6583999999993</v>
      </c>
      <c r="C113" s="360">
        <v>6.2449999999999999E-2</v>
      </c>
      <c r="D113" s="248">
        <f t="shared" si="32"/>
        <v>218.36631707999996</v>
      </c>
      <c r="E113" s="421">
        <v>1.5</v>
      </c>
      <c r="F113" s="249">
        <f t="shared" si="34"/>
        <v>334.10046513239996</v>
      </c>
      <c r="G113" s="97">
        <v>270</v>
      </c>
      <c r="H113" s="118">
        <f t="shared" si="33"/>
        <v>90207.125585747985</v>
      </c>
      <c r="I113" s="63"/>
      <c r="J113" s="63"/>
      <c r="K113" s="591"/>
      <c r="L113" s="592"/>
    </row>
    <row r="114" spans="1:12" ht="18" customHeight="1">
      <c r="A114" s="280" t="str">
        <f t="shared" si="30"/>
        <v>SETOR 14 - JARDIM AMAZÔNIA</v>
      </c>
      <c r="B114" s="105">
        <f t="shared" si="31"/>
        <v>1582.74</v>
      </c>
      <c r="C114" s="360">
        <v>6.2449999999999999E-2</v>
      </c>
      <c r="D114" s="248">
        <f t="shared" si="32"/>
        <v>98.842112999999998</v>
      </c>
      <c r="E114" s="421">
        <v>1.5</v>
      </c>
      <c r="F114" s="249">
        <f t="shared" si="34"/>
        <v>151.22843288999999</v>
      </c>
      <c r="G114" s="97">
        <v>270</v>
      </c>
      <c r="H114" s="118">
        <f t="shared" si="33"/>
        <v>40831.676880300001</v>
      </c>
      <c r="I114" s="63"/>
      <c r="J114" s="63"/>
      <c r="K114" s="591"/>
      <c r="L114" s="592"/>
    </row>
    <row r="115" spans="1:12" ht="18" customHeight="1">
      <c r="A115" s="280" t="str">
        <f t="shared" si="30"/>
        <v>SETOR 15 - JARDIM AURORA</v>
      </c>
      <c r="B115" s="105">
        <f t="shared" si="31"/>
        <v>78.11999999999999</v>
      </c>
      <c r="C115" s="360">
        <v>6.2449999999999999E-2</v>
      </c>
      <c r="D115" s="248">
        <f t="shared" si="32"/>
        <v>4.8785939999999997</v>
      </c>
      <c r="E115" s="421">
        <v>1.5</v>
      </c>
      <c r="F115" s="249">
        <f t="shared" si="34"/>
        <v>7.4642488199999999</v>
      </c>
      <c r="G115" s="97">
        <v>270</v>
      </c>
      <c r="H115" s="118">
        <f t="shared" si="33"/>
        <v>2015.3471814</v>
      </c>
      <c r="I115" s="63"/>
      <c r="J115" s="63"/>
      <c r="K115" s="591"/>
      <c r="L115" s="592"/>
    </row>
    <row r="116" spans="1:12" ht="18" customHeight="1">
      <c r="A116" s="280" t="str">
        <f t="shared" si="30"/>
        <v>SETOR 17 - JARDIM ITÁLIA</v>
      </c>
      <c r="B116" s="105">
        <f t="shared" si="31"/>
        <v>1100.5919999999999</v>
      </c>
      <c r="C116" s="360">
        <v>6.2449999999999999E-2</v>
      </c>
      <c r="D116" s="248">
        <f t="shared" si="32"/>
        <v>68.731970399999994</v>
      </c>
      <c r="E116" s="421">
        <v>1.5</v>
      </c>
      <c r="F116" s="249">
        <f t="shared" si="34"/>
        <v>105.15991471199999</v>
      </c>
      <c r="G116" s="97">
        <v>270</v>
      </c>
      <c r="H116" s="118">
        <f t="shared" si="33"/>
        <v>28393.176972239999</v>
      </c>
      <c r="I116" s="63"/>
      <c r="J116" s="63"/>
      <c r="K116" s="431"/>
      <c r="L116" s="432"/>
    </row>
    <row r="117" spans="1:12" ht="18" customHeight="1">
      <c r="A117" s="280" t="str">
        <f t="shared" si="30"/>
        <v>SETOR 18 - JARDIM DAS AMÉRICAS</v>
      </c>
      <c r="B117" s="105">
        <f t="shared" si="31"/>
        <v>78.335999999999999</v>
      </c>
      <c r="C117" s="360">
        <v>6.2449999999999999E-2</v>
      </c>
      <c r="D117" s="248">
        <f t="shared" si="32"/>
        <v>4.8920832000000001</v>
      </c>
      <c r="E117" s="421">
        <v>1.5</v>
      </c>
      <c r="F117" s="249">
        <f t="shared" si="34"/>
        <v>7.4848872960000001</v>
      </c>
      <c r="G117" s="97">
        <v>270</v>
      </c>
      <c r="H117" s="118">
        <f t="shared" si="33"/>
        <v>2020.91956992</v>
      </c>
      <c r="I117" s="63"/>
      <c r="J117" s="63"/>
      <c r="K117" s="431"/>
      <c r="L117" s="432"/>
    </row>
    <row r="118" spans="1:12" ht="18" customHeight="1">
      <c r="A118" s="280" t="str">
        <f t="shared" si="30"/>
        <v>SETOR 19 - CENTRO NORTE</v>
      </c>
      <c r="B118" s="105">
        <f t="shared" si="31"/>
        <v>720.39599999999984</v>
      </c>
      <c r="C118" s="360">
        <v>6.2449999999999999E-2</v>
      </c>
      <c r="D118" s="248">
        <f t="shared" si="32"/>
        <v>44.988730199999992</v>
      </c>
      <c r="E118" s="421">
        <v>1.5</v>
      </c>
      <c r="F118" s="249">
        <f t="shared" si="34"/>
        <v>68.832757205999982</v>
      </c>
      <c r="G118" s="97">
        <v>270</v>
      </c>
      <c r="H118" s="118">
        <f t="shared" si="33"/>
        <v>18584.844445619994</v>
      </c>
      <c r="I118" s="63"/>
      <c r="J118" s="63"/>
      <c r="K118" s="431"/>
      <c r="L118" s="432"/>
    </row>
    <row r="119" spans="1:12" ht="18" customHeight="1">
      <c r="A119" s="280" t="str">
        <f t="shared" si="30"/>
        <v>SETOR 21 - SANTA BÁRBARA</v>
      </c>
      <c r="B119" s="105">
        <f t="shared" si="31"/>
        <v>483.47999999999996</v>
      </c>
      <c r="C119" s="360">
        <v>6.2449999999999999E-2</v>
      </c>
      <c r="D119" s="248">
        <f t="shared" si="32"/>
        <v>30.193325999999995</v>
      </c>
      <c r="E119" s="421">
        <v>1.5</v>
      </c>
      <c r="F119" s="249">
        <f t="shared" si="34"/>
        <v>46.195788779999994</v>
      </c>
      <c r="G119" s="97">
        <v>270</v>
      </c>
      <c r="H119" s="118">
        <f t="shared" si="33"/>
        <v>12472.862970599997</v>
      </c>
      <c r="I119" s="63"/>
      <c r="J119" s="63"/>
      <c r="K119" s="431"/>
      <c r="L119" s="432"/>
    </row>
    <row r="120" spans="1:12" ht="18" customHeight="1">
      <c r="A120" s="280" t="str">
        <f t="shared" si="30"/>
        <v>SETOR 24 - CENTRO SUL</v>
      </c>
      <c r="B120" s="105">
        <f t="shared" si="31"/>
        <v>760.17600000000004</v>
      </c>
      <c r="C120" s="360">
        <v>6.2449999999999999E-2</v>
      </c>
      <c r="D120" s="248">
        <f t="shared" si="32"/>
        <v>47.472991200000003</v>
      </c>
      <c r="E120" s="421">
        <v>1.5</v>
      </c>
      <c r="F120" s="249">
        <f t="shared" si="34"/>
        <v>72.63367653600001</v>
      </c>
      <c r="G120" s="97">
        <v>270</v>
      </c>
      <c r="H120" s="118">
        <f t="shared" si="33"/>
        <v>19611.092664720003</v>
      </c>
      <c r="I120" s="63"/>
      <c r="J120" s="63"/>
      <c r="K120" s="431"/>
      <c r="L120" s="432"/>
    </row>
    <row r="121" spans="1:12" ht="18" customHeight="1">
      <c r="A121" s="280" t="str">
        <f t="shared" si="30"/>
        <v>SETOR 26 - JARDIM ALVORADA</v>
      </c>
      <c r="B121" s="105">
        <f t="shared" si="31"/>
        <v>407.95199999999994</v>
      </c>
      <c r="C121" s="360">
        <v>6.2449999999999999E-2</v>
      </c>
      <c r="D121" s="248">
        <f t="shared" si="32"/>
        <v>25.476602399999997</v>
      </c>
      <c r="E121" s="421">
        <v>1.5</v>
      </c>
      <c r="F121" s="249">
        <f t="shared" si="34"/>
        <v>38.979201672000002</v>
      </c>
      <c r="G121" s="97">
        <v>270</v>
      </c>
      <c r="H121" s="118">
        <f t="shared" si="33"/>
        <v>10524.384451440001</v>
      </c>
      <c r="I121" s="63"/>
      <c r="J121" s="63"/>
      <c r="K121" s="431"/>
      <c r="L121" s="432"/>
    </row>
    <row r="122" spans="1:12" ht="18" customHeight="1">
      <c r="A122" s="280" t="str">
        <f t="shared" si="30"/>
        <v>SETOR 28 - RECANTO DOS PÁSSAROS</v>
      </c>
      <c r="B122" s="105">
        <f t="shared" si="31"/>
        <v>2199.6143999999999</v>
      </c>
      <c r="C122" s="360">
        <v>6.2449999999999999E-2</v>
      </c>
      <c r="D122" s="248">
        <f t="shared" si="32"/>
        <v>137.36591927999999</v>
      </c>
      <c r="E122" s="421">
        <v>1.5</v>
      </c>
      <c r="F122" s="249">
        <f t="shared" si="34"/>
        <v>210.16985649840001</v>
      </c>
      <c r="G122" s="97">
        <v>270</v>
      </c>
      <c r="H122" s="118">
        <f t="shared" si="33"/>
        <v>56745.861254568001</v>
      </c>
      <c r="I122" s="63"/>
      <c r="J122" s="63"/>
      <c r="K122" s="431"/>
      <c r="L122" s="432"/>
    </row>
    <row r="123" spans="1:12" ht="18" customHeight="1">
      <c r="A123" s="280" t="str">
        <f t="shared" si="30"/>
        <v>SETOR 32 - ROTA DO SOL</v>
      </c>
      <c r="B123" s="105">
        <f t="shared" si="31"/>
        <v>499.46399999999994</v>
      </c>
      <c r="C123" s="360">
        <v>6.2449999999999999E-2</v>
      </c>
      <c r="D123" s="248">
        <f t="shared" si="32"/>
        <v>31.191526799999995</v>
      </c>
      <c r="E123" s="421">
        <v>1.5</v>
      </c>
      <c r="F123" s="249">
        <f t="shared" si="34"/>
        <v>47.723036003999994</v>
      </c>
      <c r="G123" s="97">
        <v>270</v>
      </c>
      <c r="H123" s="118">
        <f t="shared" si="33"/>
        <v>12885.219721079999</v>
      </c>
      <c r="I123" s="63"/>
      <c r="J123" s="63"/>
      <c r="K123" s="431"/>
      <c r="L123" s="432"/>
    </row>
    <row r="124" spans="1:12" ht="18" customHeight="1">
      <c r="A124" s="280" t="str">
        <f t="shared" si="30"/>
        <v>SETOR 33 - SANTA CLARA</v>
      </c>
      <c r="B124" s="105">
        <f t="shared" si="31"/>
        <v>198.35999999999999</v>
      </c>
      <c r="C124" s="360">
        <v>6.2449999999999999E-2</v>
      </c>
      <c r="D124" s="248">
        <f t="shared" si="32"/>
        <v>12.387581999999998</v>
      </c>
      <c r="E124" s="421">
        <v>1.5</v>
      </c>
      <c r="F124" s="249">
        <f t="shared" si="34"/>
        <v>18.953000459999998</v>
      </c>
      <c r="G124" s="97">
        <v>270</v>
      </c>
      <c r="H124" s="118">
        <f t="shared" si="33"/>
        <v>5117.3101241999993</v>
      </c>
      <c r="I124" s="63"/>
      <c r="J124" s="63"/>
      <c r="K124" s="431"/>
      <c r="L124" s="432"/>
    </row>
    <row r="125" spans="1:12" ht="18" customHeight="1">
      <c r="A125" s="280" t="str">
        <f t="shared" si="30"/>
        <v>SETOR 34 - INDUSTRIAL</v>
      </c>
      <c r="B125" s="105">
        <f t="shared" si="31"/>
        <v>305.35199999999998</v>
      </c>
      <c r="C125" s="360">
        <v>6.2449999999999999E-2</v>
      </c>
      <c r="D125" s="248">
        <f t="shared" si="32"/>
        <v>19.069232399999997</v>
      </c>
      <c r="E125" s="421">
        <v>1.5</v>
      </c>
      <c r="F125" s="249">
        <f t="shared" si="34"/>
        <v>29.175925571999997</v>
      </c>
      <c r="G125" s="97">
        <v>270</v>
      </c>
      <c r="H125" s="118">
        <f t="shared" si="33"/>
        <v>7877.4999044399992</v>
      </c>
      <c r="I125" s="63"/>
      <c r="J125" s="63"/>
      <c r="K125" s="431"/>
      <c r="L125" s="432"/>
    </row>
    <row r="126" spans="1:12" ht="18" customHeight="1">
      <c r="A126" s="280" t="str">
        <f t="shared" si="30"/>
        <v>SETOR 35 - SÃO MATEUS</v>
      </c>
      <c r="B126" s="105">
        <f t="shared" si="31"/>
        <v>1216.1231999999998</v>
      </c>
      <c r="C126" s="360">
        <v>6.2449999999999999E-2</v>
      </c>
      <c r="D126" s="248">
        <f t="shared" si="32"/>
        <v>75.946893839999987</v>
      </c>
      <c r="E126" s="421">
        <v>1.5</v>
      </c>
      <c r="F126" s="249">
        <f t="shared" si="34"/>
        <v>116.19874757519999</v>
      </c>
      <c r="G126" s="97">
        <v>270</v>
      </c>
      <c r="H126" s="118">
        <f t="shared" si="33"/>
        <v>31373.661845303996</v>
      </c>
      <c r="I126" s="63"/>
      <c r="J126" s="63"/>
      <c r="K126" s="431"/>
      <c r="L126" s="432"/>
    </row>
    <row r="127" spans="1:12" ht="18" customHeight="1">
      <c r="A127" s="280" t="str">
        <f t="shared" si="30"/>
        <v>SETOR 36 - NOVA ALIANÇA</v>
      </c>
      <c r="B127" s="105">
        <f t="shared" si="31"/>
        <v>92.664000000000001</v>
      </c>
      <c r="C127" s="360">
        <v>6.2449999999999999E-2</v>
      </c>
      <c r="D127" s="248">
        <f t="shared" si="32"/>
        <v>5.7868668000000003</v>
      </c>
      <c r="E127" s="421">
        <v>1.5</v>
      </c>
      <c r="F127" s="249">
        <f t="shared" si="34"/>
        <v>8.8539062040000012</v>
      </c>
      <c r="G127" s="97">
        <v>270</v>
      </c>
      <c r="H127" s="118">
        <f t="shared" si="33"/>
        <v>2390.5546750800004</v>
      </c>
      <c r="I127" s="63"/>
      <c r="J127" s="63"/>
      <c r="K127" s="431"/>
      <c r="L127" s="432"/>
    </row>
    <row r="128" spans="1:12" ht="18" customHeight="1">
      <c r="A128" s="280" t="str">
        <f t="shared" si="30"/>
        <v>SETOR 37 - B. ESPERANÇA / M. DO BOSQUE</v>
      </c>
      <c r="B128" s="105">
        <f t="shared" si="31"/>
        <v>282.59999999999997</v>
      </c>
      <c r="C128" s="360">
        <v>6.2449999999999999E-2</v>
      </c>
      <c r="D128" s="248">
        <f t="shared" si="32"/>
        <v>17.648369999999996</v>
      </c>
      <c r="E128" s="421">
        <v>1.5</v>
      </c>
      <c r="F128" s="249">
        <f>D128*E128*1.02</f>
        <v>27.002006099999992</v>
      </c>
      <c r="G128" s="97">
        <v>270</v>
      </c>
      <c r="H128" s="118">
        <f t="shared" si="33"/>
        <v>7290.5416469999982</v>
      </c>
      <c r="I128" s="467"/>
      <c r="J128" s="467"/>
      <c r="K128" s="433"/>
      <c r="L128" s="434"/>
    </row>
    <row r="129" spans="1:12" ht="20.100000000000001" customHeight="1">
      <c r="A129" s="153" t="s">
        <v>96</v>
      </c>
      <c r="B129" s="154">
        <f>SUM(B110:B128)</f>
        <v>14002.394400000001</v>
      </c>
      <c r="C129" s="158"/>
      <c r="D129" s="154">
        <f>SUM(D110:D128)</f>
        <v>874.44953027999998</v>
      </c>
      <c r="E129" s="250"/>
      <c r="F129" s="154">
        <f>SUM(F110:F128)</f>
        <v>1337.9077813284002</v>
      </c>
      <c r="G129" s="158"/>
      <c r="H129" s="157">
        <f>SUM(H110:H128)</f>
        <v>361235.10095866799</v>
      </c>
      <c r="I129" s="161"/>
      <c r="J129" s="161"/>
      <c r="K129" s="161"/>
      <c r="L129" s="162"/>
    </row>
    <row r="130" spans="1:12" ht="15" customHeight="1">
      <c r="A130" s="114"/>
      <c r="B130" s="115"/>
      <c r="C130" s="115"/>
      <c r="D130" s="63"/>
      <c r="E130" s="63"/>
      <c r="G130" s="63"/>
      <c r="H130" s="55"/>
      <c r="I130" s="55"/>
      <c r="J130" s="55"/>
      <c r="K130" s="55"/>
      <c r="L130" s="55"/>
    </row>
    <row r="131" spans="1:12" ht="20.100000000000001" customHeight="1">
      <c r="A131" s="599" t="s">
        <v>303</v>
      </c>
      <c r="B131" s="600"/>
      <c r="C131" s="600"/>
      <c r="D131" s="600"/>
      <c r="E131" s="600"/>
      <c r="F131" s="600"/>
      <c r="G131" s="600"/>
      <c r="H131" s="600"/>
      <c r="I131" s="600"/>
      <c r="J131" s="600"/>
      <c r="K131" s="600"/>
      <c r="L131" s="601"/>
    </row>
    <row r="132" spans="1:12" ht="30">
      <c r="A132" s="597" t="s">
        <v>266</v>
      </c>
      <c r="B132" s="297" t="s">
        <v>4</v>
      </c>
      <c r="C132" s="296" t="s">
        <v>317</v>
      </c>
      <c r="D132" s="302" t="s">
        <v>304</v>
      </c>
      <c r="E132" s="296" t="s">
        <v>318</v>
      </c>
      <c r="F132" s="302" t="s">
        <v>304</v>
      </c>
      <c r="G132" s="297" t="s">
        <v>177</v>
      </c>
      <c r="H132" s="297" t="s">
        <v>305</v>
      </c>
      <c r="I132" s="466"/>
      <c r="J132" s="466"/>
      <c r="K132" s="585" t="s">
        <v>246</v>
      </c>
      <c r="L132" s="586"/>
    </row>
    <row r="133" spans="1:12">
      <c r="A133" s="604"/>
      <c r="B133" s="297" t="s">
        <v>99</v>
      </c>
      <c r="C133" s="297" t="s">
        <v>135</v>
      </c>
      <c r="D133" s="303" t="s">
        <v>91</v>
      </c>
      <c r="E133" s="297" t="s">
        <v>114</v>
      </c>
      <c r="F133" s="303" t="s">
        <v>95</v>
      </c>
      <c r="G133" s="297" t="s">
        <v>93</v>
      </c>
      <c r="H133" s="297" t="s">
        <v>94</v>
      </c>
      <c r="I133" s="305"/>
      <c r="J133" s="305"/>
      <c r="K133" s="587"/>
      <c r="L133" s="588"/>
    </row>
    <row r="134" spans="1:12" ht="18" customHeight="1">
      <c r="A134" s="280" t="str">
        <f t="shared" ref="A134:A152" si="35">A38</f>
        <v>SETOR 1 - UNIÃO</v>
      </c>
      <c r="B134" s="105">
        <f t="shared" ref="B134:B152" si="36">F38</f>
        <v>355.26239999999996</v>
      </c>
      <c r="C134" s="438">
        <v>0.32474999999999998</v>
      </c>
      <c r="D134" s="249">
        <f t="shared" ref="D134:D152" si="37">B134*C134</f>
        <v>115.37146439999998</v>
      </c>
      <c r="E134" s="421">
        <v>1.5</v>
      </c>
      <c r="F134" s="249">
        <f>D134*E134*1.02</f>
        <v>176.51834053199997</v>
      </c>
      <c r="G134" s="117">
        <v>8</v>
      </c>
      <c r="H134" s="118">
        <f>F134*G134</f>
        <v>1412.1467242559997</v>
      </c>
      <c r="I134" s="63"/>
      <c r="J134" s="63"/>
      <c r="K134" s="589" t="s">
        <v>329</v>
      </c>
      <c r="L134" s="590"/>
    </row>
    <row r="135" spans="1:12" ht="18" customHeight="1">
      <c r="A135" s="280" t="str">
        <f t="shared" si="35"/>
        <v>SETOR 4 - PINHEIROS I</v>
      </c>
      <c r="B135" s="105">
        <f t="shared" si="36"/>
        <v>51.047999999999995</v>
      </c>
      <c r="C135" s="360">
        <v>0.32474999999999998</v>
      </c>
      <c r="D135" s="248">
        <f t="shared" si="37"/>
        <v>16.577837999999996</v>
      </c>
      <c r="E135" s="421">
        <v>1.5</v>
      </c>
      <c r="F135" s="249">
        <f>D135*E135*1.02</f>
        <v>25.364092139999993</v>
      </c>
      <c r="G135" s="97">
        <v>8</v>
      </c>
      <c r="H135" s="118">
        <f t="shared" ref="H135:H152" si="38">F135*G135</f>
        <v>202.91273711999995</v>
      </c>
      <c r="I135" s="63"/>
      <c r="J135" s="63"/>
      <c r="K135" s="591"/>
      <c r="L135" s="592"/>
    </row>
    <row r="136" spans="1:12" ht="18" customHeight="1">
      <c r="A136" s="280" t="str">
        <f t="shared" si="35"/>
        <v>SETOR 7 - JARDIM PRIMAVERA</v>
      </c>
      <c r="B136" s="105">
        <f t="shared" si="36"/>
        <v>93.455999999999989</v>
      </c>
      <c r="C136" s="360">
        <v>0.32474999999999998</v>
      </c>
      <c r="D136" s="248">
        <f t="shared" si="37"/>
        <v>30.349835999999996</v>
      </c>
      <c r="E136" s="421">
        <v>1.5</v>
      </c>
      <c r="F136" s="249">
        <f t="shared" ref="F136:F152" si="39">D136*E136*1.02</f>
        <v>46.435249079999998</v>
      </c>
      <c r="G136" s="97">
        <v>8</v>
      </c>
      <c r="H136" s="118">
        <f t="shared" si="38"/>
        <v>371.48199263999999</v>
      </c>
      <c r="I136" s="63"/>
      <c r="J136" s="63"/>
      <c r="K136" s="591" t="s">
        <v>330</v>
      </c>
      <c r="L136" s="592"/>
    </row>
    <row r="137" spans="1:12" ht="18" customHeight="1">
      <c r="A137" s="280" t="str">
        <f t="shared" si="35"/>
        <v>SETOR 9 - BELA VISTA</v>
      </c>
      <c r="B137" s="105">
        <f t="shared" si="36"/>
        <v>3496.6583999999993</v>
      </c>
      <c r="C137" s="360">
        <v>0.32474999999999998</v>
      </c>
      <c r="D137" s="248">
        <f t="shared" si="37"/>
        <v>1135.5398153999997</v>
      </c>
      <c r="E137" s="421">
        <v>1.5</v>
      </c>
      <c r="F137" s="249">
        <f t="shared" si="39"/>
        <v>1737.3759175619998</v>
      </c>
      <c r="G137" s="97">
        <v>8</v>
      </c>
      <c r="H137" s="118">
        <f t="shared" si="38"/>
        <v>13899.007340495999</v>
      </c>
      <c r="I137" s="63"/>
      <c r="J137" s="63"/>
      <c r="K137" s="591"/>
      <c r="L137" s="592"/>
    </row>
    <row r="138" spans="1:12" ht="18" customHeight="1">
      <c r="A138" s="280" t="str">
        <f t="shared" si="35"/>
        <v>SETOR 14 - JARDIM AMAZÔNIA</v>
      </c>
      <c r="B138" s="105">
        <f t="shared" si="36"/>
        <v>1582.74</v>
      </c>
      <c r="C138" s="360">
        <v>0.32474999999999998</v>
      </c>
      <c r="D138" s="248">
        <f t="shared" si="37"/>
        <v>513.99481500000002</v>
      </c>
      <c r="E138" s="421">
        <v>1.5</v>
      </c>
      <c r="F138" s="249">
        <f t="shared" si="39"/>
        <v>786.41206695000005</v>
      </c>
      <c r="G138" s="97">
        <v>8</v>
      </c>
      <c r="H138" s="118">
        <f t="shared" si="38"/>
        <v>6291.2965356000004</v>
      </c>
      <c r="I138" s="63"/>
      <c r="J138" s="63"/>
      <c r="K138" s="591"/>
      <c r="L138" s="592"/>
    </row>
    <row r="139" spans="1:12" ht="18" customHeight="1">
      <c r="A139" s="280" t="str">
        <f t="shared" si="35"/>
        <v>SETOR 15 - JARDIM AURORA</v>
      </c>
      <c r="B139" s="105">
        <f t="shared" si="36"/>
        <v>78.11999999999999</v>
      </c>
      <c r="C139" s="360">
        <v>0.32474999999999998</v>
      </c>
      <c r="D139" s="248">
        <f t="shared" si="37"/>
        <v>25.369469999999996</v>
      </c>
      <c r="E139" s="421">
        <v>1.5</v>
      </c>
      <c r="F139" s="249">
        <f t="shared" si="39"/>
        <v>38.815289099999994</v>
      </c>
      <c r="G139" s="97">
        <v>8</v>
      </c>
      <c r="H139" s="118">
        <f t="shared" si="38"/>
        <v>310.52231279999995</v>
      </c>
      <c r="I139" s="63"/>
      <c r="J139" s="63"/>
      <c r="K139" s="591"/>
      <c r="L139" s="592"/>
    </row>
    <row r="140" spans="1:12" ht="18" customHeight="1">
      <c r="A140" s="280" t="str">
        <f t="shared" si="35"/>
        <v>SETOR 17 - JARDIM ITÁLIA</v>
      </c>
      <c r="B140" s="105">
        <f t="shared" si="36"/>
        <v>1100.5919999999999</v>
      </c>
      <c r="C140" s="360">
        <v>0.32474999999999998</v>
      </c>
      <c r="D140" s="248">
        <f t="shared" si="37"/>
        <v>357.41725199999996</v>
      </c>
      <c r="E140" s="421">
        <v>1.5</v>
      </c>
      <c r="F140" s="249">
        <f t="shared" si="39"/>
        <v>546.84839555999997</v>
      </c>
      <c r="G140" s="97">
        <v>8</v>
      </c>
      <c r="H140" s="118">
        <f t="shared" si="38"/>
        <v>4374.7871644799998</v>
      </c>
      <c r="I140" s="63"/>
      <c r="J140" s="63"/>
      <c r="K140" s="431"/>
      <c r="L140" s="432"/>
    </row>
    <row r="141" spans="1:12" ht="18" customHeight="1">
      <c r="A141" s="280" t="str">
        <f t="shared" si="35"/>
        <v>SETOR 18 - JARDIM DAS AMÉRICAS</v>
      </c>
      <c r="B141" s="105">
        <f t="shared" si="36"/>
        <v>78.335999999999999</v>
      </c>
      <c r="C141" s="360">
        <v>0.32474999999999998</v>
      </c>
      <c r="D141" s="248">
        <f t="shared" si="37"/>
        <v>25.439615999999997</v>
      </c>
      <c r="E141" s="421">
        <v>1.5</v>
      </c>
      <c r="F141" s="249">
        <f t="shared" si="39"/>
        <v>38.922612479999998</v>
      </c>
      <c r="G141" s="97">
        <v>8</v>
      </c>
      <c r="H141" s="118">
        <f t="shared" si="38"/>
        <v>311.38089983999998</v>
      </c>
      <c r="I141" s="63"/>
      <c r="J141" s="63"/>
      <c r="K141" s="431"/>
      <c r="L141" s="432"/>
    </row>
    <row r="142" spans="1:12" ht="18" customHeight="1">
      <c r="A142" s="280" t="str">
        <f t="shared" si="35"/>
        <v>SETOR 19 - CENTRO NORTE</v>
      </c>
      <c r="B142" s="105">
        <f t="shared" si="36"/>
        <v>720.39599999999984</v>
      </c>
      <c r="C142" s="360">
        <v>0.32474999999999998</v>
      </c>
      <c r="D142" s="248">
        <f t="shared" si="37"/>
        <v>233.94860099999994</v>
      </c>
      <c r="E142" s="421">
        <v>1.5</v>
      </c>
      <c r="F142" s="249">
        <f t="shared" si="39"/>
        <v>357.94135952999989</v>
      </c>
      <c r="G142" s="97">
        <v>8</v>
      </c>
      <c r="H142" s="118">
        <f t="shared" si="38"/>
        <v>2863.5308762399991</v>
      </c>
      <c r="I142" s="63"/>
      <c r="J142" s="63"/>
      <c r="K142" s="431"/>
      <c r="L142" s="432"/>
    </row>
    <row r="143" spans="1:12" ht="18" customHeight="1">
      <c r="A143" s="280" t="str">
        <f t="shared" si="35"/>
        <v>SETOR 21 - SANTA BÁRBARA</v>
      </c>
      <c r="B143" s="105">
        <f t="shared" si="36"/>
        <v>483.47999999999996</v>
      </c>
      <c r="C143" s="360">
        <v>0.32474999999999998</v>
      </c>
      <c r="D143" s="248">
        <f t="shared" si="37"/>
        <v>157.01012999999998</v>
      </c>
      <c r="E143" s="421">
        <v>1.5</v>
      </c>
      <c r="F143" s="249">
        <f t="shared" si="39"/>
        <v>240.22549889999996</v>
      </c>
      <c r="G143" s="97">
        <v>8</v>
      </c>
      <c r="H143" s="118">
        <f t="shared" si="38"/>
        <v>1921.8039911999997</v>
      </c>
      <c r="I143" s="63"/>
      <c r="J143" s="63"/>
      <c r="K143" s="431"/>
      <c r="L143" s="432"/>
    </row>
    <row r="144" spans="1:12" ht="18" customHeight="1">
      <c r="A144" s="280" t="str">
        <f t="shared" si="35"/>
        <v>SETOR 24 - CENTRO SUL</v>
      </c>
      <c r="B144" s="105">
        <f t="shared" si="36"/>
        <v>760.17600000000004</v>
      </c>
      <c r="C144" s="360">
        <v>0.32474999999999998</v>
      </c>
      <c r="D144" s="248">
        <f t="shared" si="37"/>
        <v>246.86715599999999</v>
      </c>
      <c r="E144" s="421">
        <v>1.5</v>
      </c>
      <c r="F144" s="249">
        <f t="shared" si="39"/>
        <v>377.70674867999998</v>
      </c>
      <c r="G144" s="97">
        <v>8</v>
      </c>
      <c r="H144" s="118">
        <f t="shared" si="38"/>
        <v>3021.6539894399998</v>
      </c>
      <c r="I144" s="63"/>
      <c r="J144" s="63"/>
      <c r="K144" s="431"/>
      <c r="L144" s="432"/>
    </row>
    <row r="145" spans="1:12" ht="18" customHeight="1">
      <c r="A145" s="280" t="str">
        <f t="shared" si="35"/>
        <v>SETOR 26 - JARDIM ALVORADA</v>
      </c>
      <c r="B145" s="105">
        <f t="shared" si="36"/>
        <v>407.95199999999994</v>
      </c>
      <c r="C145" s="360">
        <v>0.32474999999999998</v>
      </c>
      <c r="D145" s="248">
        <f t="shared" si="37"/>
        <v>132.48241199999998</v>
      </c>
      <c r="E145" s="421">
        <v>1.5</v>
      </c>
      <c r="F145" s="249">
        <f t="shared" si="39"/>
        <v>202.69809035999998</v>
      </c>
      <c r="G145" s="97">
        <v>8</v>
      </c>
      <c r="H145" s="118">
        <f t="shared" si="38"/>
        <v>1621.5847228799998</v>
      </c>
      <c r="I145" s="63"/>
      <c r="J145" s="63"/>
      <c r="K145" s="431"/>
      <c r="L145" s="432"/>
    </row>
    <row r="146" spans="1:12" ht="18" customHeight="1">
      <c r="A146" s="280" t="str">
        <f t="shared" si="35"/>
        <v>SETOR 28 - RECANTO DOS PÁSSAROS</v>
      </c>
      <c r="B146" s="105">
        <f t="shared" si="36"/>
        <v>2199.6143999999999</v>
      </c>
      <c r="C146" s="360">
        <v>0.32474999999999998</v>
      </c>
      <c r="D146" s="248">
        <f t="shared" si="37"/>
        <v>714.32477639999991</v>
      </c>
      <c r="E146" s="421">
        <v>1.5</v>
      </c>
      <c r="F146" s="249">
        <f t="shared" si="39"/>
        <v>1092.9169078919999</v>
      </c>
      <c r="G146" s="97">
        <v>8</v>
      </c>
      <c r="H146" s="118">
        <f t="shared" si="38"/>
        <v>8743.3352631359994</v>
      </c>
      <c r="I146" s="63"/>
      <c r="J146" s="63"/>
      <c r="K146" s="431"/>
      <c r="L146" s="432"/>
    </row>
    <row r="147" spans="1:12" ht="18" customHeight="1">
      <c r="A147" s="280" t="str">
        <f t="shared" si="35"/>
        <v>SETOR 32 - ROTA DO SOL</v>
      </c>
      <c r="B147" s="105">
        <f t="shared" si="36"/>
        <v>499.46399999999994</v>
      </c>
      <c r="C147" s="360">
        <v>0.32474999999999998</v>
      </c>
      <c r="D147" s="248">
        <f t="shared" si="37"/>
        <v>162.20093399999996</v>
      </c>
      <c r="E147" s="421">
        <v>1.5</v>
      </c>
      <c r="F147" s="249">
        <f t="shared" si="39"/>
        <v>248.16742901999996</v>
      </c>
      <c r="G147" s="97">
        <v>8</v>
      </c>
      <c r="H147" s="118">
        <f t="shared" si="38"/>
        <v>1985.3394321599997</v>
      </c>
      <c r="I147" s="63"/>
      <c r="J147" s="63"/>
      <c r="K147" s="431"/>
      <c r="L147" s="432"/>
    </row>
    <row r="148" spans="1:12" ht="18" customHeight="1">
      <c r="A148" s="280" t="str">
        <f t="shared" si="35"/>
        <v>SETOR 33 - SANTA CLARA</v>
      </c>
      <c r="B148" s="105">
        <f t="shared" si="36"/>
        <v>198.35999999999999</v>
      </c>
      <c r="C148" s="360">
        <v>0.32474999999999998</v>
      </c>
      <c r="D148" s="248">
        <f t="shared" si="37"/>
        <v>64.41740999999999</v>
      </c>
      <c r="E148" s="421">
        <v>1.5</v>
      </c>
      <c r="F148" s="249">
        <f t="shared" si="39"/>
        <v>98.558637299999987</v>
      </c>
      <c r="G148" s="97">
        <v>8</v>
      </c>
      <c r="H148" s="118">
        <f t="shared" si="38"/>
        <v>788.46909839999989</v>
      </c>
      <c r="I148" s="63"/>
      <c r="J148" s="63"/>
      <c r="K148" s="431"/>
      <c r="L148" s="432"/>
    </row>
    <row r="149" spans="1:12" ht="18" customHeight="1">
      <c r="A149" s="280" t="str">
        <f t="shared" si="35"/>
        <v>SETOR 34 - INDUSTRIAL</v>
      </c>
      <c r="B149" s="105">
        <f t="shared" si="36"/>
        <v>305.35199999999998</v>
      </c>
      <c r="C149" s="360">
        <v>0.32474999999999998</v>
      </c>
      <c r="D149" s="248">
        <f t="shared" si="37"/>
        <v>99.163061999999982</v>
      </c>
      <c r="E149" s="421">
        <v>1.5</v>
      </c>
      <c r="F149" s="249">
        <f t="shared" si="39"/>
        <v>151.71948485999999</v>
      </c>
      <c r="G149" s="97">
        <v>8</v>
      </c>
      <c r="H149" s="118">
        <f t="shared" si="38"/>
        <v>1213.75587888</v>
      </c>
      <c r="I149" s="63"/>
      <c r="J149" s="63"/>
      <c r="K149" s="431"/>
      <c r="L149" s="432"/>
    </row>
    <row r="150" spans="1:12" ht="18" customHeight="1">
      <c r="A150" s="280" t="str">
        <f t="shared" si="35"/>
        <v>SETOR 35 - SÃO MATEUS</v>
      </c>
      <c r="B150" s="105">
        <f t="shared" si="36"/>
        <v>1216.1231999999998</v>
      </c>
      <c r="C150" s="360">
        <v>0.32474999999999998</v>
      </c>
      <c r="D150" s="248">
        <f t="shared" si="37"/>
        <v>394.93600919999989</v>
      </c>
      <c r="E150" s="421">
        <v>1.5</v>
      </c>
      <c r="F150" s="249">
        <f t="shared" si="39"/>
        <v>604.25209407599982</v>
      </c>
      <c r="G150" s="97">
        <v>8</v>
      </c>
      <c r="H150" s="118">
        <f t="shared" si="38"/>
        <v>4834.0167526079986</v>
      </c>
      <c r="I150" s="63"/>
      <c r="J150" s="63"/>
      <c r="K150" s="431"/>
      <c r="L150" s="432"/>
    </row>
    <row r="151" spans="1:12" ht="18" customHeight="1">
      <c r="A151" s="280" t="str">
        <f t="shared" si="35"/>
        <v>SETOR 36 - NOVA ALIANÇA</v>
      </c>
      <c r="B151" s="105">
        <f t="shared" si="36"/>
        <v>92.664000000000001</v>
      </c>
      <c r="C151" s="360">
        <v>0.32474999999999998</v>
      </c>
      <c r="D151" s="248">
        <f t="shared" si="37"/>
        <v>30.092634</v>
      </c>
      <c r="E151" s="421">
        <v>1.5</v>
      </c>
      <c r="F151" s="249">
        <f t="shared" si="39"/>
        <v>46.041730020000003</v>
      </c>
      <c r="G151" s="97">
        <v>8</v>
      </c>
      <c r="H151" s="118">
        <f t="shared" si="38"/>
        <v>368.33384016000002</v>
      </c>
      <c r="I151" s="63"/>
      <c r="J151" s="63"/>
      <c r="K151" s="431"/>
      <c r="L151" s="432"/>
    </row>
    <row r="152" spans="1:12" ht="18" customHeight="1">
      <c r="A152" s="280" t="str">
        <f t="shared" si="35"/>
        <v>SETOR 37 - B. ESPERANÇA / M. DO BOSQUE</v>
      </c>
      <c r="B152" s="105">
        <f t="shared" si="36"/>
        <v>282.59999999999997</v>
      </c>
      <c r="C152" s="360">
        <v>0.32474999999999998</v>
      </c>
      <c r="D152" s="248">
        <f t="shared" si="37"/>
        <v>91.774349999999984</v>
      </c>
      <c r="E152" s="421">
        <v>1.5</v>
      </c>
      <c r="F152" s="249">
        <f t="shared" si="39"/>
        <v>140.41475549999998</v>
      </c>
      <c r="G152" s="97">
        <v>8</v>
      </c>
      <c r="H152" s="118">
        <f t="shared" si="38"/>
        <v>1123.3180439999999</v>
      </c>
      <c r="I152" s="467"/>
      <c r="J152" s="467"/>
      <c r="K152" s="433"/>
      <c r="L152" s="434"/>
    </row>
    <row r="153" spans="1:12" ht="20.100000000000001" customHeight="1">
      <c r="A153" s="153" t="s">
        <v>96</v>
      </c>
      <c r="B153" s="154">
        <f>SUM(B134:B152)</f>
        <v>14002.394400000001</v>
      </c>
      <c r="C153" s="158"/>
      <c r="D153" s="154">
        <f>SUM(D134:D152)</f>
        <v>4547.2775813999988</v>
      </c>
      <c r="E153" s="250"/>
      <c r="F153" s="154">
        <f>SUM(F134:F152)</f>
        <v>6957.334699541997</v>
      </c>
      <c r="G153" s="158"/>
      <c r="H153" s="157">
        <f>SUM(H134:H152)</f>
        <v>55658.677596335976</v>
      </c>
      <c r="I153" s="161"/>
      <c r="J153" s="161"/>
      <c r="K153" s="161"/>
      <c r="L153" s="162"/>
    </row>
    <row r="154" spans="1:12" ht="15" customHeight="1">
      <c r="A154" s="114"/>
      <c r="B154" s="115"/>
      <c r="C154" s="115"/>
      <c r="D154" s="63"/>
      <c r="E154" s="63"/>
      <c r="G154" s="63"/>
      <c r="H154" s="55"/>
      <c r="I154" s="55"/>
      <c r="J154" s="55"/>
      <c r="K154" s="55"/>
      <c r="L154" s="55"/>
    </row>
    <row r="155" spans="1:12">
      <c r="A155" s="599" t="s">
        <v>306</v>
      </c>
      <c r="B155" s="600"/>
      <c r="C155" s="600"/>
      <c r="D155" s="600"/>
      <c r="E155" s="600"/>
      <c r="F155" s="600"/>
      <c r="G155" s="600"/>
      <c r="H155" s="600"/>
      <c r="I155" s="600"/>
      <c r="J155" s="600"/>
      <c r="K155" s="600"/>
      <c r="L155" s="601"/>
    </row>
    <row r="156" spans="1:12" ht="30" customHeight="1">
      <c r="A156" s="597" t="s">
        <v>266</v>
      </c>
      <c r="B156" s="297" t="s">
        <v>4</v>
      </c>
      <c r="C156" s="296" t="s">
        <v>319</v>
      </c>
      <c r="D156" s="302" t="s">
        <v>307</v>
      </c>
      <c r="E156" s="296" t="s">
        <v>320</v>
      </c>
      <c r="F156" s="302" t="s">
        <v>307</v>
      </c>
      <c r="G156" s="297" t="s">
        <v>177</v>
      </c>
      <c r="H156" s="297" t="s">
        <v>308</v>
      </c>
      <c r="I156" s="466"/>
      <c r="J156" s="466"/>
      <c r="K156" s="585" t="s">
        <v>246</v>
      </c>
      <c r="L156" s="586"/>
    </row>
    <row r="157" spans="1:12" ht="20.100000000000001" customHeight="1">
      <c r="A157" s="604"/>
      <c r="B157" s="297" t="s">
        <v>99</v>
      </c>
      <c r="C157" s="297" t="s">
        <v>285</v>
      </c>
      <c r="D157" s="303" t="s">
        <v>95</v>
      </c>
      <c r="E157" s="297" t="s">
        <v>114</v>
      </c>
      <c r="F157" s="303" t="s">
        <v>95</v>
      </c>
      <c r="G157" s="297" t="s">
        <v>93</v>
      </c>
      <c r="H157" s="297" t="s">
        <v>94</v>
      </c>
      <c r="I157" s="305"/>
      <c r="J157" s="305"/>
      <c r="K157" s="587"/>
      <c r="L157" s="588"/>
    </row>
    <row r="158" spans="1:12" ht="20.100000000000001" customHeight="1">
      <c r="A158" s="280" t="str">
        <f t="shared" ref="A158:A176" si="40">A62</f>
        <v>SETOR 1 - UNIÃO</v>
      </c>
      <c r="B158" s="105">
        <f t="shared" ref="B158:B176" si="41">F38</f>
        <v>355.26239999999996</v>
      </c>
      <c r="C158" s="116">
        <v>56.2</v>
      </c>
      <c r="D158" s="249">
        <f>(B158*C158)/1000</f>
        <v>19.965746879999998</v>
      </c>
      <c r="E158" s="421">
        <v>0.5</v>
      </c>
      <c r="F158" s="249">
        <f>D158*E158*1.02</f>
        <v>10.182530908799999</v>
      </c>
      <c r="G158" s="94">
        <v>270</v>
      </c>
      <c r="H158" s="118">
        <f>F158*G158</f>
        <v>2749.2833453759995</v>
      </c>
      <c r="I158" s="63"/>
      <c r="J158" s="63"/>
      <c r="K158" s="589" t="s">
        <v>331</v>
      </c>
      <c r="L158" s="590"/>
    </row>
    <row r="159" spans="1:12" ht="20.100000000000001" customHeight="1">
      <c r="A159" s="280" t="str">
        <f t="shared" si="40"/>
        <v>SETOR 4 - PINHEIROS I</v>
      </c>
      <c r="B159" s="105">
        <f t="shared" si="41"/>
        <v>51.047999999999995</v>
      </c>
      <c r="C159" s="96">
        <v>56.2</v>
      </c>
      <c r="D159" s="248">
        <f t="shared" ref="D159:D176" si="42">(B159*C159)/1000</f>
        <v>2.8688975999999999</v>
      </c>
      <c r="E159" s="421">
        <v>0.5</v>
      </c>
      <c r="F159" s="249">
        <f>D159*E159*1.02</f>
        <v>1.4631377759999999</v>
      </c>
      <c r="G159" s="97">
        <v>270</v>
      </c>
      <c r="H159" s="118">
        <f t="shared" ref="H159:H176" si="43">F159*G159</f>
        <v>395.04719951999999</v>
      </c>
      <c r="I159" s="63"/>
      <c r="J159" s="63"/>
      <c r="K159" s="591"/>
      <c r="L159" s="592"/>
    </row>
    <row r="160" spans="1:12" ht="20.100000000000001" customHeight="1">
      <c r="A160" s="280" t="str">
        <f t="shared" si="40"/>
        <v>SETOR 7 - JARDIM PRIMAVERA</v>
      </c>
      <c r="B160" s="105">
        <f t="shared" si="41"/>
        <v>93.455999999999989</v>
      </c>
      <c r="C160" s="96">
        <v>56.2</v>
      </c>
      <c r="D160" s="248">
        <f t="shared" si="42"/>
        <v>5.2522271999999992</v>
      </c>
      <c r="E160" s="421">
        <v>0.5</v>
      </c>
      <c r="F160" s="249">
        <f t="shared" ref="F160:F176" si="44">D160*E160*1.02</f>
        <v>2.6786358719999996</v>
      </c>
      <c r="G160" s="97">
        <v>270</v>
      </c>
      <c r="H160" s="118">
        <f t="shared" si="43"/>
        <v>723.23168543999986</v>
      </c>
      <c r="I160" s="63"/>
      <c r="J160" s="63"/>
      <c r="K160" s="591" t="s">
        <v>332</v>
      </c>
      <c r="L160" s="592"/>
    </row>
    <row r="161" spans="1:12" ht="20.100000000000001" customHeight="1">
      <c r="A161" s="280" t="str">
        <f t="shared" si="40"/>
        <v>SETOR 9 - BELA VISTA</v>
      </c>
      <c r="B161" s="105">
        <f t="shared" si="41"/>
        <v>3496.6583999999993</v>
      </c>
      <c r="C161" s="96">
        <v>56.2</v>
      </c>
      <c r="D161" s="248">
        <f t="shared" si="42"/>
        <v>196.51220207999995</v>
      </c>
      <c r="E161" s="421">
        <v>0.5</v>
      </c>
      <c r="F161" s="249">
        <f t="shared" si="44"/>
        <v>100.22122306079997</v>
      </c>
      <c r="G161" s="97">
        <v>270</v>
      </c>
      <c r="H161" s="118">
        <f t="shared" si="43"/>
        <v>27059.730226415992</v>
      </c>
      <c r="I161" s="63"/>
      <c r="J161" s="63"/>
      <c r="K161" s="591"/>
      <c r="L161" s="592"/>
    </row>
    <row r="162" spans="1:12" ht="20.100000000000001" customHeight="1">
      <c r="A162" s="280" t="str">
        <f t="shared" si="40"/>
        <v>SETOR 14 - JARDIM AMAZÔNIA</v>
      </c>
      <c r="B162" s="105">
        <f t="shared" si="41"/>
        <v>1582.74</v>
      </c>
      <c r="C162" s="96">
        <v>56.2</v>
      </c>
      <c r="D162" s="248">
        <f t="shared" si="42"/>
        <v>88.949988000000019</v>
      </c>
      <c r="E162" s="421">
        <v>0.5</v>
      </c>
      <c r="F162" s="249">
        <f t="shared" si="44"/>
        <v>45.364493880000012</v>
      </c>
      <c r="G162" s="97">
        <v>270</v>
      </c>
      <c r="H162" s="118">
        <f t="shared" si="43"/>
        <v>12248.413347600002</v>
      </c>
      <c r="I162" s="63"/>
      <c r="J162" s="63"/>
      <c r="K162" s="591"/>
      <c r="L162" s="592"/>
    </row>
    <row r="163" spans="1:12" ht="20.100000000000001" customHeight="1">
      <c r="A163" s="280" t="str">
        <f t="shared" si="40"/>
        <v>SETOR 15 - JARDIM AURORA</v>
      </c>
      <c r="B163" s="105">
        <f t="shared" si="41"/>
        <v>78.11999999999999</v>
      </c>
      <c r="C163" s="96">
        <v>56.2</v>
      </c>
      <c r="D163" s="248">
        <f t="shared" si="42"/>
        <v>4.3903439999999998</v>
      </c>
      <c r="E163" s="421">
        <v>0.5</v>
      </c>
      <c r="F163" s="249">
        <f t="shared" si="44"/>
        <v>2.2390754400000001</v>
      </c>
      <c r="G163" s="97">
        <v>270</v>
      </c>
      <c r="H163" s="118">
        <f t="shared" si="43"/>
        <v>604.5503688</v>
      </c>
      <c r="I163" s="63"/>
      <c r="J163" s="63"/>
      <c r="K163" s="591"/>
      <c r="L163" s="592"/>
    </row>
    <row r="164" spans="1:12" ht="20.100000000000001" customHeight="1">
      <c r="A164" s="280" t="str">
        <f t="shared" si="40"/>
        <v>SETOR 17 - JARDIM ITÁLIA</v>
      </c>
      <c r="B164" s="105">
        <f t="shared" si="41"/>
        <v>1100.5919999999999</v>
      </c>
      <c r="C164" s="96">
        <v>56.2</v>
      </c>
      <c r="D164" s="248">
        <f t="shared" si="42"/>
        <v>61.853270399999992</v>
      </c>
      <c r="E164" s="421">
        <v>0.5</v>
      </c>
      <c r="F164" s="249">
        <f t="shared" si="44"/>
        <v>31.545167903999996</v>
      </c>
      <c r="G164" s="97">
        <v>270</v>
      </c>
      <c r="H164" s="118">
        <f t="shared" si="43"/>
        <v>8517.1953340799992</v>
      </c>
      <c r="I164" s="63"/>
      <c r="J164" s="63"/>
      <c r="K164" s="431"/>
      <c r="L164" s="432"/>
    </row>
    <row r="165" spans="1:12" ht="20.100000000000001" customHeight="1">
      <c r="A165" s="280" t="str">
        <f t="shared" si="40"/>
        <v>SETOR 18 - JARDIM DAS AMÉRICAS</v>
      </c>
      <c r="B165" s="105">
        <f t="shared" si="41"/>
        <v>78.335999999999999</v>
      </c>
      <c r="C165" s="96">
        <v>56.2</v>
      </c>
      <c r="D165" s="248">
        <f t="shared" si="42"/>
        <v>4.4024832000000007</v>
      </c>
      <c r="E165" s="421">
        <v>0.5</v>
      </c>
      <c r="F165" s="249">
        <f t="shared" si="44"/>
        <v>2.2452664320000002</v>
      </c>
      <c r="G165" s="97">
        <v>270</v>
      </c>
      <c r="H165" s="118">
        <f t="shared" si="43"/>
        <v>606.22193664000008</v>
      </c>
      <c r="I165" s="63"/>
      <c r="J165" s="63"/>
      <c r="K165" s="431"/>
      <c r="L165" s="432"/>
    </row>
    <row r="166" spans="1:12" ht="20.100000000000001" customHeight="1">
      <c r="A166" s="280" t="str">
        <f t="shared" si="40"/>
        <v>SETOR 19 - CENTRO NORTE</v>
      </c>
      <c r="B166" s="105">
        <f t="shared" si="41"/>
        <v>720.39599999999984</v>
      </c>
      <c r="C166" s="96">
        <v>56.2</v>
      </c>
      <c r="D166" s="248">
        <f t="shared" si="42"/>
        <v>40.486255199999995</v>
      </c>
      <c r="E166" s="421">
        <v>0.5</v>
      </c>
      <c r="F166" s="249">
        <f t="shared" si="44"/>
        <v>20.647990151999998</v>
      </c>
      <c r="G166" s="97">
        <v>270</v>
      </c>
      <c r="H166" s="118">
        <f t="shared" si="43"/>
        <v>5574.9573410399998</v>
      </c>
      <c r="I166" s="63"/>
      <c r="J166" s="63"/>
      <c r="K166" s="431"/>
      <c r="L166" s="432"/>
    </row>
    <row r="167" spans="1:12" ht="20.100000000000001" customHeight="1">
      <c r="A167" s="280" t="str">
        <f t="shared" si="40"/>
        <v>SETOR 21 - SANTA BÁRBARA</v>
      </c>
      <c r="B167" s="105">
        <f t="shared" si="41"/>
        <v>483.47999999999996</v>
      </c>
      <c r="C167" s="96">
        <v>56.2</v>
      </c>
      <c r="D167" s="248">
        <f t="shared" si="42"/>
        <v>27.171576000000002</v>
      </c>
      <c r="E167" s="421">
        <v>0.5</v>
      </c>
      <c r="F167" s="249">
        <f t="shared" si="44"/>
        <v>13.857503760000002</v>
      </c>
      <c r="G167" s="97">
        <v>270</v>
      </c>
      <c r="H167" s="118">
        <f t="shared" si="43"/>
        <v>3741.5260152000005</v>
      </c>
      <c r="I167" s="63"/>
      <c r="J167" s="63"/>
      <c r="K167" s="431"/>
      <c r="L167" s="432"/>
    </row>
    <row r="168" spans="1:12" ht="20.100000000000001" customHeight="1">
      <c r="A168" s="280" t="str">
        <f t="shared" si="40"/>
        <v>SETOR 24 - CENTRO SUL</v>
      </c>
      <c r="B168" s="105">
        <f t="shared" si="41"/>
        <v>760.17600000000004</v>
      </c>
      <c r="C168" s="96">
        <v>56.2</v>
      </c>
      <c r="D168" s="248">
        <f t="shared" si="42"/>
        <v>42.721891200000009</v>
      </c>
      <c r="E168" s="421">
        <v>0.5</v>
      </c>
      <c r="F168" s="249">
        <f t="shared" si="44"/>
        <v>21.788164512000005</v>
      </c>
      <c r="G168" s="97">
        <v>270</v>
      </c>
      <c r="H168" s="118">
        <f t="shared" si="43"/>
        <v>5882.8044182400017</v>
      </c>
      <c r="I168" s="63"/>
      <c r="J168" s="63"/>
      <c r="K168" s="431"/>
      <c r="L168" s="432"/>
    </row>
    <row r="169" spans="1:12" ht="20.100000000000001" customHeight="1">
      <c r="A169" s="280" t="str">
        <f t="shared" si="40"/>
        <v>SETOR 26 - JARDIM ALVORADA</v>
      </c>
      <c r="B169" s="105">
        <f t="shared" si="41"/>
        <v>407.95199999999994</v>
      </c>
      <c r="C169" s="96">
        <v>56.2</v>
      </c>
      <c r="D169" s="248">
        <f t="shared" si="42"/>
        <v>22.926902399999999</v>
      </c>
      <c r="E169" s="421">
        <v>0.5</v>
      </c>
      <c r="F169" s="249">
        <f t="shared" si="44"/>
        <v>11.692720224</v>
      </c>
      <c r="G169" s="97">
        <v>270</v>
      </c>
      <c r="H169" s="118">
        <f t="shared" si="43"/>
        <v>3157.0344604800002</v>
      </c>
      <c r="I169" s="63"/>
      <c r="J169" s="63"/>
      <c r="K169" s="431"/>
      <c r="L169" s="432"/>
    </row>
    <row r="170" spans="1:12" ht="20.100000000000001" customHeight="1">
      <c r="A170" s="280" t="str">
        <f t="shared" si="40"/>
        <v>SETOR 28 - RECANTO DOS PÁSSAROS</v>
      </c>
      <c r="B170" s="105">
        <f t="shared" si="41"/>
        <v>2199.6143999999999</v>
      </c>
      <c r="C170" s="96">
        <v>56.2</v>
      </c>
      <c r="D170" s="248">
        <f t="shared" si="42"/>
        <v>123.61832928000001</v>
      </c>
      <c r="E170" s="421">
        <v>0.5</v>
      </c>
      <c r="F170" s="249">
        <f t="shared" si="44"/>
        <v>63.045347932800006</v>
      </c>
      <c r="G170" s="97">
        <v>270</v>
      </c>
      <c r="H170" s="118">
        <f t="shared" si="43"/>
        <v>17022.243941856002</v>
      </c>
      <c r="I170" s="63"/>
      <c r="J170" s="63"/>
      <c r="K170" s="431"/>
      <c r="L170" s="432"/>
    </row>
    <row r="171" spans="1:12" ht="20.100000000000001" customHeight="1">
      <c r="A171" s="280" t="str">
        <f t="shared" si="40"/>
        <v>SETOR 32 - ROTA DO SOL</v>
      </c>
      <c r="B171" s="105">
        <f t="shared" si="41"/>
        <v>499.46399999999994</v>
      </c>
      <c r="C171" s="96">
        <v>56.2</v>
      </c>
      <c r="D171" s="248">
        <f t="shared" si="42"/>
        <v>28.069876799999999</v>
      </c>
      <c r="E171" s="421">
        <v>0.5</v>
      </c>
      <c r="F171" s="249">
        <f t="shared" si="44"/>
        <v>14.315637168</v>
      </c>
      <c r="G171" s="97">
        <v>270</v>
      </c>
      <c r="H171" s="118">
        <f t="shared" si="43"/>
        <v>3865.2220353600001</v>
      </c>
      <c r="I171" s="63"/>
      <c r="J171" s="63"/>
      <c r="K171" s="431"/>
      <c r="L171" s="432"/>
    </row>
    <row r="172" spans="1:12" ht="20.100000000000001" customHeight="1">
      <c r="A172" s="280" t="str">
        <f t="shared" si="40"/>
        <v>SETOR 33 - SANTA CLARA</v>
      </c>
      <c r="B172" s="105">
        <f t="shared" si="41"/>
        <v>198.35999999999999</v>
      </c>
      <c r="C172" s="96">
        <v>56.2</v>
      </c>
      <c r="D172" s="248">
        <f t="shared" si="42"/>
        <v>11.147832000000001</v>
      </c>
      <c r="E172" s="421">
        <v>0.5</v>
      </c>
      <c r="F172" s="249">
        <f t="shared" si="44"/>
        <v>5.6853943200000003</v>
      </c>
      <c r="G172" s="97">
        <v>270</v>
      </c>
      <c r="H172" s="118">
        <f t="shared" si="43"/>
        <v>1535.0564664000001</v>
      </c>
      <c r="I172" s="63"/>
      <c r="J172" s="63"/>
      <c r="K172" s="431"/>
      <c r="L172" s="432"/>
    </row>
    <row r="173" spans="1:12" ht="20.100000000000001" customHeight="1">
      <c r="A173" s="280" t="str">
        <f t="shared" si="40"/>
        <v>SETOR 34 - INDUSTRIAL</v>
      </c>
      <c r="B173" s="105">
        <f t="shared" si="41"/>
        <v>305.35199999999998</v>
      </c>
      <c r="C173" s="96">
        <v>56.2</v>
      </c>
      <c r="D173" s="248">
        <f t="shared" si="42"/>
        <v>17.160782399999999</v>
      </c>
      <c r="E173" s="421">
        <v>0.5</v>
      </c>
      <c r="F173" s="249">
        <f t="shared" si="44"/>
        <v>8.7519990239999998</v>
      </c>
      <c r="G173" s="97">
        <v>270</v>
      </c>
      <c r="H173" s="118">
        <f t="shared" si="43"/>
        <v>2363.0397364800001</v>
      </c>
      <c r="I173" s="63"/>
      <c r="J173" s="63"/>
      <c r="K173" s="431"/>
      <c r="L173" s="432"/>
    </row>
    <row r="174" spans="1:12" ht="20.100000000000001" customHeight="1">
      <c r="A174" s="280" t="str">
        <f t="shared" si="40"/>
        <v>SETOR 35 - SÃO MATEUS</v>
      </c>
      <c r="B174" s="105">
        <f t="shared" si="41"/>
        <v>1216.1231999999998</v>
      </c>
      <c r="C174" s="96">
        <v>56.2</v>
      </c>
      <c r="D174" s="248">
        <f t="shared" si="42"/>
        <v>68.34612383999999</v>
      </c>
      <c r="E174" s="421">
        <v>0.5</v>
      </c>
      <c r="F174" s="249">
        <f t="shared" si="44"/>
        <v>34.856523158399995</v>
      </c>
      <c r="G174" s="97">
        <v>270</v>
      </c>
      <c r="H174" s="118">
        <f t="shared" si="43"/>
        <v>9411.2612527679994</v>
      </c>
      <c r="I174" s="63"/>
      <c r="J174" s="63"/>
      <c r="K174" s="431"/>
      <c r="L174" s="432"/>
    </row>
    <row r="175" spans="1:12" ht="20.100000000000001" customHeight="1">
      <c r="A175" s="280" t="str">
        <f t="shared" si="40"/>
        <v>SETOR 36 - NOVA ALIANÇA</v>
      </c>
      <c r="B175" s="105">
        <f t="shared" si="41"/>
        <v>92.664000000000001</v>
      </c>
      <c r="C175" s="96">
        <v>56.2</v>
      </c>
      <c r="D175" s="248">
        <f t="shared" si="42"/>
        <v>5.2077168</v>
      </c>
      <c r="E175" s="421">
        <v>0.5</v>
      </c>
      <c r="F175" s="249">
        <f t="shared" si="44"/>
        <v>2.6559355679999999</v>
      </c>
      <c r="G175" s="97">
        <v>270</v>
      </c>
      <c r="H175" s="118">
        <f t="shared" si="43"/>
        <v>717.10260335999999</v>
      </c>
      <c r="I175" s="63"/>
      <c r="J175" s="63"/>
      <c r="K175" s="431"/>
      <c r="L175" s="432"/>
    </row>
    <row r="176" spans="1:12" ht="20.100000000000001" customHeight="1">
      <c r="A176" s="280" t="str">
        <f t="shared" si="40"/>
        <v>SETOR 37 - B. ESPERANÇA / M. DO BOSQUE</v>
      </c>
      <c r="B176" s="105">
        <f t="shared" si="41"/>
        <v>282.59999999999997</v>
      </c>
      <c r="C176" s="96">
        <v>56.2</v>
      </c>
      <c r="D176" s="248">
        <f t="shared" si="42"/>
        <v>15.882119999999999</v>
      </c>
      <c r="E176" s="421">
        <v>0.5</v>
      </c>
      <c r="F176" s="249">
        <f t="shared" si="44"/>
        <v>8.0998811999999987</v>
      </c>
      <c r="G176" s="97">
        <v>270</v>
      </c>
      <c r="H176" s="118">
        <f t="shared" si="43"/>
        <v>2186.9679239999996</v>
      </c>
      <c r="I176" s="467"/>
      <c r="J176" s="467"/>
      <c r="K176" s="433"/>
      <c r="L176" s="434"/>
    </row>
    <row r="177" spans="1:12" ht="20.100000000000001" customHeight="1">
      <c r="A177" s="415" t="s">
        <v>96</v>
      </c>
      <c r="B177" s="154">
        <f>SUM(B158:B176)</f>
        <v>14002.394400000001</v>
      </c>
      <c r="C177" s="158"/>
      <c r="D177" s="154">
        <f>SUM(D158:D176)</f>
        <v>786.93456528000002</v>
      </c>
      <c r="E177" s="250"/>
      <c r="F177" s="154">
        <f>SUM(F158:F176)</f>
        <v>401.33662829280001</v>
      </c>
      <c r="G177" s="158"/>
      <c r="H177" s="157">
        <f>SUM(H158:H176)</f>
        <v>108360.889639056</v>
      </c>
      <c r="I177" s="161"/>
      <c r="J177" s="161"/>
      <c r="K177" s="161"/>
      <c r="L177" s="162"/>
    </row>
  </sheetData>
  <mergeCells count="34">
    <mergeCell ref="A9:L9"/>
    <mergeCell ref="A11:L11"/>
    <mergeCell ref="A12:A13"/>
    <mergeCell ref="A35:L35"/>
    <mergeCell ref="A36:A37"/>
    <mergeCell ref="K36:L37"/>
    <mergeCell ref="K38:L41"/>
    <mergeCell ref="K42:L43"/>
    <mergeCell ref="A155:L155"/>
    <mergeCell ref="A156:A157"/>
    <mergeCell ref="A59:L59"/>
    <mergeCell ref="A60:A61"/>
    <mergeCell ref="A107:L107"/>
    <mergeCell ref="A108:A109"/>
    <mergeCell ref="A131:L131"/>
    <mergeCell ref="A132:A133"/>
    <mergeCell ref="A83:L83"/>
    <mergeCell ref="A84:A85"/>
    <mergeCell ref="K158:L159"/>
    <mergeCell ref="K160:L163"/>
    <mergeCell ref="K12:L13"/>
    <mergeCell ref="K112:L115"/>
    <mergeCell ref="K132:L133"/>
    <mergeCell ref="K134:L135"/>
    <mergeCell ref="K136:L139"/>
    <mergeCell ref="K156:L157"/>
    <mergeCell ref="K84:L85"/>
    <mergeCell ref="K86:L87"/>
    <mergeCell ref="K88:L91"/>
    <mergeCell ref="K108:L109"/>
    <mergeCell ref="K110:L111"/>
    <mergeCell ref="K60:L61"/>
    <mergeCell ref="K62:L63"/>
    <mergeCell ref="K64:L67"/>
  </mergeCells>
  <printOptions horizontalCentered="1"/>
  <pageMargins left="0.23622047244094491" right="0.23622047244094491" top="0.74803149606299213" bottom="0.74803149606299213" header="0.31496062992125984" footer="0.31496062992125984"/>
  <pageSetup paperSize="9" scale="55" fitToHeight="0" orientation="portrait" r:id="rId1"/>
  <headerFooter>
    <oddFooter>&amp;L&amp;A&amp;CRodrigo Thibes Gonsalves
Eng. Civil - CREA MT 033947&amp;R&amp;P de &amp;N</oddFooter>
  </headerFooter>
  <rowBreaks count="3" manualBreakCount="3">
    <brk id="57" max="11" man="1"/>
    <brk id="105" max="11" man="1"/>
    <brk id="153" max="11"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P45"/>
  <sheetViews>
    <sheetView showGridLines="0" view="pageBreakPreview" zoomScaleNormal="100" zoomScaleSheetLayoutView="100" workbookViewId="0">
      <selection activeCell="G19" sqref="G19"/>
    </sheetView>
  </sheetViews>
  <sheetFormatPr defaultRowHeight="15" customHeight="1"/>
  <cols>
    <col min="1" max="1" width="38.7109375" style="64" customWidth="1"/>
    <col min="2" max="12" width="12.7109375" style="64" customWidth="1"/>
    <col min="13" max="16384" width="9.140625" style="64"/>
  </cols>
  <sheetData>
    <row r="1" spans="1:16" ht="15" customHeight="1">
      <c r="A1" s="53"/>
      <c r="B1" s="53"/>
      <c r="C1" s="53"/>
      <c r="D1" s="53"/>
      <c r="E1" s="53"/>
      <c r="F1" s="53"/>
      <c r="G1" s="53"/>
      <c r="H1" s="53"/>
      <c r="I1" s="53"/>
      <c r="J1" s="53"/>
      <c r="K1" s="53"/>
      <c r="L1" s="53"/>
    </row>
    <row r="2" spans="1:16" ht="15" customHeight="1">
      <c r="A2" s="53"/>
      <c r="B2" s="12" t="s">
        <v>62</v>
      </c>
      <c r="C2" s="10" t="str">
        <f>'Memória de Cálculo - MICRO'!C2</f>
        <v>Conservação de pavimento com CBUQ e Microrrevestimento</v>
      </c>
      <c r="D2" s="53"/>
      <c r="E2" s="53"/>
      <c r="H2" s="54"/>
      <c r="I2" s="57" t="s">
        <v>234</v>
      </c>
      <c r="J2" s="53"/>
      <c r="K2" s="53"/>
      <c r="L2" s="53"/>
    </row>
    <row r="3" spans="1:16" ht="15" customHeight="1">
      <c r="A3" s="65"/>
      <c r="B3" s="12" t="s">
        <v>63</v>
      </c>
      <c r="C3" s="10" t="str">
        <f>'Memória de Cálculo - MICRO'!C3</f>
        <v>Perímetro urbano</v>
      </c>
      <c r="D3" s="49"/>
      <c r="E3" s="49"/>
      <c r="H3" s="56"/>
      <c r="I3" s="56" t="s">
        <v>250</v>
      </c>
      <c r="J3" s="49"/>
      <c r="K3" s="49"/>
      <c r="L3" s="49"/>
    </row>
    <row r="4" spans="1:16" ht="15" customHeight="1">
      <c r="A4" s="65"/>
      <c r="B4" s="12" t="s">
        <v>64</v>
      </c>
      <c r="C4" s="10" t="str">
        <f>'Memória de Cálculo - MICRO'!C4</f>
        <v>Diversos</v>
      </c>
      <c r="D4" s="49"/>
      <c r="E4" s="49"/>
      <c r="H4" s="56"/>
      <c r="I4" s="56" t="s">
        <v>251</v>
      </c>
      <c r="J4" s="49"/>
      <c r="K4" s="49"/>
      <c r="L4" s="49"/>
    </row>
    <row r="5" spans="1:16" ht="15" customHeight="1">
      <c r="A5" s="65"/>
      <c r="B5" s="12" t="s">
        <v>65</v>
      </c>
      <c r="C5" s="10" t="str">
        <f>'Memória de Cálculo - MICRO'!C5</f>
        <v>Sorriso - MT</v>
      </c>
      <c r="D5" s="49"/>
      <c r="E5" s="49"/>
      <c r="I5" s="66"/>
      <c r="J5" s="49"/>
      <c r="K5" s="49"/>
      <c r="L5" s="49"/>
    </row>
    <row r="6" spans="1:16" ht="15" customHeight="1">
      <c r="A6" s="65"/>
      <c r="B6" s="12"/>
      <c r="C6" s="10"/>
      <c r="D6" s="49"/>
      <c r="E6" s="49"/>
      <c r="F6" s="49"/>
      <c r="H6" s="49"/>
      <c r="I6" s="66"/>
      <c r="J6" s="49"/>
      <c r="K6" s="49"/>
      <c r="L6" s="49"/>
    </row>
    <row r="7" spans="1:16" ht="15" customHeight="1">
      <c r="A7" s="65"/>
      <c r="B7" s="49"/>
      <c r="C7" s="49"/>
      <c r="D7" s="49"/>
      <c r="E7" s="49"/>
      <c r="F7" s="49"/>
      <c r="G7" s="49"/>
      <c r="H7" s="49"/>
      <c r="I7" s="49"/>
      <c r="J7" s="49"/>
      <c r="K7" s="49"/>
      <c r="L7" s="49"/>
    </row>
    <row r="8" spans="1:16" ht="15" customHeight="1">
      <c r="A8" s="65"/>
      <c r="B8" s="49"/>
      <c r="C8" s="49"/>
      <c r="D8" s="49"/>
      <c r="E8" s="49"/>
      <c r="F8" s="49"/>
      <c r="G8" s="49"/>
      <c r="H8" s="49"/>
      <c r="I8" s="49"/>
      <c r="J8" s="49"/>
      <c r="K8" s="49"/>
      <c r="L8" s="49"/>
    </row>
    <row r="9" spans="1:16" s="60" customFormat="1" ht="27.75" customHeight="1">
      <c r="A9" s="531" t="s">
        <v>233</v>
      </c>
      <c r="B9" s="532"/>
      <c r="C9" s="532"/>
      <c r="D9" s="532"/>
      <c r="E9" s="532"/>
      <c r="F9" s="532"/>
      <c r="G9" s="532"/>
      <c r="H9" s="532"/>
      <c r="I9" s="532"/>
      <c r="J9" s="532"/>
      <c r="K9" s="532"/>
      <c r="L9" s="533"/>
      <c r="N9" s="64"/>
      <c r="O9" s="64"/>
      <c r="P9" s="64"/>
    </row>
    <row r="10" spans="1:16" ht="15" customHeight="1">
      <c r="A10" s="65"/>
      <c r="B10" s="49"/>
      <c r="C10" s="49"/>
      <c r="D10" s="49"/>
      <c r="E10" s="49"/>
      <c r="F10" s="49"/>
      <c r="G10" s="49"/>
      <c r="H10" s="49"/>
      <c r="I10" s="49"/>
      <c r="J10" s="49"/>
      <c r="K10" s="49"/>
      <c r="L10" s="49"/>
    </row>
    <row r="11" spans="1:16" ht="26.25" customHeight="1">
      <c r="A11" s="599" t="s">
        <v>235</v>
      </c>
      <c r="B11" s="600"/>
      <c r="C11" s="600"/>
      <c r="D11" s="600"/>
      <c r="E11" s="600"/>
      <c r="F11" s="600"/>
      <c r="G11" s="600"/>
      <c r="H11" s="600"/>
      <c r="I11" s="600"/>
      <c r="J11" s="600"/>
      <c r="K11" s="600"/>
      <c r="L11" s="601"/>
    </row>
    <row r="12" spans="1:16" ht="59.25" customHeight="1">
      <c r="A12" s="616" t="s">
        <v>266</v>
      </c>
      <c r="B12" s="617"/>
      <c r="C12" s="296" t="s">
        <v>89</v>
      </c>
      <c r="D12" s="297" t="s">
        <v>243</v>
      </c>
      <c r="E12" s="303" t="s">
        <v>90</v>
      </c>
      <c r="F12" s="610" t="s">
        <v>246</v>
      </c>
      <c r="G12" s="610"/>
      <c r="H12" s="610"/>
      <c r="I12" s="610"/>
      <c r="J12" s="610"/>
      <c r="K12" s="610"/>
      <c r="L12" s="611"/>
    </row>
    <row r="13" spans="1:16">
      <c r="A13" s="605"/>
      <c r="B13" s="618"/>
      <c r="C13" s="297" t="s">
        <v>88</v>
      </c>
      <c r="D13" s="297" t="s">
        <v>88</v>
      </c>
      <c r="E13" s="303" t="s">
        <v>91</v>
      </c>
      <c r="F13" s="587"/>
      <c r="G13" s="587"/>
      <c r="H13" s="587"/>
      <c r="I13" s="587"/>
      <c r="J13" s="587"/>
      <c r="K13" s="587"/>
      <c r="L13" s="588"/>
    </row>
    <row r="14" spans="1:16" ht="18" customHeight="1">
      <c r="A14" s="614" t="s">
        <v>265</v>
      </c>
      <c r="B14" s="615"/>
      <c r="C14" s="94">
        <v>6311.7</v>
      </c>
      <c r="D14" s="94">
        <f>C14*0.05</f>
        <v>315.58500000000004</v>
      </c>
      <c r="E14" s="366">
        <f>D14*0.03</f>
        <v>9.467550000000001</v>
      </c>
      <c r="G14" s="623" t="s">
        <v>248</v>
      </c>
      <c r="H14" s="623"/>
      <c r="I14" s="623"/>
      <c r="J14" s="623"/>
      <c r="K14" s="623"/>
      <c r="L14" s="624"/>
    </row>
    <row r="15" spans="1:16" ht="18" customHeight="1">
      <c r="A15" s="612" t="s">
        <v>198</v>
      </c>
      <c r="B15" s="613"/>
      <c r="C15" s="97">
        <v>4668</v>
      </c>
      <c r="D15" s="97">
        <f t="shared" ref="D15:D43" si="0">C15*0.05</f>
        <v>233.4</v>
      </c>
      <c r="E15" s="367">
        <f t="shared" ref="E15:E43" si="1">D15*0.03</f>
        <v>7.0019999999999998</v>
      </c>
      <c r="G15" s="608" t="s">
        <v>249</v>
      </c>
      <c r="H15" s="608"/>
      <c r="I15" s="608"/>
      <c r="J15" s="608"/>
      <c r="K15" s="608"/>
      <c r="L15" s="609"/>
    </row>
    <row r="16" spans="1:16" ht="18" customHeight="1">
      <c r="A16" s="612" t="s">
        <v>196</v>
      </c>
      <c r="B16" s="613"/>
      <c r="C16" s="97">
        <v>709</v>
      </c>
      <c r="D16" s="97">
        <f t="shared" si="0"/>
        <v>35.450000000000003</v>
      </c>
      <c r="E16" s="367">
        <f t="shared" si="1"/>
        <v>1.0635000000000001</v>
      </c>
      <c r="G16" s="606" t="s">
        <v>274</v>
      </c>
      <c r="H16" s="606"/>
      <c r="I16" s="606"/>
      <c r="J16" s="606"/>
      <c r="K16" s="606"/>
      <c r="L16" s="607"/>
    </row>
    <row r="17" spans="1:12" ht="18" customHeight="1">
      <c r="A17" s="612" t="s">
        <v>199</v>
      </c>
      <c r="B17" s="613"/>
      <c r="C17" s="97">
        <v>1678</v>
      </c>
      <c r="D17" s="97">
        <f t="shared" si="0"/>
        <v>83.9</v>
      </c>
      <c r="E17" s="367">
        <f t="shared" si="1"/>
        <v>2.5169999999999999</v>
      </c>
      <c r="F17" s="310"/>
      <c r="G17" s="606"/>
      <c r="H17" s="606"/>
      <c r="I17" s="606"/>
      <c r="J17" s="606"/>
      <c r="K17" s="606"/>
      <c r="L17" s="607"/>
    </row>
    <row r="18" spans="1:12" s="288" customFormat="1" ht="18" customHeight="1">
      <c r="A18" s="612" t="s">
        <v>200</v>
      </c>
      <c r="B18" s="613"/>
      <c r="C18" s="97">
        <v>2935</v>
      </c>
      <c r="D18" s="97">
        <f t="shared" si="0"/>
        <v>146.75</v>
      </c>
      <c r="E18" s="367">
        <f t="shared" si="1"/>
        <v>4.4024999999999999</v>
      </c>
      <c r="F18" s="310"/>
      <c r="G18" s="606"/>
      <c r="H18" s="606"/>
      <c r="I18" s="606"/>
      <c r="J18" s="606"/>
      <c r="K18" s="606"/>
      <c r="L18" s="607"/>
    </row>
    <row r="19" spans="1:12" ht="18" customHeight="1">
      <c r="A19" s="612" t="s">
        <v>245</v>
      </c>
      <c r="B19" s="613"/>
      <c r="C19" s="97">
        <v>6723</v>
      </c>
      <c r="D19" s="97">
        <f t="shared" si="0"/>
        <v>336.15000000000003</v>
      </c>
      <c r="E19" s="367">
        <f t="shared" si="1"/>
        <v>10.0845</v>
      </c>
      <c r="F19" s="306"/>
      <c r="G19" s="306"/>
      <c r="H19" s="306"/>
      <c r="I19" s="306"/>
      <c r="J19" s="306"/>
      <c r="K19" s="306"/>
      <c r="L19" s="307"/>
    </row>
    <row r="20" spans="1:12" ht="18" customHeight="1">
      <c r="A20" s="612" t="s">
        <v>236</v>
      </c>
      <c r="B20" s="613"/>
      <c r="C20" s="97">
        <v>51612.7</v>
      </c>
      <c r="D20" s="97">
        <f t="shared" si="0"/>
        <v>2580.6350000000002</v>
      </c>
      <c r="E20" s="367">
        <f t="shared" si="1"/>
        <v>77.419049999999999</v>
      </c>
      <c r="F20" s="306"/>
      <c r="G20" s="306"/>
      <c r="H20" s="306"/>
      <c r="I20" s="306"/>
      <c r="J20" s="306"/>
      <c r="K20" s="306"/>
      <c r="L20" s="307"/>
    </row>
    <row r="21" spans="1:12" ht="18" customHeight="1">
      <c r="A21" s="612" t="s">
        <v>237</v>
      </c>
      <c r="B21" s="613"/>
      <c r="C21" s="97">
        <v>23344</v>
      </c>
      <c r="D21" s="97">
        <f t="shared" si="0"/>
        <v>1167.2</v>
      </c>
      <c r="E21" s="367">
        <f t="shared" si="1"/>
        <v>35.015999999999998</v>
      </c>
      <c r="F21" s="306"/>
      <c r="G21" s="306"/>
      <c r="H21" s="306"/>
      <c r="I21" s="306"/>
      <c r="J21" s="306"/>
      <c r="K21" s="306"/>
      <c r="L21" s="307"/>
    </row>
    <row r="22" spans="1:12" ht="18" customHeight="1">
      <c r="A22" s="612" t="s">
        <v>203</v>
      </c>
      <c r="B22" s="613"/>
      <c r="C22" s="97">
        <v>36488.75</v>
      </c>
      <c r="D22" s="97">
        <f t="shared" si="0"/>
        <v>1824.4375</v>
      </c>
      <c r="E22" s="367">
        <f t="shared" si="1"/>
        <v>54.733125000000001</v>
      </c>
      <c r="F22" s="306"/>
      <c r="G22" s="306"/>
      <c r="H22" s="306"/>
      <c r="I22" s="306"/>
      <c r="J22" s="306"/>
      <c r="K22" s="306"/>
      <c r="L22" s="307"/>
    </row>
    <row r="23" spans="1:12" ht="18" customHeight="1">
      <c r="A23" s="612" t="s">
        <v>204</v>
      </c>
      <c r="B23" s="613"/>
      <c r="C23" s="97">
        <v>21577</v>
      </c>
      <c r="D23" s="97">
        <f t="shared" si="0"/>
        <v>1078.8500000000001</v>
      </c>
      <c r="E23" s="367">
        <f t="shared" si="1"/>
        <v>32.365500000000004</v>
      </c>
      <c r="F23" s="306"/>
      <c r="G23" s="306"/>
      <c r="H23" s="306"/>
      <c r="I23" s="306"/>
      <c r="J23" s="306"/>
      <c r="K23" s="306"/>
      <c r="L23" s="307"/>
    </row>
    <row r="24" spans="1:12" ht="18" customHeight="1">
      <c r="A24" s="612" t="s">
        <v>205</v>
      </c>
      <c r="B24" s="613"/>
      <c r="C24" s="97">
        <v>21982.5</v>
      </c>
      <c r="D24" s="97">
        <f t="shared" si="0"/>
        <v>1099.125</v>
      </c>
      <c r="E24" s="367">
        <f t="shared" si="1"/>
        <v>32.973749999999995</v>
      </c>
      <c r="F24" s="306"/>
      <c r="G24" s="306"/>
      <c r="H24" s="306"/>
      <c r="I24" s="306"/>
      <c r="J24" s="306"/>
      <c r="K24" s="306"/>
      <c r="L24" s="307"/>
    </row>
    <row r="25" spans="1:12" ht="18" customHeight="1">
      <c r="A25" s="612" t="s">
        <v>238</v>
      </c>
      <c r="B25" s="613"/>
      <c r="C25" s="97">
        <v>15809</v>
      </c>
      <c r="D25" s="97">
        <f t="shared" si="0"/>
        <v>790.45</v>
      </c>
      <c r="E25" s="367">
        <f t="shared" si="1"/>
        <v>23.7135</v>
      </c>
      <c r="F25" s="306"/>
      <c r="G25" s="306"/>
      <c r="H25" s="306"/>
      <c r="I25" s="306"/>
      <c r="J25" s="306"/>
      <c r="K25" s="306"/>
      <c r="L25" s="307"/>
    </row>
    <row r="26" spans="1:12" ht="18" customHeight="1">
      <c r="A26" s="612" t="s">
        <v>208</v>
      </c>
      <c r="B26" s="613"/>
      <c r="C26" s="97">
        <v>15286</v>
      </c>
      <c r="D26" s="97">
        <f t="shared" si="0"/>
        <v>764.30000000000007</v>
      </c>
      <c r="E26" s="367">
        <f t="shared" si="1"/>
        <v>22.929000000000002</v>
      </c>
      <c r="F26" s="306"/>
      <c r="G26" s="306"/>
      <c r="H26" s="306"/>
      <c r="I26" s="306"/>
      <c r="J26" s="306"/>
      <c r="K26" s="306"/>
      <c r="L26" s="307"/>
    </row>
    <row r="27" spans="1:12" ht="18" customHeight="1">
      <c r="A27" s="612" t="s">
        <v>209</v>
      </c>
      <c r="B27" s="613"/>
      <c r="C27" s="97">
        <v>1088</v>
      </c>
      <c r="D27" s="97">
        <f t="shared" si="0"/>
        <v>54.400000000000006</v>
      </c>
      <c r="E27" s="367">
        <f t="shared" si="1"/>
        <v>1.6320000000000001</v>
      </c>
      <c r="F27" s="306"/>
      <c r="G27" s="306"/>
      <c r="H27" s="306"/>
      <c r="I27" s="306"/>
      <c r="J27" s="306"/>
      <c r="K27" s="306"/>
      <c r="L27" s="307"/>
    </row>
    <row r="28" spans="1:12" ht="18" customHeight="1">
      <c r="A28" s="612" t="s">
        <v>240</v>
      </c>
      <c r="B28" s="613"/>
      <c r="C28" s="283">
        <v>19394.5</v>
      </c>
      <c r="D28" s="283">
        <f t="shared" si="0"/>
        <v>969.72500000000002</v>
      </c>
      <c r="E28" s="368">
        <f t="shared" si="1"/>
        <v>29.091750000000001</v>
      </c>
      <c r="F28" s="306"/>
      <c r="G28" s="306"/>
      <c r="H28" s="306"/>
      <c r="I28" s="306"/>
      <c r="J28" s="306"/>
      <c r="K28" s="306"/>
      <c r="L28" s="307"/>
    </row>
    <row r="29" spans="1:12" ht="18" customHeight="1">
      <c r="A29" s="612" t="s">
        <v>239</v>
      </c>
      <c r="B29" s="613"/>
      <c r="C29" s="283">
        <v>11215</v>
      </c>
      <c r="D29" s="283">
        <f t="shared" si="0"/>
        <v>560.75</v>
      </c>
      <c r="E29" s="368">
        <f t="shared" si="1"/>
        <v>16.822499999999998</v>
      </c>
      <c r="F29" s="306"/>
      <c r="G29" s="306"/>
      <c r="H29" s="306"/>
      <c r="I29" s="306"/>
      <c r="J29" s="306"/>
      <c r="K29" s="306"/>
      <c r="L29" s="307"/>
    </row>
    <row r="30" spans="1:12" ht="18" customHeight="1">
      <c r="A30" s="612" t="s">
        <v>228</v>
      </c>
      <c r="B30" s="613"/>
      <c r="C30" s="283">
        <v>25113.5</v>
      </c>
      <c r="D30" s="283">
        <f t="shared" si="0"/>
        <v>1255.6750000000002</v>
      </c>
      <c r="E30" s="368">
        <f t="shared" si="1"/>
        <v>37.670250000000003</v>
      </c>
      <c r="F30" s="306"/>
      <c r="G30" s="306"/>
      <c r="H30" s="306"/>
      <c r="I30" s="306"/>
      <c r="J30" s="306"/>
      <c r="K30" s="306"/>
      <c r="L30" s="307"/>
    </row>
    <row r="31" spans="1:12" ht="18" customHeight="1">
      <c r="A31" s="612" t="s">
        <v>241</v>
      </c>
      <c r="B31" s="613"/>
      <c r="C31" s="283">
        <v>15625</v>
      </c>
      <c r="D31" s="283">
        <f t="shared" si="0"/>
        <v>781.25</v>
      </c>
      <c r="E31" s="368">
        <f t="shared" si="1"/>
        <v>23.4375</v>
      </c>
      <c r="F31" s="306"/>
      <c r="G31" s="306"/>
      <c r="H31" s="306"/>
      <c r="I31" s="306"/>
      <c r="J31" s="306"/>
      <c r="K31" s="306"/>
      <c r="L31" s="307"/>
    </row>
    <row r="32" spans="1:12" ht="18" customHeight="1">
      <c r="A32" s="612" t="s">
        <v>220</v>
      </c>
      <c r="B32" s="613"/>
      <c r="C32" s="283">
        <v>5666</v>
      </c>
      <c r="D32" s="283">
        <f t="shared" si="0"/>
        <v>283.3</v>
      </c>
      <c r="E32" s="368">
        <f t="shared" si="1"/>
        <v>8.4990000000000006</v>
      </c>
      <c r="F32" s="306"/>
      <c r="G32" s="306"/>
      <c r="H32" s="306"/>
      <c r="I32" s="306"/>
      <c r="J32" s="306"/>
      <c r="K32" s="306"/>
      <c r="L32" s="307"/>
    </row>
    <row r="33" spans="1:12" ht="18" customHeight="1">
      <c r="A33" s="612" t="s">
        <v>230</v>
      </c>
      <c r="B33" s="613"/>
      <c r="C33" s="283">
        <v>15563.5</v>
      </c>
      <c r="D33" s="283">
        <f t="shared" si="0"/>
        <v>778.17500000000007</v>
      </c>
      <c r="E33" s="368">
        <f t="shared" si="1"/>
        <v>23.34525</v>
      </c>
      <c r="F33" s="306"/>
      <c r="G33" s="306"/>
      <c r="H33" s="306"/>
      <c r="I33" s="306"/>
      <c r="J33" s="306"/>
      <c r="K33" s="306"/>
      <c r="L33" s="307"/>
    </row>
    <row r="34" spans="1:12" ht="18" customHeight="1">
      <c r="A34" s="612" t="s">
        <v>211</v>
      </c>
      <c r="B34" s="613"/>
      <c r="C34" s="283">
        <v>30550.2</v>
      </c>
      <c r="D34" s="283">
        <f t="shared" si="0"/>
        <v>1527.5100000000002</v>
      </c>
      <c r="E34" s="368">
        <f t="shared" si="1"/>
        <v>45.825300000000006</v>
      </c>
      <c r="F34" s="306"/>
      <c r="G34" s="306"/>
      <c r="H34" s="306"/>
      <c r="I34" s="306"/>
      <c r="J34" s="306"/>
      <c r="K34" s="306"/>
      <c r="L34" s="307"/>
    </row>
    <row r="35" spans="1:12" ht="18" customHeight="1">
      <c r="A35" s="612" t="s">
        <v>212</v>
      </c>
      <c r="B35" s="613"/>
      <c r="C35" s="283">
        <v>3335.4</v>
      </c>
      <c r="D35" s="283">
        <f t="shared" si="0"/>
        <v>166.77</v>
      </c>
      <c r="E35" s="368">
        <f t="shared" si="1"/>
        <v>5.0030999999999999</v>
      </c>
      <c r="F35" s="306"/>
      <c r="G35" s="306"/>
      <c r="H35" s="306"/>
      <c r="I35" s="306"/>
      <c r="J35" s="306"/>
      <c r="K35" s="306"/>
      <c r="L35" s="307"/>
    </row>
    <row r="36" spans="1:12" ht="18" customHeight="1">
      <c r="A36" s="612" t="s">
        <v>242</v>
      </c>
      <c r="B36" s="613"/>
      <c r="C36" s="283">
        <v>3363.6</v>
      </c>
      <c r="D36" s="283">
        <f t="shared" si="0"/>
        <v>168.18</v>
      </c>
      <c r="E36" s="368">
        <f t="shared" si="1"/>
        <v>5.0453999999999999</v>
      </c>
      <c r="F36" s="306"/>
      <c r="G36" s="306"/>
      <c r="H36" s="306"/>
      <c r="I36" s="306"/>
      <c r="J36" s="306"/>
      <c r="K36" s="306"/>
      <c r="L36" s="307"/>
    </row>
    <row r="37" spans="1:12" ht="18" customHeight="1">
      <c r="A37" s="612" t="s">
        <v>214</v>
      </c>
      <c r="B37" s="613"/>
      <c r="C37" s="283">
        <v>4468</v>
      </c>
      <c r="D37" s="283">
        <f t="shared" si="0"/>
        <v>223.4</v>
      </c>
      <c r="E37" s="368">
        <f t="shared" si="1"/>
        <v>6.702</v>
      </c>
      <c r="F37" s="306"/>
      <c r="G37" s="306"/>
      <c r="H37" s="306"/>
      <c r="I37" s="306"/>
      <c r="J37" s="306"/>
      <c r="K37" s="306"/>
      <c r="L37" s="307"/>
    </row>
    <row r="38" spans="1:12" ht="18" customHeight="1">
      <c r="A38" s="612" t="s">
        <v>215</v>
      </c>
      <c r="B38" s="613"/>
      <c r="C38" s="283">
        <v>6937</v>
      </c>
      <c r="D38" s="283">
        <f t="shared" si="0"/>
        <v>346.85</v>
      </c>
      <c r="E38" s="368">
        <f t="shared" si="1"/>
        <v>10.4055</v>
      </c>
      <c r="F38" s="306"/>
      <c r="G38" s="306"/>
      <c r="H38" s="306"/>
      <c r="I38" s="306"/>
      <c r="J38" s="306"/>
      <c r="K38" s="306"/>
      <c r="L38" s="307"/>
    </row>
    <row r="39" spans="1:12" ht="18" customHeight="1">
      <c r="A39" s="612" t="s">
        <v>216</v>
      </c>
      <c r="B39" s="613"/>
      <c r="C39" s="283">
        <v>2755</v>
      </c>
      <c r="D39" s="283">
        <f t="shared" si="0"/>
        <v>137.75</v>
      </c>
      <c r="E39" s="368">
        <f t="shared" si="1"/>
        <v>4.1325000000000003</v>
      </c>
      <c r="F39" s="306"/>
      <c r="G39" s="306"/>
      <c r="H39" s="306"/>
      <c r="I39" s="306"/>
      <c r="J39" s="306"/>
      <c r="K39" s="306"/>
      <c r="L39" s="307"/>
    </row>
    <row r="40" spans="1:12" ht="18" customHeight="1">
      <c r="A40" s="612" t="s">
        <v>221</v>
      </c>
      <c r="B40" s="613"/>
      <c r="C40" s="283">
        <v>4241</v>
      </c>
      <c r="D40" s="283">
        <f t="shared" si="0"/>
        <v>212.05</v>
      </c>
      <c r="E40" s="368">
        <f t="shared" si="1"/>
        <v>6.3615000000000004</v>
      </c>
      <c r="F40" s="306"/>
      <c r="G40" s="306"/>
      <c r="H40" s="306"/>
      <c r="I40" s="306"/>
      <c r="J40" s="306"/>
      <c r="K40" s="306"/>
      <c r="L40" s="307"/>
    </row>
    <row r="41" spans="1:12" ht="18" customHeight="1">
      <c r="A41" s="612" t="s">
        <v>222</v>
      </c>
      <c r="B41" s="613"/>
      <c r="C41" s="283">
        <v>16890.599999999999</v>
      </c>
      <c r="D41" s="283">
        <f t="shared" si="0"/>
        <v>844.53</v>
      </c>
      <c r="E41" s="368">
        <f t="shared" si="1"/>
        <v>25.335899999999999</v>
      </c>
      <c r="F41" s="306"/>
      <c r="G41" s="306"/>
      <c r="H41" s="306"/>
      <c r="I41" s="306"/>
      <c r="J41" s="306"/>
      <c r="K41" s="306"/>
      <c r="L41" s="307"/>
    </row>
    <row r="42" spans="1:12" ht="18" customHeight="1">
      <c r="A42" s="612" t="s">
        <v>223</v>
      </c>
      <c r="B42" s="613"/>
      <c r="C42" s="283">
        <v>1287</v>
      </c>
      <c r="D42" s="283">
        <f t="shared" si="0"/>
        <v>64.350000000000009</v>
      </c>
      <c r="E42" s="368">
        <f t="shared" si="1"/>
        <v>1.9305000000000001</v>
      </c>
      <c r="F42" s="306"/>
      <c r="G42" s="306"/>
      <c r="H42" s="306"/>
      <c r="I42" s="306"/>
      <c r="J42" s="306"/>
      <c r="K42" s="306"/>
      <c r="L42" s="307"/>
    </row>
    <row r="43" spans="1:12" ht="18" customHeight="1">
      <c r="A43" s="619" t="s">
        <v>244</v>
      </c>
      <c r="B43" s="620"/>
      <c r="C43" s="100">
        <v>3925</v>
      </c>
      <c r="D43" s="100">
        <f t="shared" si="0"/>
        <v>196.25</v>
      </c>
      <c r="E43" s="369">
        <f t="shared" si="1"/>
        <v>5.8875000000000002</v>
      </c>
      <c r="F43" s="308"/>
      <c r="G43" s="308"/>
      <c r="H43" s="308"/>
      <c r="I43" s="308"/>
      <c r="J43" s="308"/>
      <c r="K43" s="308"/>
      <c r="L43" s="309"/>
    </row>
    <row r="44" spans="1:12" ht="20.100000000000001" customHeight="1">
      <c r="A44" s="621" t="s">
        <v>247</v>
      </c>
      <c r="B44" s="622"/>
      <c r="C44" s="148">
        <f>SUM(C14:C43)</f>
        <v>380542.95</v>
      </c>
      <c r="D44" s="148">
        <f>SUM(D14:D43)</f>
        <v>19027.147499999999</v>
      </c>
      <c r="E44" s="148">
        <f>SUM(E14:E43)</f>
        <v>570.81442500000014</v>
      </c>
      <c r="F44" s="148"/>
      <c r="G44" s="148"/>
      <c r="H44" s="148"/>
      <c r="I44" s="161"/>
      <c r="J44" s="161"/>
      <c r="K44" s="161"/>
      <c r="L44" s="162"/>
    </row>
    <row r="45" spans="1:12" ht="15" customHeight="1">
      <c r="A45" s="67"/>
      <c r="B45" s="58"/>
      <c r="C45" s="59"/>
      <c r="D45" s="61"/>
      <c r="E45" s="62"/>
      <c r="F45" s="61"/>
      <c r="G45" s="61"/>
      <c r="H45" s="61"/>
      <c r="I45" s="61"/>
      <c r="J45" s="61"/>
      <c r="K45" s="63"/>
      <c r="L45" s="63"/>
    </row>
  </sheetData>
  <mergeCells count="38">
    <mergeCell ref="A43:B43"/>
    <mergeCell ref="A44:B44"/>
    <mergeCell ref="G14:L14"/>
    <mergeCell ref="A9:L9"/>
    <mergeCell ref="A11:L11"/>
    <mergeCell ref="A31:B31"/>
    <mergeCell ref="A42:B42"/>
    <mergeCell ref="A41:B41"/>
    <mergeCell ref="A40:B40"/>
    <mergeCell ref="A39:B39"/>
    <mergeCell ref="A38:B38"/>
    <mergeCell ref="A37:B37"/>
    <mergeCell ref="A36:B36"/>
    <mergeCell ref="A35:B35"/>
    <mergeCell ref="A34:B34"/>
    <mergeCell ref="A33:B33"/>
    <mergeCell ref="A32:B32"/>
    <mergeCell ref="A19:B19"/>
    <mergeCell ref="A30:B30"/>
    <mergeCell ref="A29:B29"/>
    <mergeCell ref="A28:B28"/>
    <mergeCell ref="A27:B27"/>
    <mergeCell ref="A26:B26"/>
    <mergeCell ref="A25:B25"/>
    <mergeCell ref="A24:B24"/>
    <mergeCell ref="A23:B23"/>
    <mergeCell ref="A22:B22"/>
    <mergeCell ref="A21:B21"/>
    <mergeCell ref="A20:B20"/>
    <mergeCell ref="G16:L18"/>
    <mergeCell ref="G15:L15"/>
    <mergeCell ref="F12:L13"/>
    <mergeCell ref="A18:B18"/>
    <mergeCell ref="A17:B17"/>
    <mergeCell ref="A16:B16"/>
    <mergeCell ref="A15:B15"/>
    <mergeCell ref="A14:B14"/>
    <mergeCell ref="A12:B13"/>
  </mergeCells>
  <printOptions horizontalCentered="1"/>
  <pageMargins left="0.23622047244094491" right="0.23622047244094491" top="0.74803149606299213" bottom="0.74803149606299213" header="0.31496062992125984" footer="0.31496062992125984"/>
  <pageSetup paperSize="9" scale="55" fitToHeight="0" orientation="portrait" r:id="rId1"/>
  <headerFooter>
    <oddFooter>&amp;L&amp;A&amp;CRodrigo Thibes Gonsalves
Eng. Civil - CREA MT 033947&amp;R&amp;P de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N14"/>
  <sheetViews>
    <sheetView showGridLines="0" view="pageBreakPreview" zoomScaleNormal="100" zoomScaleSheetLayoutView="100" workbookViewId="0">
      <selection activeCell="C24" sqref="C24"/>
    </sheetView>
  </sheetViews>
  <sheetFormatPr defaultRowHeight="15"/>
  <cols>
    <col min="1" max="1" width="12.85546875" style="232" customWidth="1"/>
    <col min="2" max="2" width="92.7109375" style="230" customWidth="1"/>
    <col min="3" max="3" width="21.42578125" style="230" bestFit="1" customWidth="1"/>
    <col min="4" max="4" width="12.85546875" style="231" bestFit="1" customWidth="1"/>
  </cols>
  <sheetData>
    <row r="1" spans="1:14" s="214" customFormat="1">
      <c r="A1" s="210" t="s">
        <v>152</v>
      </c>
      <c r="B1" s="211"/>
      <c r="C1" s="212"/>
      <c r="D1" s="213"/>
    </row>
    <row r="2" spans="1:14" s="214" customFormat="1">
      <c r="A2" s="210" t="s">
        <v>153</v>
      </c>
      <c r="B2" s="211"/>
      <c r="C2" s="212"/>
      <c r="D2" s="215"/>
      <c r="E2" s="216"/>
    </row>
    <row r="3" spans="1:14" s="214" customFormat="1" ht="15" customHeight="1">
      <c r="A3" s="217"/>
      <c r="B3" s="212"/>
      <c r="C3" s="212"/>
      <c r="D3" s="218"/>
      <c r="E3" s="216"/>
      <c r="I3" s="219"/>
      <c r="J3" s="219"/>
      <c r="K3" s="219"/>
      <c r="L3" s="219"/>
      <c r="M3" s="219"/>
      <c r="N3" s="219"/>
    </row>
    <row r="4" spans="1:14" s="214" customFormat="1">
      <c r="A4" s="220"/>
      <c r="B4" s="212"/>
      <c r="C4" s="212"/>
      <c r="D4" s="213"/>
      <c r="E4" s="216"/>
      <c r="H4" s="221"/>
      <c r="I4" s="222"/>
      <c r="J4" s="222"/>
      <c r="K4" s="222"/>
      <c r="L4" s="222"/>
      <c r="M4" s="222"/>
      <c r="N4" s="222"/>
    </row>
    <row r="5" spans="1:14" s="214" customFormat="1">
      <c r="A5" s="626" t="s">
        <v>154</v>
      </c>
      <c r="B5" s="626"/>
      <c r="C5" s="626"/>
      <c r="D5" s="626"/>
      <c r="E5" s="216"/>
      <c r="H5" s="627"/>
      <c r="I5" s="627"/>
      <c r="J5" s="627"/>
      <c r="K5" s="627"/>
      <c r="L5" s="627"/>
      <c r="M5" s="627"/>
      <c r="N5" s="627"/>
    </row>
    <row r="6" spans="1:14" s="214" customFormat="1">
      <c r="A6" s="223"/>
      <c r="B6" s="224"/>
      <c r="C6" s="224"/>
      <c r="D6" s="225"/>
      <c r="E6" s="216"/>
    </row>
    <row r="7" spans="1:14" s="235" customFormat="1" ht="33" customHeight="1">
      <c r="A7" s="233" t="s">
        <v>155</v>
      </c>
      <c r="B7" s="628" t="s">
        <v>156</v>
      </c>
      <c r="C7" s="628"/>
      <c r="D7" s="628"/>
      <c r="E7" s="234"/>
    </row>
    <row r="8" spans="1:14" s="214" customFormat="1">
      <c r="A8" s="226" t="s">
        <v>157</v>
      </c>
      <c r="B8" s="227" t="s">
        <v>158</v>
      </c>
      <c r="C8" s="228" t="s">
        <v>159</v>
      </c>
      <c r="D8" s="229" t="s">
        <v>160</v>
      </c>
      <c r="E8" s="216"/>
    </row>
    <row r="9" spans="1:14" s="214" customFormat="1">
      <c r="A9" s="238">
        <v>44835</v>
      </c>
      <c r="B9" s="239" t="s">
        <v>161</v>
      </c>
      <c r="C9" s="239" t="s">
        <v>162</v>
      </c>
      <c r="D9" s="240">
        <v>3.1811699999999998</v>
      </c>
    </row>
    <row r="10" spans="1:14" s="214" customFormat="1">
      <c r="A10" s="238">
        <v>44835</v>
      </c>
      <c r="B10" s="239" t="s">
        <v>167</v>
      </c>
      <c r="C10" s="239" t="s">
        <v>162</v>
      </c>
      <c r="D10" s="240">
        <v>3.3742899999999998</v>
      </c>
    </row>
    <row r="11" spans="1:14" s="214" customFormat="1">
      <c r="A11" s="238">
        <v>44835</v>
      </c>
      <c r="B11" s="239" t="s">
        <v>163</v>
      </c>
      <c r="C11" s="239" t="s">
        <v>162</v>
      </c>
      <c r="D11" s="240">
        <v>4.3379000000000003</v>
      </c>
    </row>
    <row r="12" spans="1:14" s="236" customFormat="1" ht="12.75">
      <c r="A12" s="629" t="s">
        <v>164</v>
      </c>
      <c r="B12" s="629"/>
      <c r="C12" s="629"/>
      <c r="D12" s="629"/>
    </row>
    <row r="13" spans="1:14" s="236" customFormat="1" ht="12.75">
      <c r="A13" s="625" t="s">
        <v>165</v>
      </c>
      <c r="B13" s="625"/>
      <c r="C13" s="625"/>
      <c r="D13" s="625"/>
    </row>
    <row r="14" spans="1:14" s="236" customFormat="1" ht="26.25" customHeight="1">
      <c r="A14" s="625" t="s">
        <v>166</v>
      </c>
      <c r="B14" s="625"/>
      <c r="C14" s="625"/>
      <c r="D14" s="625"/>
    </row>
  </sheetData>
  <mergeCells count="6">
    <mergeCell ref="A14:D14"/>
    <mergeCell ref="A5:D5"/>
    <mergeCell ref="H5:N5"/>
    <mergeCell ref="B7:D7"/>
    <mergeCell ref="A12:D12"/>
    <mergeCell ref="A13:D13"/>
  </mergeCells>
  <printOptions horizontalCentered="1"/>
  <pageMargins left="0.25" right="0.25" top="0.75" bottom="0.75" header="0.3" footer="0.3"/>
  <pageSetup paperSize="9" scale="71" fitToHeight="0" orientation="portrait" r:id="rId1"/>
  <drawing r:id="rId2"/>
  <legacyDrawing r:id="rId3"/>
  <oleObjects>
    <mc:AlternateContent xmlns:mc="http://schemas.openxmlformats.org/markup-compatibility/2006">
      <mc:Choice Requires="x14">
        <oleObject shapeId="9217" r:id="rId4">
          <objectPr defaultSize="0" autoPict="0" r:id="rId5">
            <anchor moveWithCells="1" sizeWithCells="1">
              <from>
                <xdr:col>0</xdr:col>
                <xdr:colOff>76200</xdr:colOff>
                <xdr:row>0</xdr:row>
                <xdr:rowOff>57150</xdr:rowOff>
              </from>
              <to>
                <xdr:col>0</xdr:col>
                <xdr:colOff>628650</xdr:colOff>
                <xdr:row>4</xdr:row>
                <xdr:rowOff>123825</xdr:rowOff>
              </to>
            </anchor>
          </objectPr>
        </oleObject>
      </mc:Choice>
      <mc:Fallback>
        <oleObject shapeId="9217"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16</vt:i4>
      </vt:variant>
    </vt:vector>
  </HeadingPairs>
  <TitlesOfParts>
    <vt:vector size="27" baseType="lpstr">
      <vt:lpstr>Capa</vt:lpstr>
      <vt:lpstr>Resumo</vt:lpstr>
      <vt:lpstr>Orçamento</vt:lpstr>
      <vt:lpstr>Composições</vt:lpstr>
      <vt:lpstr>BDI</vt:lpstr>
      <vt:lpstr>BDI - Diferenciado</vt:lpstr>
      <vt:lpstr>Cronograma</vt:lpstr>
      <vt:lpstr>Memória de Cálculo - MICRO</vt:lpstr>
      <vt:lpstr>Memória de Cálculo - CBUQ</vt:lpstr>
      <vt:lpstr>Memória de Cálculo - T. Buraco</vt:lpstr>
      <vt:lpstr>ANP - Material Asfáltico</vt:lpstr>
      <vt:lpstr>'ANP - Material Asfáltico'!Area_de_impressao</vt:lpstr>
      <vt:lpstr>BDI!Area_de_impressao</vt:lpstr>
      <vt:lpstr>'BDI - Diferenciado'!Area_de_impressao</vt:lpstr>
      <vt:lpstr>Capa!Area_de_impressao</vt:lpstr>
      <vt:lpstr>Composições!Area_de_impressao</vt:lpstr>
      <vt:lpstr>Cronograma!Area_de_impressao</vt:lpstr>
      <vt:lpstr>'Memória de Cálculo - CBUQ'!Area_de_impressao</vt:lpstr>
      <vt:lpstr>'Memória de Cálculo - MICRO'!Area_de_impressao</vt:lpstr>
      <vt:lpstr>'Memória de Cálculo - T. Buraco'!Area_de_impressao</vt:lpstr>
      <vt:lpstr>Orçamento!Area_de_impressao</vt:lpstr>
      <vt:lpstr>Resumo!Area_de_impressao</vt:lpstr>
      <vt:lpstr>Composições!Titulos_de_impressao</vt:lpstr>
      <vt:lpstr>Cronograma!Titulos_de_impressao</vt:lpstr>
      <vt:lpstr>'Memória de Cálculo - CBUQ'!Titulos_de_impressao</vt:lpstr>
      <vt:lpstr>'Memória de Cálculo - MICRO'!Titulos_de_impressao</vt:lpstr>
      <vt:lpstr>Orçamento!Titulos_de_impressao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THIBES GONSALVES</dc:creator>
  <cp:lastModifiedBy>COOPERADO OBRAS 14409</cp:lastModifiedBy>
  <cp:lastPrinted>2023-02-16T13:32:18Z</cp:lastPrinted>
  <dcterms:created xsi:type="dcterms:W3CDTF">2022-02-18T13:55:21Z</dcterms:created>
  <dcterms:modified xsi:type="dcterms:W3CDTF">2023-02-23T11:38:50Z</dcterms:modified>
</cp:coreProperties>
</file>