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5.5\depam\2_ADMINISTRATIVO\4_TAXAS\"/>
    </mc:Choice>
  </mc:AlternateContent>
  <xr:revisionPtr revIDLastSave="0" documentId="13_ncr:1_{DFA2CA84-452F-4613-8AF8-61D403C3CC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RAL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7" i="1" l="1"/>
  <c r="M31" i="1" l="1"/>
  <c r="Q31" i="1" l="1"/>
  <c r="N93" i="1" l="1"/>
  <c r="O95" i="1" s="1"/>
  <c r="N69" i="1"/>
  <c r="F94" i="1"/>
  <c r="K95" i="1" l="1"/>
  <c r="M95" i="1"/>
  <c r="V86" i="1"/>
  <c r="W88" i="1" s="1"/>
  <c r="N86" i="1"/>
  <c r="K88" i="1" s="1"/>
  <c r="E96" i="1"/>
  <c r="F86" i="1"/>
  <c r="G88" i="1" s="1"/>
  <c r="U88" i="1" l="1"/>
  <c r="S88" i="1"/>
  <c r="M88" i="1"/>
  <c r="O88" i="1"/>
  <c r="G96" i="1"/>
  <c r="C96" i="1"/>
  <c r="C88" i="1"/>
  <c r="E88" i="1"/>
  <c r="S79" i="1"/>
  <c r="N77" i="1"/>
  <c r="U79" i="1" l="1"/>
  <c r="W79" i="1"/>
  <c r="F78" i="1"/>
  <c r="G80" i="1" s="1"/>
  <c r="M79" i="1" l="1"/>
  <c r="K79" i="1"/>
  <c r="O79" i="1"/>
  <c r="C80" i="1"/>
  <c r="E80" i="1"/>
  <c r="N111" i="1"/>
  <c r="J111" i="1"/>
  <c r="V72" i="1" s="1"/>
  <c r="F111" i="1"/>
  <c r="V69" i="1"/>
  <c r="O71" i="1"/>
  <c r="F70" i="1"/>
  <c r="G72" i="1" s="1"/>
  <c r="V62" i="1"/>
  <c r="W64" i="1" s="1"/>
  <c r="F62" i="1"/>
  <c r="G64" i="1" s="1"/>
  <c r="N62" i="1"/>
  <c r="O64" i="1" s="1"/>
  <c r="V55" i="1"/>
  <c r="S57" i="1" s="1"/>
  <c r="N55" i="1"/>
  <c r="K57" i="1" s="1"/>
  <c r="F55" i="1"/>
  <c r="E57" i="1" s="1"/>
  <c r="V48" i="1"/>
  <c r="W50" i="1" s="1"/>
  <c r="N48" i="1"/>
  <c r="O50" i="1" s="1"/>
  <c r="F48" i="1"/>
  <c r="G50" i="1" s="1"/>
  <c r="V41" i="1"/>
  <c r="W43" i="1" s="1"/>
  <c r="Q34" i="1"/>
  <c r="O34" i="1"/>
  <c r="M34" i="1"/>
  <c r="O31" i="1"/>
  <c r="Q28" i="1"/>
  <c r="O28" i="1"/>
  <c r="M28" i="1"/>
  <c r="N41" i="1"/>
  <c r="O43" i="1" s="1"/>
  <c r="F41" i="1"/>
  <c r="C43" i="1" s="1"/>
  <c r="U18" i="1"/>
  <c r="U15" i="1"/>
  <c r="U12" i="1"/>
  <c r="U9" i="1"/>
  <c r="U6" i="1"/>
  <c r="P17" i="1"/>
  <c r="P20" i="1"/>
  <c r="P14" i="1"/>
  <c r="P11" i="1"/>
  <c r="K20" i="1"/>
  <c r="K17" i="1"/>
  <c r="K14" i="1"/>
  <c r="K11" i="1"/>
  <c r="R111" i="1" l="1"/>
  <c r="B111" i="1" s="1"/>
  <c r="G57" i="1"/>
  <c r="C57" i="1"/>
  <c r="K71" i="1"/>
  <c r="M71" i="1"/>
  <c r="C72" i="1"/>
  <c r="E72" i="1"/>
  <c r="S64" i="1"/>
  <c r="U64" i="1"/>
  <c r="C64" i="1"/>
  <c r="E64" i="1"/>
  <c r="K64" i="1"/>
  <c r="M64" i="1"/>
  <c r="U57" i="1"/>
  <c r="W57" i="1"/>
  <c r="M57" i="1"/>
  <c r="O57" i="1"/>
  <c r="U50" i="1"/>
  <c r="S50" i="1"/>
  <c r="K50" i="1"/>
  <c r="M50" i="1"/>
  <c r="C50" i="1"/>
  <c r="E50" i="1"/>
  <c r="S43" i="1"/>
  <c r="U43" i="1"/>
  <c r="K43" i="1"/>
  <c r="M43" i="1"/>
  <c r="G43" i="1"/>
  <c r="E43" i="1"/>
</calcChain>
</file>

<file path=xl/sharedStrings.xml><?xml version="1.0" encoding="utf-8"?>
<sst xmlns="http://schemas.openxmlformats.org/spreadsheetml/2006/main" count="230" uniqueCount="117">
  <si>
    <t>TLA - TAXA DE LICENCIAMENTO AMBIENTAL (VRF)</t>
  </si>
  <si>
    <t>A - ÁREA</t>
  </si>
  <si>
    <t>CNP - COEFICIENTE DE NÍVEL POLUIDOR</t>
  </si>
  <si>
    <t>PEQUENO</t>
  </si>
  <si>
    <t>ALTO</t>
  </si>
  <si>
    <t>CTL - COEFICIENTE DE LICENÇA</t>
  </si>
  <si>
    <t>PRÉVIA</t>
  </si>
  <si>
    <t>INSTALAÇÃO</t>
  </si>
  <si>
    <t>OPERAÇÃO</t>
  </si>
  <si>
    <t>CONFINAMENTO GRANDE PORTE</t>
  </si>
  <si>
    <t>CONFINAMENTO PEQUENO PORTE</t>
  </si>
  <si>
    <t>Área Irrigada (ha)</t>
  </si>
  <si>
    <t>N° de Cabeças</t>
  </si>
  <si>
    <t>VALOR</t>
  </si>
  <si>
    <t>LP</t>
  </si>
  <si>
    <t>LI</t>
  </si>
  <si>
    <t>LO</t>
  </si>
  <si>
    <t>SUINOCULTURA - UPL</t>
  </si>
  <si>
    <t>SUINOCULTURA - CICLO COMPLETO</t>
  </si>
  <si>
    <t>SUINOCULTURA - TERMINAÇÃO</t>
  </si>
  <si>
    <t>Área Útil (ha)</t>
  </si>
  <si>
    <t>Área Loteada (ha)</t>
  </si>
  <si>
    <t>AUTORIZAÇÃO DE MINERAÇÃO</t>
  </si>
  <si>
    <t>AUTORIZAÇÃO AMBIENTAL</t>
  </si>
  <si>
    <t>Área Requerida (ha)</t>
  </si>
  <si>
    <t>Área Desmatada (ha)</t>
  </si>
  <si>
    <t>PEQUENO NÍVEL POLUIDOR</t>
  </si>
  <si>
    <t>ÁREA DO EMPREENDIMENTO (M²)</t>
  </si>
  <si>
    <t>MEIO AMBIENTE</t>
  </si>
  <si>
    <t>SERVIÇO DE INSPEÇÃO MUNICIPAL</t>
  </si>
  <si>
    <t>USO DO SOLO RURAL</t>
  </si>
  <si>
    <t>RENOVAÇÃO DO REGISTRO</t>
  </si>
  <si>
    <t>LOCALIZAÇÃO</t>
  </si>
  <si>
    <t>RDR</t>
  </si>
  <si>
    <t>VISTORIA TÉCNICA DO SIM</t>
  </si>
  <si>
    <t>ELABORAÇÃO DE PROJETO DO SIM</t>
  </si>
  <si>
    <t>MÉDIO NÍVEL POLUIDOR</t>
  </si>
  <si>
    <t>ALTO NÍVEL POLUIDOR</t>
  </si>
  <si>
    <t>TORRE DE TELECOMUNICAÇÃO</t>
  </si>
  <si>
    <t>CUSTO TOTAL DA ANÁLISE</t>
  </si>
  <si>
    <t>SERVIÇOS TÉCNICOS</t>
  </si>
  <si>
    <t>VISTORIA TÉCNICA</t>
  </si>
  <si>
    <t>CONSULTORIA EXTERNA</t>
  </si>
  <si>
    <t>CUSTO ADMINISTRATIVO</t>
  </si>
  <si>
    <t>CT</t>
  </si>
  <si>
    <t>Custo Total</t>
  </si>
  <si>
    <t>ST</t>
  </si>
  <si>
    <t>Serviços Técnicos</t>
  </si>
  <si>
    <t>VT</t>
  </si>
  <si>
    <t>Vistoria Técnica</t>
  </si>
  <si>
    <t>Ch</t>
  </si>
  <si>
    <t>Custo Hora Técnica</t>
  </si>
  <si>
    <t>Cd</t>
  </si>
  <si>
    <t>Cc</t>
  </si>
  <si>
    <t>CE</t>
  </si>
  <si>
    <t>Consultoria Externa</t>
  </si>
  <si>
    <t>CA</t>
  </si>
  <si>
    <t>Custo Administrativo</t>
  </si>
  <si>
    <t>H</t>
  </si>
  <si>
    <t>Horas Trabalhadas</t>
  </si>
  <si>
    <t>D</t>
  </si>
  <si>
    <t>Dias Trabalhados</t>
  </si>
  <si>
    <t>R</t>
  </si>
  <si>
    <t>Total Km Rodados</t>
  </si>
  <si>
    <t>T</t>
  </si>
  <si>
    <t>V</t>
  </si>
  <si>
    <t>Hv</t>
  </si>
  <si>
    <t>Cv</t>
  </si>
  <si>
    <t>FAIXA DE DOMINIO</t>
  </si>
  <si>
    <t>CERTIDÕES GERAIS</t>
  </si>
  <si>
    <t>2ª  VIA</t>
  </si>
  <si>
    <t>ALT. RAZÃO SOCIAL</t>
  </si>
  <si>
    <t>ANÁLISE DO SIM</t>
  </si>
  <si>
    <t>REGISTRO DO PRODUTO/RÓTULO</t>
  </si>
  <si>
    <t>ALTERAÇÃO DE RAZÃO SOCIAL</t>
  </si>
  <si>
    <t>LICENCIAMENTO GERAL</t>
  </si>
  <si>
    <t>LICENCIAMENTO ESPECÍFICO</t>
  </si>
  <si>
    <t>CAD. IRRIGANTES</t>
  </si>
  <si>
    <t>LOTEAMENTO</t>
  </si>
  <si>
    <t>TLA = CNP*A*CTL</t>
  </si>
  <si>
    <t>MÉDIO</t>
  </si>
  <si>
    <t>OBRAS DE IRRIGAÇÃO</t>
  </si>
  <si>
    <t>Altura Máxima (m)</t>
  </si>
  <si>
    <t>INCUBATÓRIO DE AVES</t>
  </si>
  <si>
    <t>Capacidade Mensal</t>
  </si>
  <si>
    <t>N° de Matrizes</t>
  </si>
  <si>
    <t>AQUICULTURA - ALEVINAGEM</t>
  </si>
  <si>
    <t>AQUICULTURA - CONVENCIONAL</t>
  </si>
  <si>
    <t>AQUICULTURA - VIVEIROS</t>
  </si>
  <si>
    <t>REDE DE ESGOTO E DRENAGEM</t>
  </si>
  <si>
    <t>Extensão (km)</t>
  </si>
  <si>
    <t>Pop. Atendida (un)</t>
  </si>
  <si>
    <t>CK</t>
  </si>
  <si>
    <t>Custo da Viagem</t>
  </si>
  <si>
    <t>Custo Km Rodado</t>
  </si>
  <si>
    <t>Custo da Hora Consultoria</t>
  </si>
  <si>
    <t>N° de Técnicos</t>
  </si>
  <si>
    <t>N° de Veículos</t>
  </si>
  <si>
    <t>Horas de Voo</t>
  </si>
  <si>
    <t>Custo da Hora de Voo</t>
  </si>
  <si>
    <t>CUSTOS TÉCNICOS</t>
  </si>
  <si>
    <t>EDIFÍCIOS RESIDENCIAIS E CONDOMÍNIOS</t>
  </si>
  <si>
    <t>Área Total (ha)</t>
  </si>
  <si>
    <t>N° de Unidades</t>
  </si>
  <si>
    <t>LICENÇA AMBIENTAL  PARA MINERAÇÃO</t>
  </si>
  <si>
    <t>LICENÇA AMBIENTAL  PARA MINERAÇÃO - PESQUISA</t>
  </si>
  <si>
    <t xml:space="preserve">RECUPERAÇÃO E MELHORIAS DE ESTRADAS E SUAS ARTES </t>
  </si>
  <si>
    <t>ESTAÇÃO DE TRATAMENTO DE ÁGUA E ESGOTO</t>
  </si>
  <si>
    <t>Extensão (Km)</t>
  </si>
  <si>
    <t xml:space="preserve">COLETA E TRANSPORTE DE RESÍDUOS </t>
  </si>
  <si>
    <t>N. DE VEÍCULOS</t>
  </si>
  <si>
    <t>N. DE CAÇAMBAS</t>
  </si>
  <si>
    <t>BAIXO</t>
  </si>
  <si>
    <t>Área Útil (m²)</t>
  </si>
  <si>
    <t>COMPOSTAGEM</t>
  </si>
  <si>
    <t>VRF 2023</t>
  </si>
  <si>
    <t>TABELA DE TAXAS SORRISO 2023 conforme Lei n° 3.254 de 01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</si>
</sst>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4" fillId="0" borderId="8" xfId="0" applyFont="1" applyBorder="1"/>
    <xf numFmtId="0" fontId="4" fillId="0" borderId="0" xfId="0" applyFont="1"/>
    <xf numFmtId="0" fontId="4" fillId="0" borderId="9" xfId="0" applyFont="1" applyBorder="1"/>
    <xf numFmtId="0" fontId="3" fillId="0" borderId="8" xfId="0" applyFont="1" applyBorder="1"/>
    <xf numFmtId="0" fontId="3" fillId="0" borderId="9" xfId="0" applyFont="1" applyBorder="1"/>
    <xf numFmtId="2" fontId="3" fillId="4" borderId="1" xfId="0" applyNumberFormat="1" applyFont="1" applyFill="1" applyBorder="1"/>
    <xf numFmtId="0" fontId="3" fillId="0" borderId="19" xfId="0" applyFont="1" applyBorder="1"/>
    <xf numFmtId="0" fontId="3" fillId="0" borderId="14" xfId="0" applyFont="1" applyBorder="1"/>
    <xf numFmtId="2" fontId="3" fillId="4" borderId="15" xfId="0" applyNumberFormat="1" applyFont="1" applyFill="1" applyBorder="1"/>
    <xf numFmtId="0" fontId="3" fillId="0" borderId="21" xfId="0" applyFont="1" applyBorder="1"/>
    <xf numFmtId="0" fontId="4" fillId="0" borderId="14" xfId="0" applyFont="1" applyBorder="1"/>
    <xf numFmtId="0" fontId="4" fillId="0" borderId="0" xfId="0" applyFont="1" applyAlignment="1">
      <alignment horizontal="center"/>
    </xf>
    <xf numFmtId="165" fontId="3" fillId="4" borderId="1" xfId="0" applyNumberFormat="1" applyFont="1" applyFill="1" applyBorder="1"/>
    <xf numFmtId="165" fontId="3" fillId="4" borderId="32" xfId="0" applyNumberFormat="1" applyFont="1" applyFill="1" applyBorder="1"/>
    <xf numFmtId="0" fontId="2" fillId="0" borderId="0" xfId="0" applyFont="1"/>
    <xf numFmtId="44" fontId="7" fillId="0" borderId="0" xfId="0" applyNumberFormat="1" applyFont="1"/>
    <xf numFmtId="0" fontId="7" fillId="0" borderId="0" xfId="0" applyFont="1"/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3" fillId="4" borderId="18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11" borderId="2" xfId="0" applyNumberFormat="1" applyFont="1" applyFill="1" applyBorder="1" applyAlignment="1">
      <alignment horizontal="center"/>
    </xf>
    <xf numFmtId="4" fontId="3" fillId="11" borderId="3" xfId="0" applyNumberFormat="1" applyFont="1" applyFill="1" applyBorder="1" applyAlignment="1">
      <alignment horizontal="center"/>
    </xf>
    <xf numFmtId="4" fontId="3" fillId="11" borderId="1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44" fontId="0" fillId="4" borderId="18" xfId="1" applyFont="1" applyFill="1" applyBorder="1" applyAlignment="1">
      <alignment horizontal="center"/>
    </xf>
    <xf numFmtId="44" fontId="0" fillId="4" borderId="15" xfId="1" applyFont="1" applyFill="1" applyBorder="1" applyAlignment="1">
      <alignment horizontal="center"/>
    </xf>
    <xf numFmtId="44" fontId="0" fillId="4" borderId="16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11" borderId="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4" fontId="3" fillId="8" borderId="13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4" fontId="3" fillId="10" borderId="18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164" fontId="3" fillId="10" borderId="28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44" fontId="6" fillId="4" borderId="1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" fontId="3" fillId="6" borderId="10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4" fontId="0" fillId="4" borderId="33" xfId="1" applyFont="1" applyFill="1" applyBorder="1" applyAlignment="1">
      <alignment horizontal="center"/>
    </xf>
    <xf numFmtId="44" fontId="0" fillId="4" borderId="34" xfId="1" applyFont="1" applyFill="1" applyBorder="1" applyAlignment="1">
      <alignment horizontal="center"/>
    </xf>
    <xf numFmtId="44" fontId="0" fillId="4" borderId="17" xfId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116"/>
  <sheetViews>
    <sheetView showGridLines="0" tabSelected="1" zoomScaleNormal="100" zoomScalePageLayoutView="66" workbookViewId="0">
      <selection activeCell="F93" sqref="F93:H93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7" width="9.140625" style="1"/>
    <col min="8" max="8" width="21.85546875" style="1" customWidth="1"/>
    <col min="9" max="9" width="9.140625" style="1"/>
    <col min="10" max="10" width="6.140625" style="1" customWidth="1"/>
    <col min="11" max="13" width="9.140625" style="1"/>
    <col min="14" max="14" width="12" style="1" bestFit="1" customWidth="1"/>
    <col min="15" max="15" width="9.140625" style="1"/>
    <col min="16" max="16" width="15.140625" style="1" customWidth="1"/>
    <col min="17" max="17" width="9.140625" style="1"/>
    <col min="18" max="18" width="9.42578125" style="1" customWidth="1"/>
    <col min="19" max="23" width="9.140625" style="1"/>
    <col min="24" max="24" width="21.5703125" style="1" customWidth="1"/>
    <col min="25" max="16384" width="9.140625" style="1"/>
  </cols>
  <sheetData>
    <row r="1" spans="2:25" x14ac:dyDescent="0.25">
      <c r="B1" s="64" t="s">
        <v>116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2:25" ht="14.45" thickBot="1" x14ac:dyDescent="0.3"/>
    <row r="3" spans="2:25" x14ac:dyDescent="0.25">
      <c r="U3" s="110" t="s">
        <v>29</v>
      </c>
      <c r="V3" s="111"/>
      <c r="W3" s="111"/>
      <c r="X3" s="111"/>
      <c r="Y3" s="112"/>
    </row>
    <row r="4" spans="2:25" ht="14.45" thickBot="1" x14ac:dyDescent="0.3">
      <c r="U4" s="2"/>
      <c r="V4" s="3"/>
      <c r="W4" s="3"/>
      <c r="X4" s="3"/>
      <c r="Y4" s="4"/>
    </row>
    <row r="5" spans="2:25" x14ac:dyDescent="0.25">
      <c r="K5" s="27" t="s">
        <v>28</v>
      </c>
      <c r="L5" s="28"/>
      <c r="M5" s="28"/>
      <c r="N5" s="28"/>
      <c r="O5" s="28"/>
      <c r="P5" s="28"/>
      <c r="Q5" s="28"/>
      <c r="R5" s="29"/>
      <c r="U5" s="116" t="s">
        <v>72</v>
      </c>
      <c r="V5" s="62"/>
      <c r="W5" s="62"/>
      <c r="X5" s="62"/>
      <c r="Y5" s="117"/>
    </row>
    <row r="6" spans="2:25" ht="13.9" x14ac:dyDescent="0.25">
      <c r="K6" s="5"/>
      <c r="L6" s="6"/>
      <c r="M6" s="6"/>
      <c r="N6" s="6"/>
      <c r="O6" s="6"/>
      <c r="P6" s="6"/>
      <c r="Q6" s="6"/>
      <c r="R6" s="7"/>
      <c r="U6" s="113">
        <f>SUM(8*$N$8)</f>
        <v>816.4</v>
      </c>
      <c r="V6" s="114"/>
      <c r="W6" s="114"/>
      <c r="X6" s="114"/>
      <c r="Y6" s="115"/>
    </row>
    <row r="7" spans="2:25" ht="14.45" thickBot="1" x14ac:dyDescent="0.3">
      <c r="K7" s="5"/>
      <c r="L7" s="6"/>
      <c r="M7" s="6"/>
      <c r="N7" s="38" t="s">
        <v>115</v>
      </c>
      <c r="O7" s="38"/>
      <c r="P7" s="6"/>
      <c r="Q7" s="6"/>
      <c r="R7" s="7"/>
      <c r="U7" s="2"/>
      <c r="V7" s="3"/>
      <c r="W7" s="3"/>
      <c r="X7" s="3"/>
      <c r="Y7" s="4"/>
    </row>
    <row r="8" spans="2:25" x14ac:dyDescent="0.25">
      <c r="B8" s="27" t="s">
        <v>79</v>
      </c>
      <c r="C8" s="28"/>
      <c r="D8" s="28"/>
      <c r="E8" s="28"/>
      <c r="F8" s="28"/>
      <c r="G8" s="28"/>
      <c r="H8" s="29"/>
      <c r="K8" s="5"/>
      <c r="L8" s="6"/>
      <c r="M8" s="6"/>
      <c r="N8" s="124">
        <v>102.05</v>
      </c>
      <c r="O8" s="124"/>
      <c r="P8" s="6"/>
      <c r="Q8" s="6"/>
      <c r="R8" s="7"/>
      <c r="U8" s="37" t="s">
        <v>73</v>
      </c>
      <c r="V8" s="38"/>
      <c r="W8" s="38"/>
      <c r="X8" s="38"/>
      <c r="Y8" s="39"/>
    </row>
    <row r="9" spans="2:25" ht="13.9" x14ac:dyDescent="0.25">
      <c r="B9" s="37" t="s">
        <v>0</v>
      </c>
      <c r="C9" s="38"/>
      <c r="D9" s="38"/>
      <c r="E9" s="38"/>
      <c r="F9" s="38"/>
      <c r="G9" s="38"/>
      <c r="H9" s="39"/>
      <c r="K9" s="5"/>
      <c r="L9" s="6"/>
      <c r="M9" s="6"/>
      <c r="N9" s="6"/>
      <c r="O9" s="6"/>
      <c r="P9" s="6"/>
      <c r="Q9" s="6"/>
      <c r="R9" s="7"/>
      <c r="U9" s="113">
        <f>SUM(8*$N$8)</f>
        <v>816.4</v>
      </c>
      <c r="V9" s="114"/>
      <c r="W9" s="114"/>
      <c r="X9" s="114"/>
      <c r="Y9" s="115"/>
    </row>
    <row r="10" spans="2:25" x14ac:dyDescent="0.25">
      <c r="B10" s="37" t="s">
        <v>1</v>
      </c>
      <c r="C10" s="38"/>
      <c r="D10" s="38"/>
      <c r="E10" s="38"/>
      <c r="F10" s="38"/>
      <c r="G10" s="38"/>
      <c r="H10" s="39"/>
      <c r="K10" s="37" t="s">
        <v>68</v>
      </c>
      <c r="L10" s="38"/>
      <c r="M10" s="38"/>
      <c r="N10" s="6"/>
      <c r="O10" s="6"/>
      <c r="P10" s="38" t="s">
        <v>70</v>
      </c>
      <c r="Q10" s="38"/>
      <c r="R10" s="39"/>
      <c r="U10" s="2"/>
      <c r="V10" s="3"/>
      <c r="W10" s="3"/>
      <c r="X10" s="3"/>
      <c r="Y10" s="4"/>
    </row>
    <row r="11" spans="2:25" x14ac:dyDescent="0.25">
      <c r="B11" s="37" t="s">
        <v>2</v>
      </c>
      <c r="C11" s="38"/>
      <c r="D11" s="38"/>
      <c r="E11" s="38"/>
      <c r="F11" s="38"/>
      <c r="G11" s="38"/>
      <c r="H11" s="39"/>
      <c r="K11" s="120">
        <f>SUM(1.5*$N$8)</f>
        <v>153.07499999999999</v>
      </c>
      <c r="L11" s="121"/>
      <c r="M11" s="121"/>
      <c r="N11" s="6"/>
      <c r="O11" s="6"/>
      <c r="P11" s="125">
        <f>$N$8</f>
        <v>102.05</v>
      </c>
      <c r="Q11" s="121"/>
      <c r="R11" s="126"/>
      <c r="U11" s="37" t="s">
        <v>31</v>
      </c>
      <c r="V11" s="38"/>
      <c r="W11" s="38"/>
      <c r="X11" s="38"/>
      <c r="Y11" s="39"/>
    </row>
    <row r="12" spans="2:25" ht="13.9" x14ac:dyDescent="0.25">
      <c r="B12" s="8"/>
      <c r="D12" s="80" t="s">
        <v>3</v>
      </c>
      <c r="E12" s="80"/>
      <c r="F12" s="17">
        <v>8.0000000000000002E-3</v>
      </c>
      <c r="H12" s="9"/>
      <c r="K12" s="5"/>
      <c r="L12" s="6"/>
      <c r="M12" s="6"/>
      <c r="N12" s="6"/>
      <c r="O12" s="6"/>
      <c r="P12" s="6"/>
      <c r="Q12" s="6"/>
      <c r="R12" s="7"/>
      <c r="U12" s="113">
        <f>SUM(5*$N$8)</f>
        <v>510.25</v>
      </c>
      <c r="V12" s="114"/>
      <c r="W12" s="114"/>
      <c r="X12" s="114"/>
      <c r="Y12" s="115"/>
    </row>
    <row r="13" spans="2:25" x14ac:dyDescent="0.25">
      <c r="B13" s="8"/>
      <c r="D13" s="80" t="s">
        <v>80</v>
      </c>
      <c r="E13" s="80"/>
      <c r="F13" s="17">
        <v>1.2E-2</v>
      </c>
      <c r="H13" s="9"/>
      <c r="K13" s="37" t="s">
        <v>30</v>
      </c>
      <c r="L13" s="38"/>
      <c r="M13" s="38"/>
      <c r="N13" s="6"/>
      <c r="O13" s="6"/>
      <c r="P13" s="38" t="s">
        <v>71</v>
      </c>
      <c r="Q13" s="38"/>
      <c r="R13" s="39"/>
      <c r="U13" s="2"/>
      <c r="V13" s="3"/>
      <c r="W13" s="3"/>
      <c r="X13" s="3"/>
      <c r="Y13" s="4"/>
    </row>
    <row r="14" spans="2:25" x14ac:dyDescent="0.25">
      <c r="B14" s="8"/>
      <c r="D14" s="81" t="s">
        <v>4</v>
      </c>
      <c r="E14" s="81"/>
      <c r="F14" s="18">
        <v>1.6E-2</v>
      </c>
      <c r="H14" s="9"/>
      <c r="K14" s="120">
        <f>SUM(1.5*$N$8)</f>
        <v>153.07499999999999</v>
      </c>
      <c r="L14" s="121"/>
      <c r="M14" s="121"/>
      <c r="N14" s="6"/>
      <c r="O14" s="6"/>
      <c r="P14" s="125">
        <f>$N$8</f>
        <v>102.05</v>
      </c>
      <c r="Q14" s="121"/>
      <c r="R14" s="126"/>
      <c r="U14" s="37" t="s">
        <v>74</v>
      </c>
      <c r="V14" s="38"/>
      <c r="W14" s="38"/>
      <c r="X14" s="38"/>
      <c r="Y14" s="39"/>
    </row>
    <row r="15" spans="2:25" x14ac:dyDescent="0.25">
      <c r="B15" s="37" t="s">
        <v>5</v>
      </c>
      <c r="C15" s="38"/>
      <c r="D15" s="38"/>
      <c r="E15" s="38"/>
      <c r="F15" s="38"/>
      <c r="G15" s="38"/>
      <c r="H15" s="39"/>
      <c r="K15" s="5"/>
      <c r="L15" s="6"/>
      <c r="M15" s="6"/>
      <c r="N15" s="6"/>
      <c r="O15" s="6"/>
      <c r="P15" s="6"/>
      <c r="Q15" s="6"/>
      <c r="R15" s="7"/>
      <c r="U15" s="113">
        <f>SUM(3*$N$8)</f>
        <v>306.14999999999998</v>
      </c>
      <c r="V15" s="114"/>
      <c r="W15" s="114"/>
      <c r="X15" s="114"/>
      <c r="Y15" s="115"/>
    </row>
    <row r="16" spans="2:25" x14ac:dyDescent="0.25">
      <c r="B16" s="8"/>
      <c r="D16" s="80" t="s">
        <v>6</v>
      </c>
      <c r="E16" s="80"/>
      <c r="F16" s="10">
        <v>1</v>
      </c>
      <c r="H16" s="9"/>
      <c r="K16" s="37" t="s">
        <v>32</v>
      </c>
      <c r="L16" s="38"/>
      <c r="M16" s="38"/>
      <c r="N16" s="6"/>
      <c r="O16" s="6"/>
      <c r="P16" s="38" t="s">
        <v>33</v>
      </c>
      <c r="Q16" s="38"/>
      <c r="R16" s="39"/>
      <c r="U16" s="2"/>
      <c r="V16" s="3"/>
      <c r="W16" s="3"/>
      <c r="X16" s="3"/>
      <c r="Y16" s="4"/>
    </row>
    <row r="17" spans="2:25" ht="15.75" thickBot="1" x14ac:dyDescent="0.3">
      <c r="B17" s="8"/>
      <c r="D17" s="80" t="s">
        <v>7</v>
      </c>
      <c r="E17" s="80"/>
      <c r="F17" s="10">
        <v>1.5</v>
      </c>
      <c r="H17" s="9"/>
      <c r="K17" s="120">
        <f>SUM(1.5*$N$8)</f>
        <v>153.07499999999999</v>
      </c>
      <c r="L17" s="121"/>
      <c r="M17" s="121"/>
      <c r="N17" s="6"/>
      <c r="O17" s="6"/>
      <c r="P17" s="122">
        <f>SUM(8*$N$8)</f>
        <v>816.4</v>
      </c>
      <c r="Q17" s="119"/>
      <c r="R17" s="123"/>
      <c r="U17" s="37" t="s">
        <v>34</v>
      </c>
      <c r="V17" s="38"/>
      <c r="W17" s="38"/>
      <c r="X17" s="38"/>
      <c r="Y17" s="39"/>
    </row>
    <row r="18" spans="2:25" ht="15.75" thickBot="1" x14ac:dyDescent="0.3">
      <c r="B18" s="11"/>
      <c r="C18" s="12"/>
      <c r="D18" s="79" t="s">
        <v>8</v>
      </c>
      <c r="E18" s="79"/>
      <c r="F18" s="13">
        <v>1.25</v>
      </c>
      <c r="G18" s="12"/>
      <c r="H18" s="14"/>
      <c r="K18" s="5"/>
      <c r="L18" s="6"/>
      <c r="M18" s="6"/>
      <c r="N18" s="6"/>
      <c r="O18" s="6"/>
      <c r="P18" s="6"/>
      <c r="Q18" s="6"/>
      <c r="R18" s="7"/>
      <c r="U18" s="113">
        <f>SUM(3*$N$8)</f>
        <v>306.14999999999998</v>
      </c>
      <c r="V18" s="114"/>
      <c r="W18" s="114"/>
      <c r="X18" s="114"/>
      <c r="Y18" s="115"/>
    </row>
    <row r="19" spans="2:25" x14ac:dyDescent="0.25">
      <c r="K19" s="37" t="s">
        <v>69</v>
      </c>
      <c r="L19" s="38"/>
      <c r="M19" s="38"/>
      <c r="N19" s="6"/>
      <c r="O19" s="6"/>
      <c r="P19" s="38" t="s">
        <v>77</v>
      </c>
      <c r="Q19" s="38"/>
      <c r="R19" s="39"/>
      <c r="U19" s="2"/>
      <c r="V19" s="3"/>
      <c r="W19" s="3"/>
      <c r="X19" s="3"/>
      <c r="Y19" s="4"/>
    </row>
    <row r="20" spans="2:25" ht="15.75" thickBot="1" x14ac:dyDescent="0.3">
      <c r="K20" s="118">
        <f>SUM(1.5*$N$8)</f>
        <v>153.07499999999999</v>
      </c>
      <c r="L20" s="119"/>
      <c r="M20" s="119"/>
      <c r="N20" s="15"/>
      <c r="O20" s="15"/>
      <c r="P20" s="122">
        <f>SUM(5*$N$8)</f>
        <v>510.25</v>
      </c>
      <c r="Q20" s="119"/>
      <c r="R20" s="123"/>
      <c r="U20" s="37" t="s">
        <v>35</v>
      </c>
      <c r="V20" s="38"/>
      <c r="W20" s="38"/>
      <c r="X20" s="38"/>
      <c r="Y20" s="39"/>
    </row>
    <row r="21" spans="2:25" ht="14.45" thickBot="1" x14ac:dyDescent="0.3">
      <c r="U21" s="82"/>
      <c r="V21" s="83"/>
      <c r="W21" s="83"/>
      <c r="X21" s="83"/>
      <c r="Y21" s="84"/>
    </row>
    <row r="23" spans="2:25" ht="14.45" thickBot="1" x14ac:dyDescent="0.3"/>
    <row r="24" spans="2:25" ht="14.45" thickBot="1" x14ac:dyDescent="0.3">
      <c r="B24" s="91" t="s">
        <v>75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</row>
    <row r="25" spans="2:25" ht="14.45" thickBot="1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x14ac:dyDescent="0.25">
      <c r="I26" s="132" t="s">
        <v>26</v>
      </c>
      <c r="J26" s="133"/>
      <c r="K26" s="133"/>
      <c r="L26" s="133"/>
      <c r="M26" s="133"/>
      <c r="N26" s="133"/>
      <c r="O26" s="133"/>
      <c r="P26" s="133"/>
      <c r="Q26" s="133"/>
      <c r="R26" s="134"/>
    </row>
    <row r="27" spans="2:25" x14ac:dyDescent="0.25">
      <c r="I27" s="127" t="s">
        <v>27</v>
      </c>
      <c r="J27" s="128"/>
      <c r="K27" s="128"/>
      <c r="L27" s="128"/>
      <c r="M27" s="135" t="s">
        <v>14</v>
      </c>
      <c r="N27" s="136"/>
      <c r="O27" s="135" t="s">
        <v>15</v>
      </c>
      <c r="P27" s="136"/>
      <c r="Q27" s="135" t="s">
        <v>16</v>
      </c>
      <c r="R27" s="138"/>
    </row>
    <row r="28" spans="2:25" ht="13.9" x14ac:dyDescent="0.25">
      <c r="I28" s="129"/>
      <c r="J28" s="128"/>
      <c r="K28" s="128"/>
      <c r="L28" s="128"/>
      <c r="M28" s="130">
        <f>SUM(($F$12*$I$28*F16)*$N$8)</f>
        <v>0</v>
      </c>
      <c r="N28" s="131"/>
      <c r="O28" s="130">
        <f>SUM(($F$12*$I$28*F17)*$N$8)</f>
        <v>0</v>
      </c>
      <c r="P28" s="131"/>
      <c r="Q28" s="130">
        <f>SUM(($F$12*$I$28*F18)*$N$8)</f>
        <v>0</v>
      </c>
      <c r="R28" s="137"/>
    </row>
    <row r="29" spans="2:25" x14ac:dyDescent="0.25">
      <c r="I29" s="139" t="s">
        <v>36</v>
      </c>
      <c r="J29" s="140"/>
      <c r="K29" s="140"/>
      <c r="L29" s="140"/>
      <c r="M29" s="140"/>
      <c r="N29" s="140"/>
      <c r="O29" s="140"/>
      <c r="P29" s="140"/>
      <c r="Q29" s="140"/>
      <c r="R29" s="141"/>
    </row>
    <row r="30" spans="2:25" x14ac:dyDescent="0.25">
      <c r="I30" s="85" t="s">
        <v>27</v>
      </c>
      <c r="J30" s="86"/>
      <c r="K30" s="86"/>
      <c r="L30" s="86"/>
      <c r="M30" s="87" t="s">
        <v>14</v>
      </c>
      <c r="N30" s="88"/>
      <c r="O30" s="87" t="s">
        <v>15</v>
      </c>
      <c r="P30" s="88"/>
      <c r="Q30" s="87" t="s">
        <v>16</v>
      </c>
      <c r="R30" s="89"/>
    </row>
    <row r="31" spans="2:25" ht="13.9" x14ac:dyDescent="0.25">
      <c r="I31" s="90"/>
      <c r="J31" s="86"/>
      <c r="K31" s="86"/>
      <c r="L31" s="86"/>
      <c r="M31" s="94">
        <f>SUM(($F$13*$I$31*F16)*$N$8)</f>
        <v>0</v>
      </c>
      <c r="N31" s="95"/>
      <c r="O31" s="94">
        <f>SUM(($F$13*$I$31*F17)*$N$8)</f>
        <v>0</v>
      </c>
      <c r="P31" s="95"/>
      <c r="Q31" s="94">
        <f>SUM(($F$13*$I$31*F18)*$N$8)</f>
        <v>0</v>
      </c>
      <c r="R31" s="96"/>
    </row>
    <row r="32" spans="2:25" x14ac:dyDescent="0.25">
      <c r="I32" s="107" t="s">
        <v>37</v>
      </c>
      <c r="J32" s="108"/>
      <c r="K32" s="108"/>
      <c r="L32" s="108"/>
      <c r="M32" s="108"/>
      <c r="N32" s="108"/>
      <c r="O32" s="108"/>
      <c r="P32" s="108"/>
      <c r="Q32" s="108"/>
      <c r="R32" s="109"/>
    </row>
    <row r="33" spans="2:25" x14ac:dyDescent="0.25">
      <c r="I33" s="97" t="s">
        <v>27</v>
      </c>
      <c r="J33" s="98"/>
      <c r="K33" s="98"/>
      <c r="L33" s="98"/>
      <c r="M33" s="99" t="s">
        <v>14</v>
      </c>
      <c r="N33" s="100"/>
      <c r="O33" s="99" t="s">
        <v>15</v>
      </c>
      <c r="P33" s="100"/>
      <c r="Q33" s="99" t="s">
        <v>16</v>
      </c>
      <c r="R33" s="101"/>
    </row>
    <row r="34" spans="2:25" ht="14.45" thickBot="1" x14ac:dyDescent="0.3">
      <c r="I34" s="102"/>
      <c r="J34" s="103"/>
      <c r="K34" s="103"/>
      <c r="L34" s="103"/>
      <c r="M34" s="104">
        <f>SUM(($F$14*$I$34*F16)*$N$8)</f>
        <v>0</v>
      </c>
      <c r="N34" s="105"/>
      <c r="O34" s="104">
        <f>SUM(($F$14*$I$34*F17)*$N$8)</f>
        <v>0</v>
      </c>
      <c r="P34" s="105"/>
      <c r="Q34" s="104">
        <f>SUM(($F$14*$I$34*F18)*$N$8)</f>
        <v>0</v>
      </c>
      <c r="R34" s="106"/>
    </row>
    <row r="36" spans="2:25" ht="14.45" thickBot="1" x14ac:dyDescent="0.3"/>
    <row r="37" spans="2:25" ht="15.75" thickBot="1" x14ac:dyDescent="0.3">
      <c r="B37" s="91" t="s">
        <v>76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3"/>
    </row>
    <row r="38" spans="2:25" ht="14.45" thickBot="1" x14ac:dyDescent="0.3"/>
    <row r="39" spans="2:25" x14ac:dyDescent="0.25">
      <c r="C39" s="27" t="s">
        <v>78</v>
      </c>
      <c r="D39" s="28"/>
      <c r="E39" s="28"/>
      <c r="F39" s="28"/>
      <c r="G39" s="28"/>
      <c r="H39" s="29"/>
      <c r="K39" s="27" t="s">
        <v>38</v>
      </c>
      <c r="L39" s="28"/>
      <c r="M39" s="28"/>
      <c r="N39" s="28"/>
      <c r="O39" s="28"/>
      <c r="P39" s="29"/>
      <c r="S39" s="27" t="s">
        <v>81</v>
      </c>
      <c r="T39" s="28"/>
      <c r="U39" s="28"/>
      <c r="V39" s="28"/>
      <c r="W39" s="28"/>
      <c r="X39" s="29"/>
    </row>
    <row r="40" spans="2:25" x14ac:dyDescent="0.25">
      <c r="C40" s="30" t="s">
        <v>21</v>
      </c>
      <c r="D40" s="31"/>
      <c r="E40" s="31"/>
      <c r="F40" s="33"/>
      <c r="G40" s="33"/>
      <c r="H40" s="34"/>
      <c r="K40" s="30" t="s">
        <v>82</v>
      </c>
      <c r="L40" s="31"/>
      <c r="M40" s="31"/>
      <c r="N40" s="33"/>
      <c r="O40" s="33"/>
      <c r="P40" s="34"/>
      <c r="S40" s="30" t="s">
        <v>11</v>
      </c>
      <c r="T40" s="31"/>
      <c r="U40" s="31"/>
      <c r="V40" s="33"/>
      <c r="W40" s="33"/>
      <c r="X40" s="34"/>
    </row>
    <row r="41" spans="2:25" ht="13.9" x14ac:dyDescent="0.25">
      <c r="C41" s="30" t="s">
        <v>13</v>
      </c>
      <c r="D41" s="31"/>
      <c r="E41" s="31"/>
      <c r="F41" s="35">
        <f>SUM((30+(1.6*F40))*$N$8)</f>
        <v>3061.5</v>
      </c>
      <c r="G41" s="31"/>
      <c r="H41" s="36"/>
      <c r="K41" s="30" t="s">
        <v>13</v>
      </c>
      <c r="L41" s="31"/>
      <c r="M41" s="31"/>
      <c r="N41" s="35">
        <f>SUM((5+(0.1*N40))*$N$8)</f>
        <v>510.25</v>
      </c>
      <c r="O41" s="31"/>
      <c r="P41" s="36"/>
      <c r="S41" s="30" t="s">
        <v>13</v>
      </c>
      <c r="T41" s="31"/>
      <c r="U41" s="31"/>
      <c r="V41" s="35">
        <f>SUM((7+(0.16*V40))*$N$8)</f>
        <v>714.35</v>
      </c>
      <c r="W41" s="31"/>
      <c r="X41" s="36"/>
    </row>
    <row r="42" spans="2:25" ht="13.9" x14ac:dyDescent="0.25">
      <c r="C42" s="37" t="s">
        <v>14</v>
      </c>
      <c r="D42" s="38"/>
      <c r="E42" s="38" t="s">
        <v>15</v>
      </c>
      <c r="F42" s="38"/>
      <c r="G42" s="38" t="s">
        <v>16</v>
      </c>
      <c r="H42" s="39"/>
      <c r="K42" s="37" t="s">
        <v>14</v>
      </c>
      <c r="L42" s="38"/>
      <c r="M42" s="38" t="s">
        <v>15</v>
      </c>
      <c r="N42" s="38"/>
      <c r="O42" s="38" t="s">
        <v>16</v>
      </c>
      <c r="P42" s="39"/>
      <c r="S42" s="37" t="s">
        <v>14</v>
      </c>
      <c r="T42" s="38"/>
      <c r="U42" s="38" t="s">
        <v>15</v>
      </c>
      <c r="V42" s="38"/>
      <c r="W42" s="38" t="s">
        <v>16</v>
      </c>
      <c r="X42" s="39"/>
    </row>
    <row r="43" spans="2:25" ht="14.45" thickBot="1" x14ac:dyDescent="0.3">
      <c r="C43" s="40">
        <f>SUM($F$16*F41)</f>
        <v>3061.5</v>
      </c>
      <c r="D43" s="41"/>
      <c r="E43" s="42">
        <f>SUM($F$17*F41)</f>
        <v>4592.25</v>
      </c>
      <c r="F43" s="41"/>
      <c r="G43" s="42">
        <f>SUM($F$18*F41)</f>
        <v>3826.875</v>
      </c>
      <c r="H43" s="43"/>
      <c r="K43" s="40">
        <f>SUM($F$16*N41)</f>
        <v>510.25</v>
      </c>
      <c r="L43" s="41"/>
      <c r="M43" s="42">
        <f>SUM($F$17*N41)</f>
        <v>765.375</v>
      </c>
      <c r="N43" s="41"/>
      <c r="O43" s="42">
        <f>SUM($F$18*N41)</f>
        <v>637.8125</v>
      </c>
      <c r="P43" s="43"/>
      <c r="S43" s="40">
        <f>SUM($F$16*V41)</f>
        <v>714.35</v>
      </c>
      <c r="T43" s="41"/>
      <c r="U43" s="42">
        <f>SUM($F$17*V41)</f>
        <v>1071.5250000000001</v>
      </c>
      <c r="V43" s="41"/>
      <c r="W43" s="42">
        <f>SUM($F$18*V41)</f>
        <v>892.9375</v>
      </c>
      <c r="X43" s="43"/>
    </row>
    <row r="45" spans="2:25" ht="14.45" thickBot="1" x14ac:dyDescent="0.3"/>
    <row r="46" spans="2:25" x14ac:dyDescent="0.25">
      <c r="C46" s="27" t="s">
        <v>9</v>
      </c>
      <c r="D46" s="28"/>
      <c r="E46" s="28"/>
      <c r="F46" s="28"/>
      <c r="G46" s="28"/>
      <c r="H46" s="29"/>
      <c r="K46" s="27" t="s">
        <v>10</v>
      </c>
      <c r="L46" s="28"/>
      <c r="M46" s="28"/>
      <c r="N46" s="28"/>
      <c r="O46" s="28"/>
      <c r="P46" s="29"/>
      <c r="S46" s="27" t="s">
        <v>83</v>
      </c>
      <c r="T46" s="28"/>
      <c r="U46" s="28"/>
      <c r="V46" s="28"/>
      <c r="W46" s="28"/>
      <c r="X46" s="29"/>
    </row>
    <row r="47" spans="2:25" x14ac:dyDescent="0.25">
      <c r="C47" s="30" t="s">
        <v>12</v>
      </c>
      <c r="D47" s="31"/>
      <c r="E47" s="31"/>
      <c r="F47" s="33"/>
      <c r="G47" s="33"/>
      <c r="H47" s="34"/>
      <c r="K47" s="30" t="s">
        <v>12</v>
      </c>
      <c r="L47" s="31"/>
      <c r="M47" s="31"/>
      <c r="N47" s="33"/>
      <c r="O47" s="33"/>
      <c r="P47" s="34"/>
      <c r="S47" s="30" t="s">
        <v>84</v>
      </c>
      <c r="T47" s="31"/>
      <c r="U47" s="31"/>
      <c r="V47" s="33"/>
      <c r="W47" s="33"/>
      <c r="X47" s="34"/>
    </row>
    <row r="48" spans="2:25" ht="13.9" x14ac:dyDescent="0.25">
      <c r="C48" s="30" t="s">
        <v>13</v>
      </c>
      <c r="D48" s="31"/>
      <c r="E48" s="31"/>
      <c r="F48" s="35">
        <f>SUM((7+(0.01875*F47))*$N$8)</f>
        <v>714.35</v>
      </c>
      <c r="G48" s="31"/>
      <c r="H48" s="36"/>
      <c r="K48" s="30" t="s">
        <v>13</v>
      </c>
      <c r="L48" s="31"/>
      <c r="M48" s="31"/>
      <c r="N48" s="35">
        <f>SUM((5+(0.0000625*N47))*$N$8)</f>
        <v>510.25</v>
      </c>
      <c r="O48" s="31"/>
      <c r="P48" s="36"/>
      <c r="S48" s="30" t="s">
        <v>13</v>
      </c>
      <c r="T48" s="31"/>
      <c r="U48" s="31"/>
      <c r="V48" s="35">
        <f>SUM((5+(0.000005*V47))*$N$8)</f>
        <v>510.25</v>
      </c>
      <c r="W48" s="31"/>
      <c r="X48" s="36"/>
    </row>
    <row r="49" spans="3:24" ht="13.9" x14ac:dyDescent="0.25">
      <c r="C49" s="37" t="s">
        <v>14</v>
      </c>
      <c r="D49" s="38"/>
      <c r="E49" s="38" t="s">
        <v>15</v>
      </c>
      <c r="F49" s="38"/>
      <c r="G49" s="38" t="s">
        <v>16</v>
      </c>
      <c r="H49" s="39"/>
      <c r="K49" s="37" t="s">
        <v>14</v>
      </c>
      <c r="L49" s="38"/>
      <c r="M49" s="38" t="s">
        <v>15</v>
      </c>
      <c r="N49" s="38"/>
      <c r="O49" s="38" t="s">
        <v>16</v>
      </c>
      <c r="P49" s="39"/>
      <c r="S49" s="37" t="s">
        <v>14</v>
      </c>
      <c r="T49" s="38"/>
      <c r="U49" s="38" t="s">
        <v>15</v>
      </c>
      <c r="V49" s="38"/>
      <c r="W49" s="38" t="s">
        <v>16</v>
      </c>
      <c r="X49" s="39"/>
    </row>
    <row r="50" spans="3:24" ht="14.45" thickBot="1" x14ac:dyDescent="0.3">
      <c r="C50" s="40">
        <f>SUM($F$16*F48)</f>
        <v>714.35</v>
      </c>
      <c r="D50" s="41"/>
      <c r="E50" s="42">
        <f>SUM($F$17*F48)</f>
        <v>1071.5250000000001</v>
      </c>
      <c r="F50" s="41"/>
      <c r="G50" s="42">
        <f>SUM($F$18*F48)</f>
        <v>892.9375</v>
      </c>
      <c r="H50" s="43"/>
      <c r="K50" s="40">
        <f>SUM($F$16*N48)</f>
        <v>510.25</v>
      </c>
      <c r="L50" s="41"/>
      <c r="M50" s="42">
        <f>SUM($F$17*N48)</f>
        <v>765.375</v>
      </c>
      <c r="N50" s="41"/>
      <c r="O50" s="42">
        <f>SUM($F$18*N48)</f>
        <v>637.8125</v>
      </c>
      <c r="P50" s="43"/>
      <c r="S50" s="40">
        <f>SUM($F$16*V48)</f>
        <v>510.25</v>
      </c>
      <c r="T50" s="41"/>
      <c r="U50" s="42">
        <f>SUM($F$17*V48)</f>
        <v>765.375</v>
      </c>
      <c r="V50" s="41"/>
      <c r="W50" s="42">
        <f>SUM($F$18*V48)</f>
        <v>637.8125</v>
      </c>
      <c r="X50" s="43"/>
    </row>
    <row r="52" spans="3:24" ht="14.45" thickBot="1" x14ac:dyDescent="0.3"/>
    <row r="53" spans="3:24" x14ac:dyDescent="0.25">
      <c r="C53" s="27" t="s">
        <v>17</v>
      </c>
      <c r="D53" s="28"/>
      <c r="E53" s="28"/>
      <c r="F53" s="28"/>
      <c r="G53" s="28"/>
      <c r="H53" s="29"/>
      <c r="K53" s="27" t="s">
        <v>19</v>
      </c>
      <c r="L53" s="28"/>
      <c r="M53" s="28"/>
      <c r="N53" s="28"/>
      <c r="O53" s="28"/>
      <c r="P53" s="29"/>
      <c r="S53" s="27" t="s">
        <v>18</v>
      </c>
      <c r="T53" s="28"/>
      <c r="U53" s="28"/>
      <c r="V53" s="28"/>
      <c r="W53" s="28"/>
      <c r="X53" s="29"/>
    </row>
    <row r="54" spans="3:24" x14ac:dyDescent="0.25">
      <c r="C54" s="30" t="s">
        <v>85</v>
      </c>
      <c r="D54" s="31"/>
      <c r="E54" s="31"/>
      <c r="F54" s="33"/>
      <c r="G54" s="33"/>
      <c r="H54" s="34"/>
      <c r="K54" s="30" t="s">
        <v>12</v>
      </c>
      <c r="L54" s="31"/>
      <c r="M54" s="31"/>
      <c r="N54" s="78"/>
      <c r="O54" s="33"/>
      <c r="P54" s="34"/>
      <c r="S54" s="30" t="s">
        <v>85</v>
      </c>
      <c r="T54" s="31"/>
      <c r="U54" s="31"/>
      <c r="V54" s="78"/>
      <c r="W54" s="33"/>
      <c r="X54" s="34"/>
    </row>
    <row r="55" spans="3:24" ht="13.9" x14ac:dyDescent="0.25">
      <c r="C55" s="30" t="s">
        <v>13</v>
      </c>
      <c r="D55" s="31"/>
      <c r="E55" s="31"/>
      <c r="F55" s="35">
        <f>SUM((7+(0.015*F54))*$N$8)</f>
        <v>714.35</v>
      </c>
      <c r="G55" s="31"/>
      <c r="H55" s="36"/>
      <c r="K55" s="30" t="s">
        <v>13</v>
      </c>
      <c r="L55" s="31"/>
      <c r="M55" s="31"/>
      <c r="N55" s="35">
        <f>SUM((7+(0.01*N54))*$N$8)</f>
        <v>714.35</v>
      </c>
      <c r="O55" s="31"/>
      <c r="P55" s="36"/>
      <c r="S55" s="30" t="s">
        <v>13</v>
      </c>
      <c r="T55" s="31"/>
      <c r="U55" s="31"/>
      <c r="V55" s="35">
        <f>SUM((7+(0.02*V54))*$N$8)</f>
        <v>714.35</v>
      </c>
      <c r="W55" s="31"/>
      <c r="X55" s="36"/>
    </row>
    <row r="56" spans="3:24" ht="13.9" x14ac:dyDescent="0.25">
      <c r="C56" s="37" t="s">
        <v>14</v>
      </c>
      <c r="D56" s="38"/>
      <c r="E56" s="38" t="s">
        <v>15</v>
      </c>
      <c r="F56" s="38"/>
      <c r="G56" s="38" t="s">
        <v>16</v>
      </c>
      <c r="H56" s="39"/>
      <c r="K56" s="37" t="s">
        <v>14</v>
      </c>
      <c r="L56" s="38"/>
      <c r="M56" s="38" t="s">
        <v>15</v>
      </c>
      <c r="N56" s="38"/>
      <c r="O56" s="38" t="s">
        <v>16</v>
      </c>
      <c r="P56" s="39"/>
      <c r="S56" s="37" t="s">
        <v>14</v>
      </c>
      <c r="T56" s="38"/>
      <c r="U56" s="38" t="s">
        <v>15</v>
      </c>
      <c r="V56" s="38"/>
      <c r="W56" s="38" t="s">
        <v>16</v>
      </c>
      <c r="X56" s="39"/>
    </row>
    <row r="57" spans="3:24" ht="14.45" thickBot="1" x14ac:dyDescent="0.3">
      <c r="C57" s="40">
        <f>SUM($F$16*F55)</f>
        <v>714.35</v>
      </c>
      <c r="D57" s="41"/>
      <c r="E57" s="42">
        <f>SUM($F$17*F55)</f>
        <v>1071.5250000000001</v>
      </c>
      <c r="F57" s="41"/>
      <c r="G57" s="42">
        <f>SUM($F$18*F55)</f>
        <v>892.9375</v>
      </c>
      <c r="H57" s="43"/>
      <c r="K57" s="40">
        <f>SUM($F$16*N55)</f>
        <v>714.35</v>
      </c>
      <c r="L57" s="41"/>
      <c r="M57" s="42">
        <f>SUM($F$17*N55)</f>
        <v>1071.5250000000001</v>
      </c>
      <c r="N57" s="41"/>
      <c r="O57" s="42">
        <f>SUM($F$18*N55)</f>
        <v>892.9375</v>
      </c>
      <c r="P57" s="43"/>
      <c r="S57" s="40">
        <f>SUM($F$16*V55)</f>
        <v>714.35</v>
      </c>
      <c r="T57" s="41"/>
      <c r="U57" s="42">
        <f>SUM($F$17*V55)</f>
        <v>1071.5250000000001</v>
      </c>
      <c r="V57" s="41"/>
      <c r="W57" s="42">
        <f>SUM($F$18*V55)</f>
        <v>892.9375</v>
      </c>
      <c r="X57" s="43"/>
    </row>
    <row r="59" spans="3:24" ht="14.45" thickBot="1" x14ac:dyDescent="0.3"/>
    <row r="60" spans="3:24" ht="13.9" x14ac:dyDescent="0.25">
      <c r="C60" s="27" t="s">
        <v>87</v>
      </c>
      <c r="D60" s="28"/>
      <c r="E60" s="28"/>
      <c r="F60" s="28"/>
      <c r="G60" s="28"/>
      <c r="H60" s="29"/>
      <c r="K60" s="27" t="s">
        <v>86</v>
      </c>
      <c r="L60" s="28"/>
      <c r="M60" s="28"/>
      <c r="N60" s="28"/>
      <c r="O60" s="28"/>
      <c r="P60" s="29"/>
      <c r="S60" s="27" t="s">
        <v>88</v>
      </c>
      <c r="T60" s="28"/>
      <c r="U60" s="28"/>
      <c r="V60" s="28"/>
      <c r="W60" s="28"/>
      <c r="X60" s="29"/>
    </row>
    <row r="61" spans="3:24" x14ac:dyDescent="0.25">
      <c r="C61" s="30" t="s">
        <v>20</v>
      </c>
      <c r="D61" s="31"/>
      <c r="E61" s="31"/>
      <c r="F61" s="33"/>
      <c r="G61" s="33"/>
      <c r="H61" s="34"/>
      <c r="K61" s="30" t="s">
        <v>20</v>
      </c>
      <c r="L61" s="31"/>
      <c r="M61" s="31"/>
      <c r="N61" s="33"/>
      <c r="O61" s="33"/>
      <c r="P61" s="34"/>
      <c r="S61" s="30" t="s">
        <v>20</v>
      </c>
      <c r="T61" s="31"/>
      <c r="U61" s="31"/>
      <c r="V61" s="33"/>
      <c r="W61" s="33"/>
      <c r="X61" s="34"/>
    </row>
    <row r="62" spans="3:24" ht="13.9" x14ac:dyDescent="0.25">
      <c r="C62" s="30" t="s">
        <v>13</v>
      </c>
      <c r="D62" s="31"/>
      <c r="E62" s="31"/>
      <c r="F62" s="35">
        <f>SUM((5+(1.6*F61))*$N$8)</f>
        <v>510.25</v>
      </c>
      <c r="G62" s="31"/>
      <c r="H62" s="36"/>
      <c r="K62" s="30" t="s">
        <v>13</v>
      </c>
      <c r="L62" s="31"/>
      <c r="M62" s="31"/>
      <c r="N62" s="35">
        <f>SUM((5+(2*N61))*$N$8)</f>
        <v>510.25</v>
      </c>
      <c r="O62" s="31"/>
      <c r="P62" s="36"/>
      <c r="S62" s="30" t="s">
        <v>13</v>
      </c>
      <c r="T62" s="31"/>
      <c r="U62" s="31"/>
      <c r="V62" s="35">
        <f>SUM((5+(1*V61))*$N$8)</f>
        <v>510.25</v>
      </c>
      <c r="W62" s="31"/>
      <c r="X62" s="36"/>
    </row>
    <row r="63" spans="3:24" ht="13.9" x14ac:dyDescent="0.25">
      <c r="C63" s="37" t="s">
        <v>14</v>
      </c>
      <c r="D63" s="38"/>
      <c r="E63" s="38" t="s">
        <v>15</v>
      </c>
      <c r="F63" s="38"/>
      <c r="G63" s="38" t="s">
        <v>16</v>
      </c>
      <c r="H63" s="39"/>
      <c r="K63" s="37" t="s">
        <v>14</v>
      </c>
      <c r="L63" s="38"/>
      <c r="M63" s="38" t="s">
        <v>15</v>
      </c>
      <c r="N63" s="38"/>
      <c r="O63" s="38" t="s">
        <v>16</v>
      </c>
      <c r="P63" s="39"/>
      <c r="S63" s="37" t="s">
        <v>14</v>
      </c>
      <c r="T63" s="38"/>
      <c r="U63" s="38" t="s">
        <v>15</v>
      </c>
      <c r="V63" s="38"/>
      <c r="W63" s="38" t="s">
        <v>16</v>
      </c>
      <c r="X63" s="39"/>
    </row>
    <row r="64" spans="3:24" ht="14.45" thickBot="1" x14ac:dyDescent="0.3">
      <c r="C64" s="40">
        <f>SUM($F$16*F62)</f>
        <v>510.25</v>
      </c>
      <c r="D64" s="41"/>
      <c r="E64" s="42">
        <f>SUM($F$17*F62)</f>
        <v>765.375</v>
      </c>
      <c r="F64" s="41"/>
      <c r="G64" s="42">
        <f>SUM($F$18*F62)</f>
        <v>637.8125</v>
      </c>
      <c r="H64" s="43"/>
      <c r="K64" s="40">
        <f>SUM($F$16*N62)</f>
        <v>510.25</v>
      </c>
      <c r="L64" s="41"/>
      <c r="M64" s="42">
        <f>SUM($F$17*N62)</f>
        <v>765.375</v>
      </c>
      <c r="N64" s="41"/>
      <c r="O64" s="42">
        <f>SUM($F$18*N62)</f>
        <v>637.8125</v>
      </c>
      <c r="P64" s="43"/>
      <c r="S64" s="40">
        <f>SUM($F$16*V62)</f>
        <v>510.25</v>
      </c>
      <c r="T64" s="41"/>
      <c r="U64" s="42">
        <f>SUM($F$17*V62)</f>
        <v>765.375</v>
      </c>
      <c r="V64" s="41"/>
      <c r="W64" s="42">
        <f>SUM($F$18*V62)</f>
        <v>637.8125</v>
      </c>
      <c r="X64" s="43"/>
    </row>
    <row r="66" spans="3:24" ht="14.45" thickBot="1" x14ac:dyDescent="0.3"/>
    <row r="67" spans="3:24" x14ac:dyDescent="0.25">
      <c r="C67" s="27" t="s">
        <v>89</v>
      </c>
      <c r="D67" s="28"/>
      <c r="E67" s="28"/>
      <c r="F67" s="28"/>
      <c r="G67" s="28"/>
      <c r="H67" s="29"/>
      <c r="K67" s="27" t="s">
        <v>107</v>
      </c>
      <c r="L67" s="28"/>
      <c r="M67" s="28"/>
      <c r="N67" s="28"/>
      <c r="O67" s="28"/>
      <c r="P67" s="29"/>
      <c r="S67" s="27" t="s">
        <v>22</v>
      </c>
      <c r="T67" s="28"/>
      <c r="U67" s="28"/>
      <c r="V67" s="28"/>
      <c r="W67" s="28"/>
      <c r="X67" s="29"/>
    </row>
    <row r="68" spans="3:24" x14ac:dyDescent="0.25">
      <c r="C68" s="30" t="s">
        <v>90</v>
      </c>
      <c r="D68" s="31"/>
      <c r="E68" s="31"/>
      <c r="F68" s="33"/>
      <c r="G68" s="33"/>
      <c r="H68" s="34"/>
      <c r="K68" s="30" t="s">
        <v>91</v>
      </c>
      <c r="L68" s="31"/>
      <c r="M68" s="31"/>
      <c r="N68" s="32"/>
      <c r="O68" s="33"/>
      <c r="P68" s="34"/>
      <c r="S68" s="30" t="s">
        <v>24</v>
      </c>
      <c r="T68" s="31"/>
      <c r="U68" s="31"/>
      <c r="V68" s="33"/>
      <c r="W68" s="33"/>
      <c r="X68" s="34"/>
    </row>
    <row r="69" spans="3:24" ht="15.75" thickBot="1" x14ac:dyDescent="0.3">
      <c r="C69" s="45" t="s">
        <v>25</v>
      </c>
      <c r="D69" s="46"/>
      <c r="E69" s="47"/>
      <c r="F69" s="52"/>
      <c r="G69" s="53"/>
      <c r="H69" s="54"/>
      <c r="K69" s="30" t="s">
        <v>13</v>
      </c>
      <c r="L69" s="31"/>
      <c r="M69" s="31"/>
      <c r="N69" s="35">
        <f>SUM((30+(0.0004*N68))*$N$8)</f>
        <v>3061.5</v>
      </c>
      <c r="O69" s="31"/>
      <c r="P69" s="36"/>
      <c r="S69" s="77" t="s">
        <v>13</v>
      </c>
      <c r="T69" s="75"/>
      <c r="U69" s="75"/>
      <c r="V69" s="74">
        <f>SUM((10+(0.4*V68))*$N$8)</f>
        <v>1020.5</v>
      </c>
      <c r="W69" s="75"/>
      <c r="X69" s="76"/>
    </row>
    <row r="70" spans="3:24" ht="14.45" thickBot="1" x14ac:dyDescent="0.3">
      <c r="C70" s="30" t="s">
        <v>13</v>
      </c>
      <c r="D70" s="31"/>
      <c r="E70" s="31"/>
      <c r="F70" s="35">
        <f>SUM((24+F68+F69)*$N$8)</f>
        <v>2449.1999999999998</v>
      </c>
      <c r="G70" s="31"/>
      <c r="H70" s="36"/>
      <c r="K70" s="37" t="s">
        <v>14</v>
      </c>
      <c r="L70" s="38"/>
      <c r="M70" s="38" t="s">
        <v>15</v>
      </c>
      <c r="N70" s="38"/>
      <c r="O70" s="38" t="s">
        <v>16</v>
      </c>
      <c r="P70" s="39"/>
    </row>
    <row r="71" spans="3:24" ht="15.75" thickBot="1" x14ac:dyDescent="0.3">
      <c r="C71" s="37" t="s">
        <v>14</v>
      </c>
      <c r="D71" s="38"/>
      <c r="E71" s="38" t="s">
        <v>15</v>
      </c>
      <c r="F71" s="38"/>
      <c r="G71" s="38" t="s">
        <v>16</v>
      </c>
      <c r="H71" s="39"/>
      <c r="K71" s="40">
        <f>SUM($F$16*N69)</f>
        <v>3061.5</v>
      </c>
      <c r="L71" s="41"/>
      <c r="M71" s="42">
        <f>SUM($F$17*N69)</f>
        <v>4592.25</v>
      </c>
      <c r="N71" s="41"/>
      <c r="O71" s="42">
        <f>SUM($F$18*N69)</f>
        <v>3826.875</v>
      </c>
      <c r="P71" s="43"/>
      <c r="S71" s="27" t="s">
        <v>23</v>
      </c>
      <c r="T71" s="28"/>
      <c r="U71" s="28"/>
      <c r="V71" s="28"/>
      <c r="W71" s="28"/>
      <c r="X71" s="29"/>
    </row>
    <row r="72" spans="3:24" ht="14.45" thickBot="1" x14ac:dyDescent="0.3">
      <c r="C72" s="40">
        <f>SUM($F$16*F70)</f>
        <v>2449.1999999999998</v>
      </c>
      <c r="D72" s="41"/>
      <c r="E72" s="42">
        <f>SUM($F$17*F70)</f>
        <v>3673.7999999999997</v>
      </c>
      <c r="F72" s="41"/>
      <c r="G72" s="42">
        <f>SUM($F$18*F70)</f>
        <v>3061.5</v>
      </c>
      <c r="H72" s="43"/>
      <c r="S72" s="77" t="s">
        <v>13</v>
      </c>
      <c r="T72" s="75"/>
      <c r="U72" s="75"/>
      <c r="V72" s="74">
        <f>SUM((4*N8)+J111)</f>
        <v>408.2</v>
      </c>
      <c r="W72" s="75"/>
      <c r="X72" s="76"/>
    </row>
    <row r="74" spans="3:24" ht="14.45" thickBot="1" x14ac:dyDescent="0.3"/>
    <row r="75" spans="3:24" x14ac:dyDescent="0.25">
      <c r="C75" s="27" t="s">
        <v>101</v>
      </c>
      <c r="D75" s="28"/>
      <c r="E75" s="28"/>
      <c r="F75" s="28"/>
      <c r="G75" s="28"/>
      <c r="H75" s="29"/>
      <c r="K75" s="27" t="s">
        <v>104</v>
      </c>
      <c r="L75" s="28"/>
      <c r="M75" s="28"/>
      <c r="N75" s="28"/>
      <c r="O75" s="28"/>
      <c r="P75" s="29"/>
      <c r="S75" s="27" t="s">
        <v>105</v>
      </c>
      <c r="T75" s="28"/>
      <c r="U75" s="28"/>
      <c r="V75" s="28"/>
      <c r="W75" s="28"/>
      <c r="X75" s="29"/>
    </row>
    <row r="76" spans="3:24" x14ac:dyDescent="0.25">
      <c r="C76" s="30" t="s">
        <v>102</v>
      </c>
      <c r="D76" s="31"/>
      <c r="E76" s="31"/>
      <c r="F76" s="33"/>
      <c r="G76" s="33"/>
      <c r="H76" s="34"/>
      <c r="K76" s="30" t="s">
        <v>102</v>
      </c>
      <c r="L76" s="31"/>
      <c r="M76" s="31"/>
      <c r="N76" s="33"/>
      <c r="O76" s="33"/>
      <c r="P76" s="34"/>
      <c r="S76" s="30" t="s">
        <v>102</v>
      </c>
      <c r="T76" s="31"/>
      <c r="U76" s="31"/>
      <c r="V76" s="33"/>
      <c r="W76" s="33"/>
      <c r="X76" s="34"/>
    </row>
    <row r="77" spans="3:24" x14ac:dyDescent="0.25">
      <c r="C77" s="45" t="s">
        <v>103</v>
      </c>
      <c r="D77" s="46"/>
      <c r="E77" s="47"/>
      <c r="F77" s="52"/>
      <c r="G77" s="53"/>
      <c r="H77" s="54"/>
      <c r="K77" s="30" t="s">
        <v>13</v>
      </c>
      <c r="L77" s="31"/>
      <c r="M77" s="31"/>
      <c r="N77" s="35">
        <f>(25+(0.5*N76))*N8</f>
        <v>2551.25</v>
      </c>
      <c r="O77" s="31"/>
      <c r="P77" s="36"/>
      <c r="S77" s="30" t="s">
        <v>13</v>
      </c>
      <c r="T77" s="31"/>
      <c r="U77" s="31"/>
      <c r="V77" s="35">
        <f>(25+(10*V76))*N8</f>
        <v>2551.25</v>
      </c>
      <c r="W77" s="31"/>
      <c r="X77" s="36"/>
    </row>
    <row r="78" spans="3:24" ht="13.9" x14ac:dyDescent="0.25">
      <c r="C78" s="30" t="s">
        <v>13</v>
      </c>
      <c r="D78" s="31"/>
      <c r="E78" s="31"/>
      <c r="F78" s="35">
        <f>SUM((30+F76+(F77/3))*N8)</f>
        <v>3061.5</v>
      </c>
      <c r="G78" s="31"/>
      <c r="H78" s="36"/>
      <c r="K78" s="37" t="s">
        <v>14</v>
      </c>
      <c r="L78" s="38"/>
      <c r="M78" s="38" t="s">
        <v>15</v>
      </c>
      <c r="N78" s="38"/>
      <c r="O78" s="38" t="s">
        <v>16</v>
      </c>
      <c r="P78" s="39"/>
      <c r="S78" s="37" t="s">
        <v>14</v>
      </c>
      <c r="T78" s="38"/>
      <c r="U78" s="38" t="s">
        <v>15</v>
      </c>
      <c r="V78" s="38"/>
      <c r="W78" s="38" t="s">
        <v>16</v>
      </c>
      <c r="X78" s="39"/>
    </row>
    <row r="79" spans="3:24" ht="14.45" thickBot="1" x14ac:dyDescent="0.3">
      <c r="C79" s="37" t="s">
        <v>14</v>
      </c>
      <c r="D79" s="38"/>
      <c r="E79" s="38" t="s">
        <v>15</v>
      </c>
      <c r="F79" s="38"/>
      <c r="G79" s="38" t="s">
        <v>16</v>
      </c>
      <c r="H79" s="39"/>
      <c r="K79" s="40">
        <f>SUM($F$16*N77)</f>
        <v>2551.25</v>
      </c>
      <c r="L79" s="41"/>
      <c r="M79" s="42">
        <f>SUM($F$17*N77)</f>
        <v>3826.875</v>
      </c>
      <c r="N79" s="41"/>
      <c r="O79" s="42">
        <f>SUM($F$18*N77)</f>
        <v>3189.0625</v>
      </c>
      <c r="P79" s="43"/>
      <c r="S79" s="40">
        <f>SUM($F$16*V77)</f>
        <v>2551.25</v>
      </c>
      <c r="T79" s="41"/>
      <c r="U79" s="42">
        <f>SUM($F$17*V77)</f>
        <v>3826.875</v>
      </c>
      <c r="V79" s="41"/>
      <c r="W79" s="42">
        <f>SUM($F$18*V77)</f>
        <v>3189.0625</v>
      </c>
      <c r="X79" s="43"/>
    </row>
    <row r="80" spans="3:24" ht="14.45" thickBot="1" x14ac:dyDescent="0.3">
      <c r="C80" s="40">
        <f>SUM($F$16*F78)</f>
        <v>3061.5</v>
      </c>
      <c r="D80" s="41"/>
      <c r="E80" s="42">
        <f>SUM($F$17*F78)</f>
        <v>4592.25</v>
      </c>
      <c r="F80" s="41"/>
      <c r="G80" s="42">
        <f>SUM($F$18*F78)</f>
        <v>3826.875</v>
      </c>
      <c r="H80" s="43"/>
    </row>
    <row r="81" spans="3:24" ht="13.9" x14ac:dyDescent="0.25">
      <c r="C81" s="24"/>
      <c r="D81" s="25"/>
      <c r="E81" s="24"/>
      <c r="F81" s="25"/>
      <c r="G81" s="24"/>
      <c r="H81" s="25"/>
    </row>
    <row r="82" spans="3:24" ht="15.75" thickBot="1" x14ac:dyDescent="0.3">
      <c r="C82" s="24"/>
      <c r="D82" s="25"/>
      <c r="E82" s="24"/>
      <c r="F82" s="26" t="s">
        <v>112</v>
      </c>
      <c r="G82" s="24"/>
      <c r="H82" s="25"/>
      <c r="N82" s="22" t="s">
        <v>80</v>
      </c>
      <c r="V82" s="23" t="s">
        <v>4</v>
      </c>
    </row>
    <row r="83" spans="3:24" x14ac:dyDescent="0.25">
      <c r="C83" s="27" t="s">
        <v>106</v>
      </c>
      <c r="D83" s="28"/>
      <c r="E83" s="28"/>
      <c r="F83" s="44"/>
      <c r="G83" s="28"/>
      <c r="H83" s="29"/>
      <c r="K83" s="27" t="s">
        <v>106</v>
      </c>
      <c r="L83" s="28"/>
      <c r="M83" s="28"/>
      <c r="N83" s="44"/>
      <c r="O83" s="28"/>
      <c r="P83" s="29"/>
      <c r="S83" s="27" t="s">
        <v>106</v>
      </c>
      <c r="T83" s="28"/>
      <c r="U83" s="28"/>
      <c r="V83" s="44"/>
      <c r="W83" s="28"/>
      <c r="X83" s="29"/>
    </row>
    <row r="84" spans="3:24" x14ac:dyDescent="0.25">
      <c r="C84" s="30" t="s">
        <v>108</v>
      </c>
      <c r="D84" s="31"/>
      <c r="E84" s="31"/>
      <c r="F84" s="32"/>
      <c r="G84" s="33"/>
      <c r="H84" s="34"/>
      <c r="K84" s="30" t="s">
        <v>108</v>
      </c>
      <c r="L84" s="31"/>
      <c r="M84" s="31"/>
      <c r="N84" s="32"/>
      <c r="O84" s="33"/>
      <c r="P84" s="34"/>
      <c r="S84" s="30" t="s">
        <v>108</v>
      </c>
      <c r="T84" s="31"/>
      <c r="U84" s="31"/>
      <c r="V84" s="32"/>
      <c r="W84" s="33"/>
      <c r="X84" s="34"/>
    </row>
    <row r="85" spans="3:24" x14ac:dyDescent="0.25">
      <c r="C85" s="45" t="s">
        <v>25</v>
      </c>
      <c r="D85" s="46"/>
      <c r="E85" s="47"/>
      <c r="F85" s="48"/>
      <c r="G85" s="49"/>
      <c r="H85" s="50"/>
      <c r="K85" s="45" t="s">
        <v>25</v>
      </c>
      <c r="L85" s="46"/>
      <c r="M85" s="47"/>
      <c r="N85" s="48"/>
      <c r="O85" s="49"/>
      <c r="P85" s="50"/>
      <c r="S85" s="45" t="s">
        <v>25</v>
      </c>
      <c r="T85" s="46"/>
      <c r="U85" s="47"/>
      <c r="V85" s="48"/>
      <c r="W85" s="49"/>
      <c r="X85" s="50"/>
    </row>
    <row r="86" spans="3:24" ht="13.9" x14ac:dyDescent="0.25">
      <c r="C86" s="30" t="s">
        <v>13</v>
      </c>
      <c r="D86" s="31"/>
      <c r="E86" s="31"/>
      <c r="F86" s="35">
        <f>SUM(5+F84+F85)*N8</f>
        <v>510.25</v>
      </c>
      <c r="G86" s="31"/>
      <c r="H86" s="36"/>
      <c r="K86" s="30" t="s">
        <v>13</v>
      </c>
      <c r="L86" s="31"/>
      <c r="M86" s="31"/>
      <c r="N86" s="35">
        <f>SUM(7+N84+N85)*N8</f>
        <v>714.35</v>
      </c>
      <c r="O86" s="31"/>
      <c r="P86" s="36"/>
      <c r="S86" s="30" t="s">
        <v>13</v>
      </c>
      <c r="T86" s="31"/>
      <c r="U86" s="31"/>
      <c r="V86" s="35">
        <f>SUM(9+V84+V85)*N8</f>
        <v>918.44999999999993</v>
      </c>
      <c r="W86" s="31"/>
      <c r="X86" s="36"/>
    </row>
    <row r="87" spans="3:24" x14ac:dyDescent="0.25">
      <c r="C87" s="37" t="s">
        <v>14</v>
      </c>
      <c r="D87" s="38"/>
      <c r="E87" s="38" t="s">
        <v>15</v>
      </c>
      <c r="F87" s="38"/>
      <c r="G87" s="38" t="s">
        <v>16</v>
      </c>
      <c r="H87" s="39"/>
      <c r="K87" s="37" t="s">
        <v>14</v>
      </c>
      <c r="L87" s="38"/>
      <c r="M87" s="38" t="s">
        <v>15</v>
      </c>
      <c r="N87" s="38"/>
      <c r="O87" s="38" t="s">
        <v>16</v>
      </c>
      <c r="P87" s="39"/>
      <c r="S87" s="37" t="s">
        <v>14</v>
      </c>
      <c r="T87" s="38"/>
      <c r="U87" s="38" t="s">
        <v>15</v>
      </c>
      <c r="V87" s="38"/>
      <c r="W87" s="38" t="s">
        <v>16</v>
      </c>
      <c r="X87" s="39"/>
    </row>
    <row r="88" spans="3:24" ht="15.75" thickBot="1" x14ac:dyDescent="0.3">
      <c r="C88" s="40">
        <f>SUM($F$16*F86)</f>
        <v>510.25</v>
      </c>
      <c r="D88" s="41"/>
      <c r="E88" s="42">
        <f>SUM($F$17*F86)</f>
        <v>765.375</v>
      </c>
      <c r="F88" s="41"/>
      <c r="G88" s="42">
        <f>SUM($F$18*F86)</f>
        <v>637.8125</v>
      </c>
      <c r="H88" s="43"/>
      <c r="K88" s="40">
        <f>SUM($F$16*N86)</f>
        <v>714.35</v>
      </c>
      <c r="L88" s="41"/>
      <c r="M88" s="42">
        <f>SUM($F$17*N86)</f>
        <v>1071.5250000000001</v>
      </c>
      <c r="N88" s="41"/>
      <c r="O88" s="42">
        <f>SUM($F$18*N86)</f>
        <v>892.9375</v>
      </c>
      <c r="P88" s="43"/>
      <c r="S88" s="40">
        <f>SUM($F$16*V86)</f>
        <v>918.44999999999993</v>
      </c>
      <c r="T88" s="41"/>
      <c r="U88" s="42">
        <f>SUM($F$17*V86)</f>
        <v>1377.675</v>
      </c>
      <c r="V88" s="41"/>
      <c r="W88" s="42">
        <f>SUM($F$18*V86)</f>
        <v>1148.0625</v>
      </c>
      <c r="X88" s="43"/>
    </row>
    <row r="89" spans="3:24" x14ac:dyDescent="0.25">
      <c r="C89" s="24"/>
      <c r="D89" s="25"/>
      <c r="E89" s="24"/>
      <c r="F89" s="25"/>
      <c r="G89" s="24"/>
      <c r="H89" s="25"/>
    </row>
    <row r="90" spans="3:24" ht="15.75" thickBot="1" x14ac:dyDescent="0.3">
      <c r="C90" s="24"/>
      <c r="D90" s="25"/>
      <c r="E90" s="24"/>
      <c r="F90" s="25"/>
      <c r="G90" s="24"/>
      <c r="H90" s="25"/>
    </row>
    <row r="91" spans="3:24" x14ac:dyDescent="0.25">
      <c r="C91" s="51" t="s">
        <v>109</v>
      </c>
      <c r="D91" s="28"/>
      <c r="E91" s="28"/>
      <c r="F91" s="28"/>
      <c r="G91" s="28"/>
      <c r="H91" s="29"/>
      <c r="K91" s="27" t="s">
        <v>114</v>
      </c>
      <c r="L91" s="28"/>
      <c r="M91" s="28"/>
      <c r="N91" s="28"/>
      <c r="O91" s="28"/>
      <c r="P91" s="29"/>
    </row>
    <row r="92" spans="3:24" x14ac:dyDescent="0.25">
      <c r="C92" s="30" t="s">
        <v>110</v>
      </c>
      <c r="D92" s="31"/>
      <c r="E92" s="31"/>
      <c r="F92" s="32"/>
      <c r="G92" s="33"/>
      <c r="H92" s="34"/>
      <c r="K92" s="30" t="s">
        <v>113</v>
      </c>
      <c r="L92" s="31"/>
      <c r="M92" s="31"/>
      <c r="N92" s="32"/>
      <c r="O92" s="33"/>
      <c r="P92" s="34"/>
    </row>
    <row r="93" spans="3:24" x14ac:dyDescent="0.25">
      <c r="C93" s="45" t="s">
        <v>111</v>
      </c>
      <c r="D93" s="46"/>
      <c r="E93" s="47"/>
      <c r="F93" s="48"/>
      <c r="G93" s="49"/>
      <c r="H93" s="50"/>
      <c r="K93" s="30" t="s">
        <v>13</v>
      </c>
      <c r="L93" s="31"/>
      <c r="M93" s="31"/>
      <c r="N93" s="35">
        <f>SUM((2+(0.0004*N92))*$N$8)</f>
        <v>204.1</v>
      </c>
      <c r="O93" s="31"/>
      <c r="P93" s="36"/>
    </row>
    <row r="94" spans="3:24" x14ac:dyDescent="0.25">
      <c r="C94" s="30" t="s">
        <v>13</v>
      </c>
      <c r="D94" s="31"/>
      <c r="E94" s="31"/>
      <c r="F94" s="35">
        <f>(3+(F92*0.5)+(F93*0.08))*N8</f>
        <v>306.14999999999998</v>
      </c>
      <c r="G94" s="31"/>
      <c r="H94" s="36"/>
      <c r="K94" s="37" t="s">
        <v>14</v>
      </c>
      <c r="L94" s="38"/>
      <c r="M94" s="38" t="s">
        <v>15</v>
      </c>
      <c r="N94" s="38"/>
      <c r="O94" s="38" t="s">
        <v>16</v>
      </c>
      <c r="P94" s="39"/>
    </row>
    <row r="95" spans="3:24" ht="15.75" thickBot="1" x14ac:dyDescent="0.3">
      <c r="C95" s="37" t="s">
        <v>14</v>
      </c>
      <c r="D95" s="38"/>
      <c r="E95" s="38" t="s">
        <v>15</v>
      </c>
      <c r="F95" s="38"/>
      <c r="G95" s="38" t="s">
        <v>16</v>
      </c>
      <c r="H95" s="39"/>
      <c r="K95" s="40">
        <f>SUM($F$16*N93)</f>
        <v>204.1</v>
      </c>
      <c r="L95" s="41"/>
      <c r="M95" s="42">
        <f>SUM($F$17*N93)</f>
        <v>306.14999999999998</v>
      </c>
      <c r="N95" s="41"/>
      <c r="O95" s="42">
        <f>SUM($F$18*N93)</f>
        <v>255.125</v>
      </c>
      <c r="P95" s="43"/>
    </row>
    <row r="96" spans="3:24" ht="15.75" thickBot="1" x14ac:dyDescent="0.3">
      <c r="C96" s="40">
        <f>SUM($F$16*F94)</f>
        <v>306.14999999999998</v>
      </c>
      <c r="D96" s="41"/>
      <c r="E96" s="42">
        <f>SUM($F$17*F94)</f>
        <v>459.22499999999997</v>
      </c>
      <c r="F96" s="41"/>
      <c r="G96" s="42">
        <f>SUM($F$18*F94)</f>
        <v>382.6875</v>
      </c>
      <c r="H96" s="43"/>
    </row>
    <row r="98" spans="2:42" ht="15.75" thickBot="1" x14ac:dyDescent="0.3"/>
    <row r="99" spans="2:42" ht="15.75" thickBot="1" x14ac:dyDescent="0.3">
      <c r="B99" s="145" t="s">
        <v>100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7"/>
    </row>
    <row r="101" spans="2:42" x14ac:dyDescent="0.25">
      <c r="B101" s="56" t="s">
        <v>44</v>
      </c>
      <c r="C101" s="56"/>
      <c r="D101" s="38" t="s">
        <v>46</v>
      </c>
      <c r="E101" s="38"/>
      <c r="F101" s="38" t="s">
        <v>48</v>
      </c>
      <c r="G101" s="38"/>
      <c r="H101" s="38" t="s">
        <v>54</v>
      </c>
      <c r="I101" s="38"/>
      <c r="J101" s="38"/>
      <c r="K101" s="38" t="s">
        <v>56</v>
      </c>
      <c r="L101" s="38"/>
      <c r="M101" s="38"/>
      <c r="N101" s="38" t="s">
        <v>50</v>
      </c>
      <c r="O101" s="38"/>
      <c r="P101" s="38"/>
      <c r="Q101" s="38" t="s">
        <v>52</v>
      </c>
      <c r="R101" s="38"/>
      <c r="S101" s="38"/>
      <c r="T101" s="38" t="s">
        <v>92</v>
      </c>
      <c r="U101" s="38"/>
      <c r="V101" s="38"/>
      <c r="W101" s="38" t="s">
        <v>53</v>
      </c>
      <c r="X101" s="38"/>
      <c r="Y101" s="38"/>
    </row>
    <row r="102" spans="2:42" x14ac:dyDescent="0.25">
      <c r="B102" s="56" t="s">
        <v>45</v>
      </c>
      <c r="C102" s="56"/>
      <c r="D102" s="56" t="s">
        <v>47</v>
      </c>
      <c r="E102" s="56"/>
      <c r="F102" s="56" t="s">
        <v>49</v>
      </c>
      <c r="G102" s="56"/>
      <c r="H102" s="56" t="s">
        <v>55</v>
      </c>
      <c r="I102" s="56"/>
      <c r="J102" s="56"/>
      <c r="K102" s="56" t="s">
        <v>57</v>
      </c>
      <c r="L102" s="56"/>
      <c r="M102" s="56"/>
      <c r="N102" s="56" t="s">
        <v>51</v>
      </c>
      <c r="O102" s="56"/>
      <c r="P102" s="56"/>
      <c r="Q102" s="56" t="s">
        <v>93</v>
      </c>
      <c r="R102" s="56"/>
      <c r="S102" s="56"/>
      <c r="T102" s="56" t="s">
        <v>94</v>
      </c>
      <c r="U102" s="56"/>
      <c r="V102" s="56"/>
      <c r="W102" s="56" t="s">
        <v>95</v>
      </c>
      <c r="X102" s="56"/>
      <c r="Y102" s="56"/>
    </row>
    <row r="103" spans="2:42" x14ac:dyDescent="0.2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>
        <v>2</v>
      </c>
      <c r="O103" s="57"/>
      <c r="P103" s="57"/>
      <c r="Q103" s="57">
        <v>7</v>
      </c>
      <c r="R103" s="57"/>
      <c r="S103" s="57"/>
      <c r="T103" s="57">
        <v>0.02</v>
      </c>
      <c r="U103" s="57"/>
      <c r="V103" s="57"/>
      <c r="W103" s="57">
        <v>7</v>
      </c>
      <c r="X103" s="57"/>
      <c r="Y103" s="57"/>
    </row>
    <row r="104" spans="2:42" x14ac:dyDescent="0.25">
      <c r="AG104"/>
      <c r="AH104"/>
      <c r="AI104"/>
      <c r="AJ104"/>
      <c r="AK104"/>
      <c r="AL104"/>
      <c r="AM104"/>
      <c r="AN104"/>
      <c r="AO104"/>
      <c r="AP104"/>
    </row>
    <row r="105" spans="2:42" x14ac:dyDescent="0.25">
      <c r="B105" s="61" t="s">
        <v>58</v>
      </c>
      <c r="C105" s="63"/>
      <c r="D105" s="61" t="s">
        <v>60</v>
      </c>
      <c r="E105" s="63"/>
      <c r="F105" s="61" t="s">
        <v>62</v>
      </c>
      <c r="G105" s="63"/>
      <c r="H105" s="61" t="s">
        <v>64</v>
      </c>
      <c r="I105" s="62"/>
      <c r="J105" s="63"/>
      <c r="K105" s="61" t="s">
        <v>65</v>
      </c>
      <c r="L105" s="62"/>
      <c r="M105" s="63"/>
      <c r="N105" s="61" t="s">
        <v>66</v>
      </c>
      <c r="O105" s="62"/>
      <c r="P105" s="63"/>
      <c r="Q105" s="61" t="s">
        <v>67</v>
      </c>
      <c r="R105" s="62"/>
      <c r="S105" s="63"/>
      <c r="AG105"/>
      <c r="AH105"/>
      <c r="AI105"/>
      <c r="AJ105"/>
      <c r="AK105"/>
      <c r="AL105"/>
      <c r="AM105"/>
      <c r="AN105"/>
      <c r="AO105"/>
      <c r="AP105"/>
    </row>
    <row r="106" spans="2:42" x14ac:dyDescent="0.25">
      <c r="B106" s="58" t="s">
        <v>59</v>
      </c>
      <c r="C106" s="60"/>
      <c r="D106" s="58" t="s">
        <v>61</v>
      </c>
      <c r="E106" s="60"/>
      <c r="F106" s="58" t="s">
        <v>63</v>
      </c>
      <c r="G106" s="60"/>
      <c r="H106" s="58" t="s">
        <v>96</v>
      </c>
      <c r="I106" s="59"/>
      <c r="J106" s="60"/>
      <c r="K106" s="58" t="s">
        <v>97</v>
      </c>
      <c r="L106" s="59"/>
      <c r="M106" s="60"/>
      <c r="N106" s="58" t="s">
        <v>98</v>
      </c>
      <c r="O106" s="59"/>
      <c r="P106" s="60"/>
      <c r="Q106" s="58" t="s">
        <v>99</v>
      </c>
      <c r="R106" s="59"/>
      <c r="S106" s="60"/>
      <c r="T106" s="19"/>
      <c r="U106" s="19"/>
      <c r="V106" s="19"/>
      <c r="AL106"/>
      <c r="AM106"/>
    </row>
    <row r="107" spans="2:42" x14ac:dyDescent="0.25">
      <c r="B107" s="52"/>
      <c r="C107" s="55"/>
      <c r="D107" s="52"/>
      <c r="E107" s="55"/>
      <c r="F107" s="52"/>
      <c r="G107" s="55"/>
      <c r="H107" s="52"/>
      <c r="I107" s="53"/>
      <c r="J107" s="55"/>
      <c r="K107" s="52"/>
      <c r="L107" s="53"/>
      <c r="M107" s="55"/>
      <c r="N107" s="52"/>
      <c r="O107" s="53"/>
      <c r="P107" s="55"/>
      <c r="Q107" s="52"/>
      <c r="R107" s="53"/>
      <c r="S107" s="55"/>
      <c r="T107" s="20"/>
      <c r="U107" s="21"/>
      <c r="V107" s="21"/>
      <c r="AL107"/>
      <c r="AM107"/>
    </row>
    <row r="108" spans="2:42" x14ac:dyDescent="0.25">
      <c r="AL108"/>
      <c r="AM108"/>
    </row>
    <row r="109" spans="2:42" ht="15.75" thickBot="1" x14ac:dyDescent="0.3">
      <c r="AL109"/>
      <c r="AM109"/>
    </row>
    <row r="110" spans="2:42" x14ac:dyDescent="0.25">
      <c r="B110" s="65" t="s">
        <v>39</v>
      </c>
      <c r="C110" s="66"/>
      <c r="D110" s="67"/>
      <c r="F110" s="71" t="s">
        <v>40</v>
      </c>
      <c r="G110" s="72"/>
      <c r="H110" s="73"/>
      <c r="J110" s="65" t="s">
        <v>41</v>
      </c>
      <c r="K110" s="66"/>
      <c r="L110" s="67"/>
      <c r="N110" s="71" t="s">
        <v>42</v>
      </c>
      <c r="O110" s="72"/>
      <c r="P110" s="73"/>
      <c r="R110" s="71" t="s">
        <v>43</v>
      </c>
      <c r="S110" s="72"/>
      <c r="T110" s="73"/>
      <c r="AL110"/>
      <c r="AM110"/>
    </row>
    <row r="111" spans="2:42" ht="15.75" thickBot="1" x14ac:dyDescent="0.3">
      <c r="B111" s="68">
        <f>SUM(F111+J111+N111+R111)</f>
        <v>0</v>
      </c>
      <c r="C111" s="69"/>
      <c r="D111" s="70"/>
      <c r="F111" s="68">
        <f>SUM(H107*B107*(N103*N8))</f>
        <v>0</v>
      </c>
      <c r="G111" s="69"/>
      <c r="H111" s="70"/>
      <c r="J111" s="142">
        <f>SUM((H107*D107*(Q103*N8))+(K107*F107*(T103*N8))+(N107*Q107))</f>
        <v>0</v>
      </c>
      <c r="K111" s="143"/>
      <c r="L111" s="144"/>
      <c r="N111" s="68">
        <f>SUM((W103*N8)*B107)</f>
        <v>0</v>
      </c>
      <c r="O111" s="69"/>
      <c r="P111" s="70"/>
      <c r="R111" s="68">
        <f>SUM(0.1*(F111+J111+N111))</f>
        <v>0</v>
      </c>
      <c r="S111" s="69"/>
      <c r="T111" s="70"/>
      <c r="AL111"/>
      <c r="AM111"/>
    </row>
    <row r="112" spans="2:42" x14ac:dyDescent="0.25">
      <c r="AL112"/>
      <c r="AM112"/>
    </row>
    <row r="113" spans="38:39" x14ac:dyDescent="0.25">
      <c r="AL113"/>
      <c r="AM113"/>
    </row>
    <row r="114" spans="38:39" x14ac:dyDescent="0.25">
      <c r="AL114"/>
      <c r="AM114"/>
    </row>
    <row r="115" spans="38:39" x14ac:dyDescent="0.25">
      <c r="AL115"/>
      <c r="AM115"/>
    </row>
    <row r="116" spans="38:39" x14ac:dyDescent="0.25">
      <c r="AL116"/>
      <c r="AM116"/>
    </row>
  </sheetData>
  <protectedRanges>
    <protectedRange sqref="I28 I31 I34 F40 N40 V40 F47 N47 V47 F54 N54 V54 F61 N61 V61 F68:H69 N68 V68 B107 D107 F107 H107 K107 N107 Q107 F76:H77 N76:P76 V76:X76 F84:F85 N84:N85 V84:V85 F92:F93 N92" name="Intervalo1"/>
  </protectedRanges>
  <mergeCells count="394">
    <mergeCell ref="J110:L110"/>
    <mergeCell ref="J111:L111"/>
    <mergeCell ref="B99:Y99"/>
    <mergeCell ref="F106:G106"/>
    <mergeCell ref="D106:E106"/>
    <mergeCell ref="B106:C106"/>
    <mergeCell ref="W102:Y102"/>
    <mergeCell ref="C57:D57"/>
    <mergeCell ref="E57:F57"/>
    <mergeCell ref="G57:H57"/>
    <mergeCell ref="K62:M62"/>
    <mergeCell ref="N62:P62"/>
    <mergeCell ref="K63:L63"/>
    <mergeCell ref="M63:N63"/>
    <mergeCell ref="O63:P63"/>
    <mergeCell ref="K64:L64"/>
    <mergeCell ref="C60:H60"/>
    <mergeCell ref="C61:E61"/>
    <mergeCell ref="F61:H61"/>
    <mergeCell ref="C62:E62"/>
    <mergeCell ref="F62:H62"/>
    <mergeCell ref="C63:D63"/>
    <mergeCell ref="E63:F63"/>
    <mergeCell ref="G63:H63"/>
    <mergeCell ref="K71:L71"/>
    <mergeCell ref="M71:N71"/>
    <mergeCell ref="O71:P71"/>
    <mergeCell ref="S69:U69"/>
    <mergeCell ref="S62:U62"/>
    <mergeCell ref="K57:L57"/>
    <mergeCell ref="M57:N57"/>
    <mergeCell ref="O57:P57"/>
    <mergeCell ref="K69:M69"/>
    <mergeCell ref="N69:P69"/>
    <mergeCell ref="S63:T63"/>
    <mergeCell ref="U63:V63"/>
    <mergeCell ref="I29:R29"/>
    <mergeCell ref="Q107:S107"/>
    <mergeCell ref="N107:P107"/>
    <mergeCell ref="K107:M107"/>
    <mergeCell ref="T101:V101"/>
    <mergeCell ref="Q102:S102"/>
    <mergeCell ref="T102:V102"/>
    <mergeCell ref="Q101:S101"/>
    <mergeCell ref="K101:M101"/>
    <mergeCell ref="K70:L70"/>
    <mergeCell ref="M70:N70"/>
    <mergeCell ref="O70:P70"/>
    <mergeCell ref="K79:L79"/>
    <mergeCell ref="M79:N79"/>
    <mergeCell ref="O79:P79"/>
    <mergeCell ref="S75:X75"/>
    <mergeCell ref="S76:U76"/>
    <mergeCell ref="V76:X76"/>
    <mergeCell ref="S77:U77"/>
    <mergeCell ref="V77:X77"/>
    <mergeCell ref="S78:T78"/>
    <mergeCell ref="U78:V78"/>
    <mergeCell ref="W78:X78"/>
    <mergeCell ref="S79:T79"/>
    <mergeCell ref="B24:Y24"/>
    <mergeCell ref="I27:L27"/>
    <mergeCell ref="I28:L28"/>
    <mergeCell ref="M28:N28"/>
    <mergeCell ref="I26:R26"/>
    <mergeCell ref="M27:N27"/>
    <mergeCell ref="Q28:R28"/>
    <mergeCell ref="Q27:R27"/>
    <mergeCell ref="O28:P28"/>
    <mergeCell ref="O27:P27"/>
    <mergeCell ref="K5:R5"/>
    <mergeCell ref="K20:M20"/>
    <mergeCell ref="K19:M19"/>
    <mergeCell ref="K17:M17"/>
    <mergeCell ref="K16:M16"/>
    <mergeCell ref="K14:M14"/>
    <mergeCell ref="P19:R19"/>
    <mergeCell ref="P20:R20"/>
    <mergeCell ref="N8:O8"/>
    <mergeCell ref="N7:O7"/>
    <mergeCell ref="K13:M13"/>
    <mergeCell ref="K11:M11"/>
    <mergeCell ref="K10:M10"/>
    <mergeCell ref="P17:R17"/>
    <mergeCell ref="P16:R16"/>
    <mergeCell ref="P14:R14"/>
    <mergeCell ref="P11:R11"/>
    <mergeCell ref="P13:R13"/>
    <mergeCell ref="P10:R10"/>
    <mergeCell ref="U3:Y3"/>
    <mergeCell ref="U11:Y11"/>
    <mergeCell ref="U9:Y9"/>
    <mergeCell ref="U8:Y8"/>
    <mergeCell ref="U6:Y6"/>
    <mergeCell ref="U5:Y5"/>
    <mergeCell ref="U14:Y14"/>
    <mergeCell ref="U12:Y12"/>
    <mergeCell ref="U18:Y18"/>
    <mergeCell ref="U17:Y17"/>
    <mergeCell ref="U15:Y15"/>
    <mergeCell ref="C40:E40"/>
    <mergeCell ref="F40:H40"/>
    <mergeCell ref="F41:H41"/>
    <mergeCell ref="C41:E41"/>
    <mergeCell ref="S41:U41"/>
    <mergeCell ref="K39:P39"/>
    <mergeCell ref="K40:M40"/>
    <mergeCell ref="N40:P40"/>
    <mergeCell ref="K41:M41"/>
    <mergeCell ref="N41:P41"/>
    <mergeCell ref="S39:X39"/>
    <mergeCell ref="V40:X40"/>
    <mergeCell ref="V41:X41"/>
    <mergeCell ref="B37:Y37"/>
    <mergeCell ref="C39:H39"/>
    <mergeCell ref="M31:N31"/>
    <mergeCell ref="O31:P31"/>
    <mergeCell ref="Q31:R31"/>
    <mergeCell ref="I33:L33"/>
    <mergeCell ref="M33:N33"/>
    <mergeCell ref="O33:P33"/>
    <mergeCell ref="Q33:R33"/>
    <mergeCell ref="I34:L34"/>
    <mergeCell ref="M34:N34"/>
    <mergeCell ref="O34:P34"/>
    <mergeCell ref="Q34:R34"/>
    <mergeCell ref="I32:R32"/>
    <mergeCell ref="C42:D42"/>
    <mergeCell ref="E42:F42"/>
    <mergeCell ref="G42:H42"/>
    <mergeCell ref="G43:H43"/>
    <mergeCell ref="E43:F43"/>
    <mergeCell ref="C43:D43"/>
    <mergeCell ref="U20:Y20"/>
    <mergeCell ref="U21:Y21"/>
    <mergeCell ref="K42:L42"/>
    <mergeCell ref="M42:N42"/>
    <mergeCell ref="K43:L43"/>
    <mergeCell ref="M43:N43"/>
    <mergeCell ref="S40:U40"/>
    <mergeCell ref="O42:P42"/>
    <mergeCell ref="O43:P43"/>
    <mergeCell ref="S42:T42"/>
    <mergeCell ref="U42:V42"/>
    <mergeCell ref="W42:X42"/>
    <mergeCell ref="S43:T43"/>
    <mergeCell ref="I30:L30"/>
    <mergeCell ref="M30:N30"/>
    <mergeCell ref="O30:P30"/>
    <mergeCell ref="Q30:R30"/>
    <mergeCell ref="I31:L31"/>
    <mergeCell ref="B8:H8"/>
    <mergeCell ref="B11:H11"/>
    <mergeCell ref="B10:H10"/>
    <mergeCell ref="B9:H9"/>
    <mergeCell ref="D18:E18"/>
    <mergeCell ref="D17:E17"/>
    <mergeCell ref="D16:E16"/>
    <mergeCell ref="D14:E14"/>
    <mergeCell ref="D13:E13"/>
    <mergeCell ref="D12:E12"/>
    <mergeCell ref="B15:H15"/>
    <mergeCell ref="W43:X43"/>
    <mergeCell ref="C46:H46"/>
    <mergeCell ref="C47:E47"/>
    <mergeCell ref="F47:H47"/>
    <mergeCell ref="C48:E48"/>
    <mergeCell ref="F48:H48"/>
    <mergeCell ref="C49:D49"/>
    <mergeCell ref="E49:F49"/>
    <mergeCell ref="G49:H49"/>
    <mergeCell ref="S46:X46"/>
    <mergeCell ref="S47:U47"/>
    <mergeCell ref="V47:X47"/>
    <mergeCell ref="S48:U48"/>
    <mergeCell ref="V48:X48"/>
    <mergeCell ref="S49:T49"/>
    <mergeCell ref="U49:V49"/>
    <mergeCell ref="W49:X49"/>
    <mergeCell ref="U43:V43"/>
    <mergeCell ref="C50:D50"/>
    <mergeCell ref="E50:F50"/>
    <mergeCell ref="G50:H50"/>
    <mergeCell ref="K46:P46"/>
    <mergeCell ref="K47:M47"/>
    <mergeCell ref="N47:P47"/>
    <mergeCell ref="K48:M48"/>
    <mergeCell ref="N48:P48"/>
    <mergeCell ref="K49:L49"/>
    <mergeCell ref="M49:N49"/>
    <mergeCell ref="O49:P49"/>
    <mergeCell ref="K50:L50"/>
    <mergeCell ref="M50:N50"/>
    <mergeCell ref="O50:P50"/>
    <mergeCell ref="S50:T50"/>
    <mergeCell ref="U50:V50"/>
    <mergeCell ref="W50:X50"/>
    <mergeCell ref="C53:H53"/>
    <mergeCell ref="C54:E54"/>
    <mergeCell ref="F54:H54"/>
    <mergeCell ref="C55:E55"/>
    <mergeCell ref="F55:H55"/>
    <mergeCell ref="C56:D56"/>
    <mergeCell ref="E56:F56"/>
    <mergeCell ref="G56:H56"/>
    <mergeCell ref="K53:P53"/>
    <mergeCell ref="K54:M54"/>
    <mergeCell ref="N54:P54"/>
    <mergeCell ref="K55:M55"/>
    <mergeCell ref="N55:P55"/>
    <mergeCell ref="K56:L56"/>
    <mergeCell ref="M56:N56"/>
    <mergeCell ref="O56:P56"/>
    <mergeCell ref="S53:X53"/>
    <mergeCell ref="S54:U54"/>
    <mergeCell ref="V54:X54"/>
    <mergeCell ref="S55:U55"/>
    <mergeCell ref="V55:X55"/>
    <mergeCell ref="S56:T56"/>
    <mergeCell ref="U56:V56"/>
    <mergeCell ref="W56:X56"/>
    <mergeCell ref="S57:T57"/>
    <mergeCell ref="U57:V57"/>
    <mergeCell ref="W57:X57"/>
    <mergeCell ref="K60:P60"/>
    <mergeCell ref="K61:M61"/>
    <mergeCell ref="N61:P61"/>
    <mergeCell ref="S60:X60"/>
    <mergeCell ref="S61:U61"/>
    <mergeCell ref="V61:X61"/>
    <mergeCell ref="W63:X63"/>
    <mergeCell ref="U64:V64"/>
    <mergeCell ref="W64:X64"/>
    <mergeCell ref="C67:H67"/>
    <mergeCell ref="C68:E68"/>
    <mergeCell ref="F68:H68"/>
    <mergeCell ref="K67:P67"/>
    <mergeCell ref="K68:M68"/>
    <mergeCell ref="N68:P68"/>
    <mergeCell ref="S67:X67"/>
    <mergeCell ref="S68:U68"/>
    <mergeCell ref="V68:X68"/>
    <mergeCell ref="M64:N64"/>
    <mergeCell ref="O64:P64"/>
    <mergeCell ref="G64:H64"/>
    <mergeCell ref="S64:T64"/>
    <mergeCell ref="C64:D64"/>
    <mergeCell ref="E64:F64"/>
    <mergeCell ref="B1:Y1"/>
    <mergeCell ref="B110:D110"/>
    <mergeCell ref="R111:T111"/>
    <mergeCell ref="R110:T110"/>
    <mergeCell ref="N111:P111"/>
    <mergeCell ref="N110:P110"/>
    <mergeCell ref="F111:H111"/>
    <mergeCell ref="F110:H110"/>
    <mergeCell ref="B111:D111"/>
    <mergeCell ref="V69:X69"/>
    <mergeCell ref="S71:X71"/>
    <mergeCell ref="V72:X72"/>
    <mergeCell ref="S72:U72"/>
    <mergeCell ref="C70:E70"/>
    <mergeCell ref="F70:H70"/>
    <mergeCell ref="C71:D71"/>
    <mergeCell ref="E71:F71"/>
    <mergeCell ref="G71:H71"/>
    <mergeCell ref="C72:D72"/>
    <mergeCell ref="E72:F72"/>
    <mergeCell ref="G72:H72"/>
    <mergeCell ref="F69:H69"/>
    <mergeCell ref="C69:E69"/>
    <mergeCell ref="V62:X62"/>
    <mergeCell ref="H102:J102"/>
    <mergeCell ref="W101:Y101"/>
    <mergeCell ref="N101:P101"/>
    <mergeCell ref="B103:C103"/>
    <mergeCell ref="D103:E103"/>
    <mergeCell ref="F103:G103"/>
    <mergeCell ref="H101:J101"/>
    <mergeCell ref="F101:G101"/>
    <mergeCell ref="D101:E101"/>
    <mergeCell ref="F102:G102"/>
    <mergeCell ref="D102:E102"/>
    <mergeCell ref="B102:C102"/>
    <mergeCell ref="B107:C107"/>
    <mergeCell ref="B101:C101"/>
    <mergeCell ref="W103:Y103"/>
    <mergeCell ref="T103:V103"/>
    <mergeCell ref="Q103:S103"/>
    <mergeCell ref="N103:P103"/>
    <mergeCell ref="K103:M103"/>
    <mergeCell ref="H103:J103"/>
    <mergeCell ref="Q106:S106"/>
    <mergeCell ref="N106:P106"/>
    <mergeCell ref="K106:M106"/>
    <mergeCell ref="H106:J106"/>
    <mergeCell ref="Q105:S105"/>
    <mergeCell ref="N105:P105"/>
    <mergeCell ref="K105:M105"/>
    <mergeCell ref="H105:J105"/>
    <mergeCell ref="F105:G105"/>
    <mergeCell ref="D105:E105"/>
    <mergeCell ref="B105:C105"/>
    <mergeCell ref="H107:J107"/>
    <mergeCell ref="F107:G107"/>
    <mergeCell ref="D107:E107"/>
    <mergeCell ref="N102:P102"/>
    <mergeCell ref="K102:M102"/>
    <mergeCell ref="C80:D80"/>
    <mergeCell ref="E80:F80"/>
    <mergeCell ref="G80:H80"/>
    <mergeCell ref="C75:H75"/>
    <mergeCell ref="C76:E76"/>
    <mergeCell ref="F76:H76"/>
    <mergeCell ref="C77:E77"/>
    <mergeCell ref="F77:H77"/>
    <mergeCell ref="C78:E78"/>
    <mergeCell ref="F78:H78"/>
    <mergeCell ref="C79:D79"/>
    <mergeCell ref="E79:F79"/>
    <mergeCell ref="G79:H79"/>
    <mergeCell ref="W79:X79"/>
    <mergeCell ref="K75:P75"/>
    <mergeCell ref="K76:M76"/>
    <mergeCell ref="N76:P76"/>
    <mergeCell ref="K77:M77"/>
    <mergeCell ref="N77:P77"/>
    <mergeCell ref="K78:L78"/>
    <mergeCell ref="M78:N78"/>
    <mergeCell ref="O78:P78"/>
    <mergeCell ref="U79:V79"/>
    <mergeCell ref="C94:E94"/>
    <mergeCell ref="F94:H94"/>
    <mergeCell ref="C83:H83"/>
    <mergeCell ref="C84:E84"/>
    <mergeCell ref="F84:H84"/>
    <mergeCell ref="C86:E86"/>
    <mergeCell ref="F86:H86"/>
    <mergeCell ref="C87:D87"/>
    <mergeCell ref="E87:F87"/>
    <mergeCell ref="G87:H87"/>
    <mergeCell ref="C88:D88"/>
    <mergeCell ref="E88:F88"/>
    <mergeCell ref="G88:H88"/>
    <mergeCell ref="C85:E85"/>
    <mergeCell ref="F85:H85"/>
    <mergeCell ref="C96:D96"/>
    <mergeCell ref="E96:F96"/>
    <mergeCell ref="G96:H96"/>
    <mergeCell ref="C93:E93"/>
    <mergeCell ref="F93:H93"/>
    <mergeCell ref="K83:P83"/>
    <mergeCell ref="K84:M84"/>
    <mergeCell ref="N84:P84"/>
    <mergeCell ref="K85:M85"/>
    <mergeCell ref="N85:P85"/>
    <mergeCell ref="K86:M86"/>
    <mergeCell ref="N86:P86"/>
    <mergeCell ref="K87:L87"/>
    <mergeCell ref="M87:N87"/>
    <mergeCell ref="O87:P87"/>
    <mergeCell ref="K88:L88"/>
    <mergeCell ref="M88:N88"/>
    <mergeCell ref="O88:P88"/>
    <mergeCell ref="C92:E92"/>
    <mergeCell ref="F92:H92"/>
    <mergeCell ref="C95:D95"/>
    <mergeCell ref="E95:F95"/>
    <mergeCell ref="G95:H95"/>
    <mergeCell ref="C91:H91"/>
    <mergeCell ref="S88:T88"/>
    <mergeCell ref="U88:V88"/>
    <mergeCell ref="W88:X88"/>
    <mergeCell ref="S83:X83"/>
    <mergeCell ref="S84:U84"/>
    <mergeCell ref="V84:X84"/>
    <mergeCell ref="S85:U85"/>
    <mergeCell ref="V85:X85"/>
    <mergeCell ref="S86:U86"/>
    <mergeCell ref="V86:X86"/>
    <mergeCell ref="S87:T87"/>
    <mergeCell ref="U87:V87"/>
    <mergeCell ref="W87:X87"/>
    <mergeCell ref="K91:P91"/>
    <mergeCell ref="K92:M92"/>
    <mergeCell ref="N92:P92"/>
    <mergeCell ref="K93:M93"/>
    <mergeCell ref="N93:P93"/>
    <mergeCell ref="K94:L94"/>
    <mergeCell ref="M94:N94"/>
    <mergeCell ref="O94:P94"/>
    <mergeCell ref="K95:L95"/>
    <mergeCell ref="M95:N95"/>
    <mergeCell ref="O95:P95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 Ambiente Sorriso</dc:creator>
  <cp:lastModifiedBy>JUCINEIA DA SILVA</cp:lastModifiedBy>
  <cp:lastPrinted>2019-06-05T15:59:11Z</cp:lastPrinted>
  <dcterms:created xsi:type="dcterms:W3CDTF">2018-01-11T10:22:24Z</dcterms:created>
  <dcterms:modified xsi:type="dcterms:W3CDTF">2023-03-16T11:24:15Z</dcterms:modified>
</cp:coreProperties>
</file>