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0571\Desktop\"/>
    </mc:Choice>
  </mc:AlternateContent>
  <bookViews>
    <workbookView xWindow="0" yWindow="0" windowWidth="24000" windowHeight="9330" tabRatio="801" activeTab="2"/>
  </bookViews>
  <sheets>
    <sheet name="Capa" sheetId="1" r:id="rId1"/>
    <sheet name="Resumo" sheetId="3" r:id="rId2"/>
    <sheet name="Orçamento" sheetId="2" r:id="rId3"/>
    <sheet name="Cronograma" sheetId="4" r:id="rId4"/>
    <sheet name="Composição" sheetId="7" r:id="rId5"/>
    <sheet name="Mapa de cotação" sheetId="8" r:id="rId6"/>
    <sheet name="BDI - Serviços" sheetId="5" r:id="rId7"/>
    <sheet name="BDI-Equipamentos" sheetId="6" r:id="rId8"/>
    <sheet name="Memória de Calculo" sheetId="9" r:id="rId9"/>
  </sheets>
  <externalReferences>
    <externalReference r:id="rId10"/>
    <externalReference r:id="rId11"/>
  </externalReferences>
  <definedNames>
    <definedName name="_xlnm._FilterDatabase" localSheetId="2">Orçamento!$A$1:$A$376</definedName>
    <definedName name="_ind100" localSheetId="3">#REF!</definedName>
    <definedName name="_ind100" localSheetId="5">#REF!</definedName>
    <definedName name="_ind100">#REF!</definedName>
    <definedName name="_mem2">'[1]Mat Asf'!$H$37</definedName>
    <definedName name="_prd1" localSheetId="3">#REF!</definedName>
    <definedName name="_prd1" localSheetId="5">#REF!</definedName>
    <definedName name="_prd1">#REF!</definedName>
    <definedName name="_prt1" localSheetId="3">#REF!</definedName>
    <definedName name="_prt1" localSheetId="5">#REF!</definedName>
    <definedName name="_prt1">#REF!</definedName>
    <definedName name="_RET1" localSheetId="3">#REF!</definedName>
    <definedName name="_RET1" localSheetId="5">#REF!</definedName>
    <definedName name="_RET1">#REF!</definedName>
    <definedName name="_xlnm.Print_Area" localSheetId="6">'BDI - Serviços'!$A$1:$J$39</definedName>
    <definedName name="_xlnm.Print_Area" localSheetId="7">'BDI-Equipamentos'!$A$1:$J$32</definedName>
    <definedName name="_xlnm.Print_Area" localSheetId="0">Capa!$A$1:$D$49</definedName>
    <definedName name="_xlnm.Print_Area" localSheetId="4">Composição!$A$1:$L$2811</definedName>
    <definedName name="_xlnm.Print_Area" localSheetId="3">Cronograma!$A$1:$AP$32</definedName>
    <definedName name="_xlnm.Print_Area" localSheetId="5">'Mapa de cotação'!$A$1:$J$24</definedName>
    <definedName name="_xlnm.Print_Area" localSheetId="2">Orçamento!$A$1:$J$376</definedName>
    <definedName name="_xlnm.Print_Area" localSheetId="1">Resumo!$A$1:$I$32</definedName>
    <definedName name="_xlnm.Print_Area">#REF!</definedName>
    <definedName name="areafog" localSheetId="3">#REF!</definedName>
    <definedName name="areafog" localSheetId="5">#REF!</definedName>
    <definedName name="areafog">#REF!</definedName>
    <definedName name="areatsd" localSheetId="3">#REF!</definedName>
    <definedName name="areatsd" localSheetId="5">#REF!</definedName>
    <definedName name="areatsd">#REF!</definedName>
    <definedName name="areatss" localSheetId="3">#REF!</definedName>
    <definedName name="areatss" localSheetId="5">#REF!</definedName>
    <definedName name="areatss">#REF!</definedName>
    <definedName name="bacia" localSheetId="3">#REF!</definedName>
    <definedName name="bacia" localSheetId="5">#REF!</definedName>
    <definedName name="bacia">#REF!</definedName>
    <definedName name="bbdcc15" localSheetId="3">#REF!</definedName>
    <definedName name="bbdcc15" localSheetId="5">#REF!</definedName>
    <definedName name="bbdcc15">#REF!</definedName>
    <definedName name="bbdcc20" localSheetId="3">#REF!</definedName>
    <definedName name="bbdcc20" localSheetId="5">#REF!</definedName>
    <definedName name="bbdcc20">#REF!</definedName>
    <definedName name="bbdcc25" localSheetId="3">#REF!</definedName>
    <definedName name="bbdcc25" localSheetId="5">#REF!</definedName>
    <definedName name="bbdcc25">#REF!</definedName>
    <definedName name="bbdcc30" localSheetId="3">#REF!</definedName>
    <definedName name="bbdcc30" localSheetId="5">#REF!</definedName>
    <definedName name="bbdcc30">#REF!</definedName>
    <definedName name="bbdtc04" localSheetId="3">#REF!</definedName>
    <definedName name="bbdtc04" localSheetId="5">#REF!</definedName>
    <definedName name="bbdtc04">#REF!</definedName>
    <definedName name="bbdtc06" localSheetId="3">#REF!</definedName>
    <definedName name="bbdtc06" localSheetId="5">#REF!</definedName>
    <definedName name="bbdtc06">#REF!</definedName>
    <definedName name="bbdtc08" localSheetId="3">#REF!</definedName>
    <definedName name="bbdtc08" localSheetId="5">#REF!</definedName>
    <definedName name="bbdtc08">#REF!</definedName>
    <definedName name="bbdtc10" localSheetId="3">#REF!</definedName>
    <definedName name="bbdtc10" localSheetId="5">#REF!</definedName>
    <definedName name="bbdtc10">#REF!</definedName>
    <definedName name="bbdtc12" localSheetId="3">#REF!</definedName>
    <definedName name="bbdtc12" localSheetId="5">#REF!</definedName>
    <definedName name="bbdtc12">#REF!</definedName>
    <definedName name="bbdtc15" localSheetId="3">#REF!</definedName>
    <definedName name="bbdtc15" localSheetId="5">#REF!</definedName>
    <definedName name="bbdtc15">#REF!</definedName>
    <definedName name="bbscc15" localSheetId="3">#REF!</definedName>
    <definedName name="bbscc15" localSheetId="5">#REF!</definedName>
    <definedName name="bbscc15">#REF!</definedName>
    <definedName name="bbscc20" localSheetId="3">#REF!</definedName>
    <definedName name="bbscc20" localSheetId="5">#REF!</definedName>
    <definedName name="bbscc20">#REF!</definedName>
    <definedName name="bbscc25" localSheetId="3">#REF!</definedName>
    <definedName name="bbscc25" localSheetId="5">#REF!</definedName>
    <definedName name="bbscc25">#REF!</definedName>
    <definedName name="bbscc30" localSheetId="3">#REF!</definedName>
    <definedName name="bbscc30" localSheetId="5">#REF!</definedName>
    <definedName name="bbscc30">#REF!</definedName>
    <definedName name="bbstc04" localSheetId="3">#REF!</definedName>
    <definedName name="bbstc04" localSheetId="5">#REF!</definedName>
    <definedName name="bbstc04">#REF!</definedName>
    <definedName name="bbstc06" localSheetId="3">#REF!</definedName>
    <definedName name="bbstc06" localSheetId="5">#REF!</definedName>
    <definedName name="bbstc06">#REF!</definedName>
    <definedName name="bbstc08" localSheetId="3">#REF!</definedName>
    <definedName name="bbstc08" localSheetId="5">#REF!</definedName>
    <definedName name="bbstc08">#REF!</definedName>
    <definedName name="bbstc10" localSheetId="3">#REF!</definedName>
    <definedName name="bbstc10" localSheetId="5">#REF!</definedName>
    <definedName name="bbstc10">#REF!</definedName>
    <definedName name="bbstc12" localSheetId="3">#REF!</definedName>
    <definedName name="bbstc12" localSheetId="5">#REF!</definedName>
    <definedName name="bbstc12">#REF!</definedName>
    <definedName name="bbstc15" localSheetId="3">#REF!</definedName>
    <definedName name="bbstc15" localSheetId="5">#REF!</definedName>
    <definedName name="bbstc15">#REF!</definedName>
    <definedName name="bbttc04" localSheetId="3">#REF!</definedName>
    <definedName name="bbttc04" localSheetId="5">#REF!</definedName>
    <definedName name="bbttc04">#REF!</definedName>
    <definedName name="bbttc06" localSheetId="3">#REF!</definedName>
    <definedName name="bbttc06" localSheetId="5">#REF!</definedName>
    <definedName name="bbttc06">#REF!</definedName>
    <definedName name="bbttc08" localSheetId="3">#REF!</definedName>
    <definedName name="bbttc08" localSheetId="5">#REF!</definedName>
    <definedName name="bbttc08">#REF!</definedName>
    <definedName name="bbttc10" localSheetId="3">#REF!</definedName>
    <definedName name="bbttc10" localSheetId="5">#REF!</definedName>
    <definedName name="bbttc10">#REF!</definedName>
    <definedName name="bbttc12" localSheetId="3">#REF!</definedName>
    <definedName name="bbttc12" localSheetId="5">#REF!</definedName>
    <definedName name="bbttc12">#REF!</definedName>
    <definedName name="bbttc15" localSheetId="3">#REF!</definedName>
    <definedName name="bbttc15" localSheetId="5">#REF!</definedName>
    <definedName name="bbttc15">#REF!</definedName>
    <definedName name="BDI.Opcao" hidden="1">[2]DADOS!$F$18</definedName>
    <definedName name="BDI.TipoObra" hidden="1">[2]BDI!$A$138:$A$146</definedName>
    <definedName name="betume" localSheetId="3">#REF!</definedName>
    <definedName name="betume" localSheetId="5">#REF!</definedName>
    <definedName name="betume">#REF!</definedName>
    <definedName name="cabeca" localSheetId="3">#REF!</definedName>
    <definedName name="cabeca" localSheetId="5">#REF!</definedName>
    <definedName name="cabeca">#REF!</definedName>
    <definedName name="cabeca1" localSheetId="3">#REF!</definedName>
    <definedName name="cabeca1" localSheetId="5">#REF!</definedName>
    <definedName name="cabeca1">#REF!</definedName>
    <definedName name="cabeçalho" localSheetId="3">#REF!</definedName>
    <definedName name="cabeçalho" localSheetId="5">#REF!</definedName>
    <definedName name="cabeçalho">#REF!</definedName>
    <definedName name="cabeçalho1" localSheetId="3">#REF!</definedName>
    <definedName name="cabeçalho1" localSheetId="5">#REF!</definedName>
    <definedName name="cabeçalho1">#REF!</definedName>
    <definedName name="cbdcc15" localSheetId="3">#REF!</definedName>
    <definedName name="cbdcc15" localSheetId="5">#REF!</definedName>
    <definedName name="cbdcc15">#REF!</definedName>
    <definedName name="cbdcc20" localSheetId="3">#REF!</definedName>
    <definedName name="cbdcc20" localSheetId="5">#REF!</definedName>
    <definedName name="cbdcc20">#REF!</definedName>
    <definedName name="cbdcc25" localSheetId="3">#REF!</definedName>
    <definedName name="cbdcc25" localSheetId="5">#REF!</definedName>
    <definedName name="cbdcc25">#REF!</definedName>
    <definedName name="cbdcc30" localSheetId="3">#REF!</definedName>
    <definedName name="cbdcc30" localSheetId="5">#REF!</definedName>
    <definedName name="cbdcc30">#REF!</definedName>
    <definedName name="cbdtc04" localSheetId="3">#REF!</definedName>
    <definedName name="cbdtc04" localSheetId="5">#REF!</definedName>
    <definedName name="cbdtc04">#REF!</definedName>
    <definedName name="cbdtc06" localSheetId="3">#REF!</definedName>
    <definedName name="cbdtc06" localSheetId="5">#REF!</definedName>
    <definedName name="cbdtc06">#REF!</definedName>
    <definedName name="cbdtc08" localSheetId="3">#REF!</definedName>
    <definedName name="cbdtc08" localSheetId="5">#REF!</definedName>
    <definedName name="cbdtc08">#REF!</definedName>
    <definedName name="cbdtc10" localSheetId="3">#REF!</definedName>
    <definedName name="cbdtc10" localSheetId="5">#REF!</definedName>
    <definedName name="cbdtc10">#REF!</definedName>
    <definedName name="cbdtc12" localSheetId="3">#REF!</definedName>
    <definedName name="cbdtc12" localSheetId="5">#REF!</definedName>
    <definedName name="cbdtc12">#REF!</definedName>
    <definedName name="cbdtc15" localSheetId="3">#REF!</definedName>
    <definedName name="cbdtc15" localSheetId="5">#REF!</definedName>
    <definedName name="cbdtc15">#REF!</definedName>
    <definedName name="cbscc15" localSheetId="3">#REF!</definedName>
    <definedName name="cbscc15" localSheetId="5">#REF!</definedName>
    <definedName name="cbscc15">#REF!</definedName>
    <definedName name="cbscc20" localSheetId="3">#REF!</definedName>
    <definedName name="cbscc20" localSheetId="5">#REF!</definedName>
    <definedName name="cbscc20">#REF!</definedName>
    <definedName name="cbscc25" localSheetId="3">#REF!</definedName>
    <definedName name="cbscc25" localSheetId="5">#REF!</definedName>
    <definedName name="cbscc25">#REF!</definedName>
    <definedName name="cbscc30" localSheetId="3">#REF!</definedName>
    <definedName name="cbscc30" localSheetId="5">#REF!</definedName>
    <definedName name="cbscc30">#REF!</definedName>
    <definedName name="cbstc04" localSheetId="3">#REF!</definedName>
    <definedName name="cbstc04" localSheetId="5">#REF!</definedName>
    <definedName name="cbstc04">#REF!</definedName>
    <definedName name="cbstc06" localSheetId="3">#REF!</definedName>
    <definedName name="cbstc06" localSheetId="5">#REF!</definedName>
    <definedName name="cbstc06">#REF!</definedName>
    <definedName name="cbstc08" localSheetId="3">#REF!</definedName>
    <definedName name="cbstc08" localSheetId="5">#REF!</definedName>
    <definedName name="cbstc08">#REF!</definedName>
    <definedName name="cbstc10" localSheetId="3">#REF!</definedName>
    <definedName name="cbstc10" localSheetId="5">#REF!</definedName>
    <definedName name="cbstc10">#REF!</definedName>
    <definedName name="cbstc12" localSheetId="3">#REF!</definedName>
    <definedName name="cbstc12" localSheetId="5">#REF!</definedName>
    <definedName name="cbstc12">#REF!</definedName>
    <definedName name="cbstc15" localSheetId="3">#REF!</definedName>
    <definedName name="cbstc15" localSheetId="5">#REF!</definedName>
    <definedName name="cbstc15">#REF!</definedName>
    <definedName name="cbttc04" localSheetId="3">#REF!</definedName>
    <definedName name="cbttc04" localSheetId="5">#REF!</definedName>
    <definedName name="cbttc04">#REF!</definedName>
    <definedName name="cbttc06" localSheetId="3">#REF!</definedName>
    <definedName name="cbttc06" localSheetId="5">#REF!</definedName>
    <definedName name="cbttc06">#REF!</definedName>
    <definedName name="cbttc08" localSheetId="3">#REF!</definedName>
    <definedName name="cbttc08" localSheetId="5">#REF!</definedName>
    <definedName name="cbttc08">#REF!</definedName>
    <definedName name="cbttc10" localSheetId="3">#REF!</definedName>
    <definedName name="cbttc10" localSheetId="5">#REF!</definedName>
    <definedName name="cbttc10">#REF!</definedName>
    <definedName name="cbttc12" localSheetId="3">#REF!</definedName>
    <definedName name="cbttc12" localSheetId="5">#REF!</definedName>
    <definedName name="cbttc12">#REF!</definedName>
    <definedName name="cbttc15" localSheetId="3">#REF!</definedName>
    <definedName name="cbttc15" localSheetId="5">#REF!</definedName>
    <definedName name="cbttc15">#REF!</definedName>
    <definedName name="ccerca" localSheetId="3">#REF!</definedName>
    <definedName name="ccerca" localSheetId="5">#REF!</definedName>
    <definedName name="ccerca">#REF!</definedName>
    <definedName name="cesar" localSheetId="3">#REF!</definedName>
    <definedName name="cesar" localSheetId="5">#REF!</definedName>
    <definedName name="cesar">#REF!</definedName>
    <definedName name="cm_30" localSheetId="3">#REF!</definedName>
    <definedName name="cm_30" localSheetId="5">#REF!</definedName>
    <definedName name="cm_30">#REF!</definedName>
    <definedName name="comp100" localSheetId="3">#REF!</definedName>
    <definedName name="comp100" localSheetId="5">#REF!</definedName>
    <definedName name="comp100">#REF!</definedName>
    <definedName name="comp95" localSheetId="3">#REF!</definedName>
    <definedName name="comp95" localSheetId="5">#REF!</definedName>
    <definedName name="comp95">#REF!</definedName>
    <definedName name="compala" localSheetId="3">#REF!</definedName>
    <definedName name="compala" localSheetId="5">#REF!</definedName>
    <definedName name="compala">#REF!</definedName>
    <definedName name="conap" localSheetId="3">#REF!</definedName>
    <definedName name="conap" localSheetId="5">#REF!</definedName>
    <definedName name="conap">#REF!</definedName>
    <definedName name="conass" localSheetId="3">#REF!</definedName>
    <definedName name="conass" localSheetId="5">#REF!</definedName>
    <definedName name="conass">#REF!</definedName>
    <definedName name="connum" localSheetId="3">#REF!</definedName>
    <definedName name="connum" localSheetId="5">#REF!</definedName>
    <definedName name="connum">#REF!</definedName>
    <definedName name="conpro" localSheetId="3">#REF!</definedName>
    <definedName name="conpro" localSheetId="5">#REF!</definedName>
    <definedName name="conpro">#REF!</definedName>
    <definedName name="contrato" localSheetId="3">#REF!</definedName>
    <definedName name="contrato" localSheetId="5">#REF!</definedName>
    <definedName name="contrato">#REF!</definedName>
    <definedName name="corte" localSheetId="3">#REF!</definedName>
    <definedName name="corte" localSheetId="5">#REF!</definedName>
    <definedName name="corte">#REF!</definedName>
    <definedName name="DATA" localSheetId="3">#REF!</definedName>
    <definedName name="DATA" localSheetId="5">#REF!</definedName>
    <definedName name="DATA">#REF!</definedName>
    <definedName name="defensa" localSheetId="3">#REF!</definedName>
    <definedName name="defensa" localSheetId="5">#REF!</definedName>
    <definedName name="defensa">#REF!</definedName>
    <definedName name="DESONERACAO" hidden="1">IF(OR(Import.Desoneracao="DESONERADO",Import.Desoneracao="SIM"),"SIM","NÃO")</definedName>
    <definedName name="dmt_1000" localSheetId="3">#REF!</definedName>
    <definedName name="dmt_1000" localSheetId="5">#REF!</definedName>
    <definedName name="dmt_1000">#REF!</definedName>
    <definedName name="dmt_1200" localSheetId="3">#REF!</definedName>
    <definedName name="dmt_1200" localSheetId="5">#REF!</definedName>
    <definedName name="dmt_1200">#REF!</definedName>
    <definedName name="dmt_1400" localSheetId="3">#REF!</definedName>
    <definedName name="dmt_1400" localSheetId="5">#REF!</definedName>
    <definedName name="dmt_1400">#REF!</definedName>
    <definedName name="dmt_200" localSheetId="3">#REF!</definedName>
    <definedName name="dmt_200" localSheetId="5">#REF!</definedName>
    <definedName name="dmt_200">#REF!</definedName>
    <definedName name="dmt_400" localSheetId="3">#REF!</definedName>
    <definedName name="dmt_400" localSheetId="5">#REF!</definedName>
    <definedName name="dmt_400">#REF!</definedName>
    <definedName name="dmt_50" localSheetId="3">#REF!</definedName>
    <definedName name="dmt_50" localSheetId="5">#REF!</definedName>
    <definedName name="dmt_50">#REF!</definedName>
    <definedName name="dmt_600" localSheetId="3">#REF!</definedName>
    <definedName name="dmt_600" localSheetId="5">#REF!</definedName>
    <definedName name="dmt_600">#REF!</definedName>
    <definedName name="dmt_800" localSheetId="3">#REF!</definedName>
    <definedName name="dmt_800" localSheetId="5">#REF!</definedName>
    <definedName name="dmt_800">#REF!</definedName>
    <definedName name="drena" localSheetId="3">#REF!</definedName>
    <definedName name="drena" localSheetId="5">#REF!</definedName>
    <definedName name="drena">#REF!</definedName>
    <definedName name="dreno" localSheetId="3">#REF!</definedName>
    <definedName name="dreno" localSheetId="5">#REF!</definedName>
    <definedName name="dreno">#REF!</definedName>
    <definedName name="dtipo1" localSheetId="3">#REF!</definedName>
    <definedName name="dtipo1" localSheetId="5">#REF!</definedName>
    <definedName name="dtipo1">#REF!</definedName>
    <definedName name="dtipo2" localSheetId="3">#REF!</definedName>
    <definedName name="dtipo2" localSheetId="5">#REF!</definedName>
    <definedName name="dtipo2">#REF!</definedName>
    <definedName name="empo2" localSheetId="3">#REF!</definedName>
    <definedName name="empo2" localSheetId="5">#REF!</definedName>
    <definedName name="empo2">#REF!</definedName>
    <definedName name="Empola2" localSheetId="3">#REF!</definedName>
    <definedName name="Empola2" localSheetId="5">#REF!</definedName>
    <definedName name="Empola2">#REF!</definedName>
    <definedName name="Empolo2" localSheetId="3">#REF!</definedName>
    <definedName name="Empolo2" localSheetId="5">#REF!</definedName>
    <definedName name="Empolo2">#REF!</definedName>
    <definedName name="empolo3" localSheetId="3">#REF!</definedName>
    <definedName name="empolo3" localSheetId="5">#REF!</definedName>
    <definedName name="empolo3">#REF!</definedName>
    <definedName name="eng">'[1]Mat Asf'!$C$36</definedName>
    <definedName name="engfiscal" localSheetId="3">#REF!</definedName>
    <definedName name="engfiscal" localSheetId="5">#REF!</definedName>
    <definedName name="engfiscal">#REF!</definedName>
    <definedName name="engm1" localSheetId="3">#REF!</definedName>
    <definedName name="engm1" localSheetId="5">#REF!</definedName>
    <definedName name="engm1">#REF!</definedName>
    <definedName name="engm2" localSheetId="3">#REF!</definedName>
    <definedName name="engm2" localSheetId="5">#REF!</definedName>
    <definedName name="engm2">#REF!</definedName>
    <definedName name="engmds" localSheetId="3">#REF!</definedName>
    <definedName name="engmds" localSheetId="5">#REF!</definedName>
    <definedName name="engmds">#REF!</definedName>
    <definedName name="escavd" localSheetId="3">#REF!</definedName>
    <definedName name="escavd" localSheetId="5">#REF!</definedName>
    <definedName name="escavd">#REF!</definedName>
    <definedName name="escavgd" localSheetId="3">#REF!</definedName>
    <definedName name="escavgd" localSheetId="5">#REF!</definedName>
    <definedName name="escavgd">#REF!</definedName>
    <definedName name="escavgs" localSheetId="3">#REF!</definedName>
    <definedName name="escavgs" localSheetId="5">#REF!</definedName>
    <definedName name="escavgs">#REF!</definedName>
    <definedName name="escavs" localSheetId="3">#REF!</definedName>
    <definedName name="escavs" localSheetId="5">#REF!</definedName>
    <definedName name="escavs">#REF!</definedName>
    <definedName name="escavt" localSheetId="3">#REF!</definedName>
    <definedName name="escavt" localSheetId="5">#REF!</definedName>
    <definedName name="escavt">#REF!</definedName>
    <definedName name="etipo1" localSheetId="3">#REF!</definedName>
    <definedName name="etipo1" localSheetId="5">#REF!</definedName>
    <definedName name="etipo1">#REF!</definedName>
    <definedName name="etipo2" localSheetId="3">#REF!</definedName>
    <definedName name="etipo2" localSheetId="5">#REF!</definedName>
    <definedName name="etipo2">#REF!</definedName>
    <definedName name="faixa" localSheetId="3">#REF!</definedName>
    <definedName name="faixa" localSheetId="5">#REF!</definedName>
    <definedName name="faixa">#REF!</definedName>
    <definedName name="fator100" localSheetId="3">#REF!</definedName>
    <definedName name="fator100" localSheetId="5">#REF!</definedName>
    <definedName name="fator100">#REF!</definedName>
    <definedName name="fator50" localSheetId="3">#REF!</definedName>
    <definedName name="fator50" localSheetId="5">#REF!</definedName>
    <definedName name="fator50">#REF!</definedName>
    <definedName name="fdreno" localSheetId="3">#REF!</definedName>
    <definedName name="fdreno" localSheetId="5">#REF!</definedName>
    <definedName name="fdreno">#REF!</definedName>
    <definedName name="firma" localSheetId="3">#REF!</definedName>
    <definedName name="firma" localSheetId="5">#REF!</definedName>
    <definedName name="firma">#REF!</definedName>
    <definedName name="foac" localSheetId="3">#REF!</definedName>
    <definedName name="foac" localSheetId="5">#REF!</definedName>
    <definedName name="foac">#REF!</definedName>
    <definedName name="foae" localSheetId="3">#REF!</definedName>
    <definedName name="foae" localSheetId="5">#REF!</definedName>
    <definedName name="foae">#REF!</definedName>
    <definedName name="foc" localSheetId="3">#REF!</definedName>
    <definedName name="foc" localSheetId="5">#REF!</definedName>
    <definedName name="foc">#REF!</definedName>
    <definedName name="FOG" localSheetId="3">#REF!</definedName>
    <definedName name="FOG" localSheetId="5">#REF!</definedName>
    <definedName name="FOG">#REF!</definedName>
    <definedName name="fpavi" localSheetId="3">#REF!</definedName>
    <definedName name="fpavi" localSheetId="5">#REF!</definedName>
    <definedName name="fpavi">#REF!</definedName>
    <definedName name="fsinal" localSheetId="3">#REF!</definedName>
    <definedName name="fsinal" localSheetId="5">#REF!</definedName>
    <definedName name="fsinal">#REF!</definedName>
    <definedName name="fterra" localSheetId="3">#REF!</definedName>
    <definedName name="fterra" localSheetId="5">#REF!</definedName>
    <definedName name="fterra">#REF!</definedName>
    <definedName name="grama" localSheetId="3">#REF!</definedName>
    <definedName name="grama" localSheetId="5">#REF!</definedName>
    <definedName name="grama">#REF!</definedName>
    <definedName name="_xlnm.Recorder" localSheetId="3">#REF!</definedName>
    <definedName name="_xlnm.Recorder" localSheetId="5">#REF!</definedName>
    <definedName name="_xlnm.Recorder">#REF!</definedName>
    <definedName name="Guias" localSheetId="3">#REF!</definedName>
    <definedName name="Guias" localSheetId="5">#REF!</definedName>
    <definedName name="Guias">#REF!</definedName>
    <definedName name="horad6" localSheetId="3">#REF!</definedName>
    <definedName name="horad6" localSheetId="5">#REF!</definedName>
    <definedName name="horad6">#REF!</definedName>
    <definedName name="horad8" localSheetId="3">#REF!</definedName>
    <definedName name="horad8" localSheetId="5">#REF!</definedName>
    <definedName name="horad8">#REF!</definedName>
    <definedName name="imparea" localSheetId="3">#REF!</definedName>
    <definedName name="imparea" localSheetId="5">#REF!</definedName>
    <definedName name="imparea">#REF!</definedName>
    <definedName name="Import.Desoneracao" hidden="1">OFFSET([2]DADOS!$G$18,0,-1)</definedName>
    <definedName name="licerra" localSheetId="3">#REF!</definedName>
    <definedName name="licerra" localSheetId="5">#REF!</definedName>
    <definedName name="licerra">#REF!</definedName>
    <definedName name="limata" localSheetId="3">#REF!</definedName>
    <definedName name="limata" localSheetId="5">#REF!</definedName>
    <definedName name="limata">#REF!</definedName>
    <definedName name="marco" localSheetId="3">#REF!</definedName>
    <definedName name="marco" localSheetId="5">#REF!</definedName>
    <definedName name="marco">#REF!</definedName>
    <definedName name="mds" localSheetId="3">#REF!</definedName>
    <definedName name="mds" localSheetId="5">#REF!</definedName>
    <definedName name="mds">#REF!</definedName>
    <definedName name="Mem">'[1]Mat Asf'!$C$37</definedName>
    <definedName name="mo_base" localSheetId="3">#REF!</definedName>
    <definedName name="mo_base" localSheetId="5">#REF!</definedName>
    <definedName name="mo_base">#REF!</definedName>
    <definedName name="mo_sub_base" localSheetId="3">#REF!</definedName>
    <definedName name="mo_sub_base" localSheetId="5">#REF!</definedName>
    <definedName name="mo_sub_base">#REF!</definedName>
    <definedName name="mobase" localSheetId="3">#REF!</definedName>
    <definedName name="mobase" localSheetId="5">#REF!</definedName>
    <definedName name="mobase">#REF!</definedName>
    <definedName name="mocomercial" localSheetId="3">#REF!</definedName>
    <definedName name="mocomercial" localSheetId="5">#REF!</definedName>
    <definedName name="mocomercial">#REF!</definedName>
    <definedName name="molocal" localSheetId="3">#REF!</definedName>
    <definedName name="molocal" localSheetId="5">#REF!</definedName>
    <definedName name="molocal">#REF!</definedName>
    <definedName name="mosub" localSheetId="3">#REF!</definedName>
    <definedName name="mosub" localSheetId="5">#REF!</definedName>
    <definedName name="mosub">#REF!</definedName>
    <definedName name="muro" localSheetId="3">#REF!</definedName>
    <definedName name="muro" localSheetId="5">#REF!</definedName>
    <definedName name="muro">#REF!</definedName>
    <definedName name="OAC" localSheetId="3">#REF!</definedName>
    <definedName name="OAC" localSheetId="5">#REF!</definedName>
    <definedName name="OAC">#REF!</definedName>
    <definedName name="OAE" localSheetId="3">#REF!</definedName>
    <definedName name="OAE" localSheetId="5">#REF!</definedName>
    <definedName name="OAE">#REF!</definedName>
    <definedName name="obra" localSheetId="3">#REF!</definedName>
    <definedName name="obra" localSheetId="5">#REF!</definedName>
    <definedName name="obra">#REF!</definedName>
    <definedName name="OCOM" localSheetId="3">#REF!</definedName>
    <definedName name="OCOM" localSheetId="5">#REF!</definedName>
    <definedName name="OCOM">#REF!</definedName>
    <definedName name="Orçamento" localSheetId="3">#REF!</definedName>
    <definedName name="Orçamento" localSheetId="5">#REF!</definedName>
    <definedName name="Orçamento">#REF!</definedName>
    <definedName name="ordem" localSheetId="3">#REF!</definedName>
    <definedName name="ordem" localSheetId="5">#REF!</definedName>
    <definedName name="ordem">#REF!</definedName>
    <definedName name="orlando" localSheetId="3">#REF!</definedName>
    <definedName name="orlando" localSheetId="5">#REF!</definedName>
    <definedName name="orlando">#REF!</definedName>
    <definedName name="pal1x1" localSheetId="3">#REF!</definedName>
    <definedName name="pal1x1" localSheetId="5">#REF!</definedName>
    <definedName name="pal1x1">#REF!</definedName>
    <definedName name="patrolamento" localSheetId="3">#REF!</definedName>
    <definedName name="patrolamento" localSheetId="5">#REF!</definedName>
    <definedName name="patrolamento">#REF!</definedName>
    <definedName name="pavi" localSheetId="3">#REF!</definedName>
    <definedName name="pavi" localSheetId="5">#REF!</definedName>
    <definedName name="pavi">#REF!</definedName>
    <definedName name="pcat" localSheetId="3">#REF!</definedName>
    <definedName name="pcat" localSheetId="5">#REF!</definedName>
    <definedName name="pcat">#REF!</definedName>
    <definedName name="pdmt" localSheetId="3">#REF!</definedName>
    <definedName name="pdmt" localSheetId="5">#REF!</definedName>
    <definedName name="pdmt">#REF!</definedName>
    <definedName name="pdmt1000" localSheetId="3">#REF!</definedName>
    <definedName name="pdmt1000" localSheetId="5">#REF!</definedName>
    <definedName name="pdmt1000">#REF!</definedName>
    <definedName name="pdmt1200" localSheetId="3">#REF!</definedName>
    <definedName name="pdmt1200" localSheetId="5">#REF!</definedName>
    <definedName name="pdmt1200">#REF!</definedName>
    <definedName name="pdmt200" localSheetId="3">#REF!</definedName>
    <definedName name="pdmt200" localSheetId="5">#REF!</definedName>
    <definedName name="pdmt200">#REF!</definedName>
    <definedName name="pdmt400" localSheetId="3">#REF!</definedName>
    <definedName name="pdmt400" localSheetId="5">#REF!</definedName>
    <definedName name="pdmt400">#REF!</definedName>
    <definedName name="pdmt50" localSheetId="3">#REF!</definedName>
    <definedName name="pdmt50" localSheetId="5">#REF!</definedName>
    <definedName name="pdmt50">#REF!</definedName>
    <definedName name="pdmt600" localSheetId="3">#REF!</definedName>
    <definedName name="pdmt600" localSheetId="5">#REF!</definedName>
    <definedName name="pdmt600">#REF!</definedName>
    <definedName name="pdmt800" localSheetId="3">#REF!</definedName>
    <definedName name="pdmt800" localSheetId="5">#REF!</definedName>
    <definedName name="pdmt800">#REF!</definedName>
    <definedName name="PEDREIRA" localSheetId="3">#REF!</definedName>
    <definedName name="PEDREIRA" localSheetId="5">#REF!</definedName>
    <definedName name="PEDREIRA">#REF!</definedName>
    <definedName name="perac" localSheetId="3">#REF!</definedName>
    <definedName name="perac" localSheetId="5">#REF!</definedName>
    <definedName name="perac">#REF!</definedName>
    <definedName name="persim" localSheetId="3">#REF!</definedName>
    <definedName name="persim" localSheetId="5">#REF!</definedName>
    <definedName name="persim">#REF!</definedName>
    <definedName name="pil2x05" localSheetId="3">#REF!</definedName>
    <definedName name="pil2x05" localSheetId="5">#REF!</definedName>
    <definedName name="pil2x05">#REF!</definedName>
    <definedName name="pil2x1" localSheetId="3">#REF!</definedName>
    <definedName name="pil2x1" localSheetId="5">#REF!</definedName>
    <definedName name="pil2x1">#REF!</definedName>
    <definedName name="pir" localSheetId="3">#REF!</definedName>
    <definedName name="pir" localSheetId="5">#REF!</definedName>
    <definedName name="pir">#REF!</definedName>
    <definedName name="portfiscal" localSheetId="3">#REF!</definedName>
    <definedName name="portfiscal" localSheetId="5">#REF!</definedName>
    <definedName name="portfiscal">#REF!</definedName>
    <definedName name="portm1" localSheetId="3">#REF!</definedName>
    <definedName name="portm1" localSheetId="5">#REF!</definedName>
    <definedName name="portm1">#REF!</definedName>
    <definedName name="portm2" localSheetId="3">#REF!</definedName>
    <definedName name="portm2" localSheetId="5">#REF!</definedName>
    <definedName name="portm2">#REF!</definedName>
    <definedName name="pro" localSheetId="3">#REF!</definedName>
    <definedName name="pro" localSheetId="5">#REF!</definedName>
    <definedName name="pro">#REF!</definedName>
    <definedName name="pz" localSheetId="3">#REF!</definedName>
    <definedName name="pz" localSheetId="5">#REF!</definedName>
    <definedName name="pz">#REF!</definedName>
    <definedName name="rdreno" localSheetId="3">#REF!</definedName>
    <definedName name="rdreno" localSheetId="5">#REF!</definedName>
    <definedName name="rdreno">#REF!</definedName>
    <definedName name="reatd" localSheetId="3">#REF!</definedName>
    <definedName name="reatd" localSheetId="5">#REF!</definedName>
    <definedName name="reatd">#REF!</definedName>
    <definedName name="reatgd" localSheetId="3">#REF!</definedName>
    <definedName name="reatgd" localSheetId="5">#REF!</definedName>
    <definedName name="reatgd">#REF!</definedName>
    <definedName name="reatgs" localSheetId="3">#REF!</definedName>
    <definedName name="reatgs" localSheetId="5">#REF!</definedName>
    <definedName name="reatgs">#REF!</definedName>
    <definedName name="reats" localSheetId="3">#REF!</definedName>
    <definedName name="reats" localSheetId="5">#REF!</definedName>
    <definedName name="reats">#REF!</definedName>
    <definedName name="reatt" localSheetId="3">#REF!</definedName>
    <definedName name="reatt" localSheetId="5">#REF!</definedName>
    <definedName name="reatt">#REF!</definedName>
    <definedName name="referência" localSheetId="3">#REF!</definedName>
    <definedName name="referência" localSheetId="5">#REF!</definedName>
    <definedName name="referência">#REF!</definedName>
    <definedName name="REGULA" localSheetId="3">#REF!</definedName>
    <definedName name="REGULA" localSheetId="5">#REF!</definedName>
    <definedName name="REGULA">#REF!</definedName>
    <definedName name="REMOÇÃO" localSheetId="3">#REF!</definedName>
    <definedName name="REMOÇÃO" localSheetId="5">#REF!</definedName>
    <definedName name="REMOÇÃO">#REF!</definedName>
    <definedName name="roac" localSheetId="3">#REF!</definedName>
    <definedName name="roac" localSheetId="5">#REF!</definedName>
    <definedName name="roac">#REF!</definedName>
    <definedName name="roae" localSheetId="3">#REF!</definedName>
    <definedName name="roae" localSheetId="5">#REF!</definedName>
    <definedName name="roae">#REF!</definedName>
    <definedName name="roc" localSheetId="3">#REF!</definedName>
    <definedName name="roc" localSheetId="5">#REF!</definedName>
    <definedName name="roc">#REF!</definedName>
    <definedName name="rodovia" localSheetId="3">#REF!</definedName>
    <definedName name="rodovia" localSheetId="5">#REF!</definedName>
    <definedName name="rodovia">#REF!</definedName>
    <definedName name="rpavi" localSheetId="3">#REF!</definedName>
    <definedName name="rpavi" localSheetId="5">#REF!</definedName>
    <definedName name="rpavi">#REF!</definedName>
    <definedName name="RR_2C" localSheetId="3">#REF!</definedName>
    <definedName name="RR_2C" localSheetId="5">#REF!</definedName>
    <definedName name="RR_2C">#REF!</definedName>
    <definedName name="rrcerca" localSheetId="3">#REF!</definedName>
    <definedName name="rrcerca" localSheetId="5">#REF!</definedName>
    <definedName name="rrcerca">#REF!</definedName>
    <definedName name="rsinal" localSheetId="3">#REF!</definedName>
    <definedName name="rsinal" localSheetId="5">#REF!</definedName>
    <definedName name="rsinal">#REF!</definedName>
    <definedName name="rterra" localSheetId="3">#REF!</definedName>
    <definedName name="rterra" localSheetId="5">#REF!</definedName>
    <definedName name="rterra">#REF!</definedName>
    <definedName name="saterro" localSheetId="3">#REF!</definedName>
    <definedName name="saterro" localSheetId="5">#REF!</definedName>
    <definedName name="saterro">#REF!</definedName>
    <definedName name="scat" localSheetId="3">#REF!</definedName>
    <definedName name="scat" localSheetId="5">#REF!</definedName>
    <definedName name="scat">#REF!</definedName>
    <definedName name="scorte" localSheetId="3">#REF!</definedName>
    <definedName name="scorte" localSheetId="5">#REF!</definedName>
    <definedName name="scorte">#REF!</definedName>
    <definedName name="sdmt" localSheetId="3">#REF!</definedName>
    <definedName name="sdmt" localSheetId="5">#REF!</definedName>
    <definedName name="sdmt">#REF!</definedName>
    <definedName name="sdmt1000" localSheetId="3">#REF!</definedName>
    <definedName name="sdmt1000" localSheetId="5">#REF!</definedName>
    <definedName name="sdmt1000">#REF!</definedName>
    <definedName name="sdmt1200" localSheetId="3">#REF!</definedName>
    <definedName name="sdmt1200" localSheetId="5">#REF!</definedName>
    <definedName name="sdmt1200">#REF!</definedName>
    <definedName name="sdmt200" localSheetId="3">#REF!</definedName>
    <definedName name="sdmt200" localSheetId="5">#REF!</definedName>
    <definedName name="sdmt200">#REF!</definedName>
    <definedName name="sdmt400" localSheetId="3">#REF!</definedName>
    <definedName name="sdmt400" localSheetId="5">#REF!</definedName>
    <definedName name="sdmt400">#REF!</definedName>
    <definedName name="sdmt50" localSheetId="3">#REF!</definedName>
    <definedName name="sdmt50" localSheetId="5">#REF!</definedName>
    <definedName name="sdmt50">#REF!</definedName>
    <definedName name="sdmt600" localSheetId="3">#REF!</definedName>
    <definedName name="sdmt600" localSheetId="5">#REF!</definedName>
    <definedName name="sdmt600">#REF!</definedName>
    <definedName name="sdmt800" localSheetId="3">#REF!</definedName>
    <definedName name="sdmt800" localSheetId="5">#REF!</definedName>
    <definedName name="sdmt800">#REF!</definedName>
    <definedName name="SINALI" localSheetId="3">#REF!</definedName>
    <definedName name="SINALI" localSheetId="5">#REF!</definedName>
    <definedName name="SINALI">#REF!</definedName>
    <definedName name="subrog" localSheetId="3">#REF!</definedName>
    <definedName name="subrog" localSheetId="5">#REF!</definedName>
    <definedName name="subrog">#REF!</definedName>
    <definedName name="tcat" localSheetId="3">#REF!</definedName>
    <definedName name="tcat" localSheetId="5">#REF!</definedName>
    <definedName name="tcat">#REF!</definedName>
    <definedName name="terra" localSheetId="3">#REF!</definedName>
    <definedName name="terra" localSheetId="5">#REF!</definedName>
    <definedName name="terra">#REF!</definedName>
    <definedName name="teste" localSheetId="3">#REF!</definedName>
    <definedName name="teste" localSheetId="5">#REF!</definedName>
    <definedName name="teste">#REF!</definedName>
    <definedName name="teste2" localSheetId="3">#REF!</definedName>
    <definedName name="teste2" localSheetId="5">#REF!</definedName>
    <definedName name="teste2">#REF!</definedName>
    <definedName name="_xlnm.Print_Titles" localSheetId="4">Composição!$1:$2</definedName>
    <definedName name="_xlnm.Print_Titles" localSheetId="3">Cronograma!$A:$I</definedName>
    <definedName name="_xlnm.Print_Titles" localSheetId="2">Orçamento!$1:$9</definedName>
    <definedName name="_xlnm.Print_Titles" localSheetId="1">Resumo!$1:$10</definedName>
    <definedName name="trecho" localSheetId="3">#REF!</definedName>
    <definedName name="trecho" localSheetId="5">#REF!</definedName>
    <definedName name="trecho">#REF!</definedName>
    <definedName name="TSD" localSheetId="3">#REF!</definedName>
    <definedName name="TSD" localSheetId="5">#REF!</definedName>
    <definedName name="TSD">#REF!</definedName>
    <definedName name="TSs" localSheetId="3">#REF!</definedName>
    <definedName name="TSs" localSheetId="5">#REF!</definedName>
    <definedName name="TSs">#REF!</definedName>
    <definedName name="valeta" localSheetId="3">#REF!</definedName>
    <definedName name="valeta" localSheetId="5">#REF!</definedName>
    <definedName name="valeta">#REF!</definedName>
    <definedName name="volbase" localSheetId="3">#REF!</definedName>
    <definedName name="volbase" localSheetId="5">#REF!</definedName>
    <definedName name="volbase">#REF!</definedName>
    <definedName name="volsub" localSheetId="3">#REF!</definedName>
    <definedName name="volsub" localSheetId="5">#REF!</definedName>
    <definedName name="volsub">#REF!</definedName>
    <definedName name="zebra" localSheetId="3">#REF!</definedName>
    <definedName name="zebra" localSheetId="5">#REF!</definedName>
    <definedName name="zebra">#REF!</definedName>
    <definedName name="zenil" localSheetId="3">#REF!</definedName>
    <definedName name="zenil" localSheetId="5">#REF!</definedName>
    <definedName name="zenil">#REF!</definedName>
  </definedNames>
  <calcPr calcId="162913" calcMode="manual"/>
</workbook>
</file>

<file path=xl/calcChain.xml><?xml version="1.0" encoding="utf-8"?>
<calcChain xmlns="http://schemas.openxmlformats.org/spreadsheetml/2006/main">
  <c r="K7" i="7" l="1"/>
  <c r="K8" i="7"/>
  <c r="K9" i="7"/>
  <c r="K10" i="7"/>
  <c r="K11" i="7"/>
  <c r="K12" i="7"/>
  <c r="K6" i="7"/>
  <c r="K1010" i="7"/>
  <c r="K1009" i="7"/>
  <c r="K1449" i="7"/>
  <c r="K1462" i="7"/>
  <c r="K1072" i="7"/>
  <c r="K1075" i="7"/>
  <c r="K1069" i="7"/>
  <c r="K1066" i="7" s="1"/>
  <c r="K5" i="7" l="1"/>
  <c r="K1008" i="7"/>
  <c r="K1011" i="7"/>
  <c r="D1873" i="7" l="1"/>
  <c r="K2129" i="7" l="1"/>
  <c r="J2129" i="7"/>
  <c r="K788" i="7"/>
  <c r="J788" i="7"/>
  <c r="K790" i="7"/>
  <c r="K791" i="7"/>
  <c r="K792" i="7"/>
  <c r="K793" i="7"/>
  <c r="K794" i="7"/>
  <c r="K795" i="7"/>
  <c r="K789" i="7"/>
  <c r="K2131" i="7"/>
  <c r="K2130" i="7"/>
  <c r="K2132" i="7"/>
  <c r="K2133" i="7"/>
  <c r="K2134" i="7"/>
  <c r="K2135" i="7"/>
  <c r="K2136" i="7"/>
  <c r="K2137" i="7"/>
  <c r="K2138" i="7"/>
  <c r="K2139" i="7"/>
  <c r="K2140" i="7"/>
  <c r="K2141" i="7"/>
  <c r="K2142" i="7"/>
  <c r="K2143" i="7"/>
  <c r="F364" i="2"/>
  <c r="F365" i="2"/>
  <c r="F366" i="2"/>
  <c r="F26" i="2" l="1"/>
  <c r="F23" i="2"/>
  <c r="F24" i="2" s="1"/>
  <c r="F21" i="2"/>
  <c r="J29" i="8" l="1"/>
  <c r="J26" i="8"/>
  <c r="J16" i="8" l="1"/>
  <c r="J13" i="8"/>
  <c r="J18" i="8"/>
  <c r="J24" i="8"/>
  <c r="J22" i="8"/>
  <c r="J20" i="8"/>
  <c r="J9" i="8"/>
  <c r="J1873" i="7" s="1"/>
  <c r="I24" i="5" l="1"/>
  <c r="I15" i="5" l="1"/>
  <c r="I21" i="5"/>
  <c r="I9" i="5"/>
  <c r="J5" i="2" l="1"/>
  <c r="I5" i="2"/>
  <c r="F69" i="2"/>
  <c r="F107" i="2"/>
  <c r="I2" i="6" l="1"/>
  <c r="B5" i="6"/>
  <c r="B2" i="6"/>
  <c r="A6" i="6"/>
  <c r="A4" i="6"/>
  <c r="A3" i="6"/>
  <c r="A2" i="6"/>
  <c r="I2" i="5"/>
  <c r="C6" i="5"/>
  <c r="B5" i="5"/>
  <c r="A6" i="5"/>
  <c r="A4" i="5"/>
  <c r="A3" i="5"/>
  <c r="A2" i="5"/>
  <c r="I3" i="4"/>
  <c r="H3" i="4"/>
  <c r="I5" i="4"/>
  <c r="C7" i="4"/>
  <c r="B3" i="4"/>
  <c r="A7" i="4"/>
  <c r="A5" i="4"/>
  <c r="A4" i="4"/>
  <c r="A3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J2" i="2"/>
  <c r="I2" i="2"/>
  <c r="E3" i="2"/>
  <c r="E2" i="2"/>
  <c r="B6" i="2"/>
  <c r="A6" i="2"/>
  <c r="B2" i="2"/>
  <c r="B2" i="5" s="1"/>
  <c r="A4" i="2"/>
  <c r="A3" i="2"/>
  <c r="A2" i="2"/>
  <c r="B5" i="3" l="1"/>
  <c r="A5" i="3"/>
  <c r="B4" i="3"/>
  <c r="A4" i="3"/>
  <c r="B3" i="3"/>
  <c r="A3" i="3"/>
  <c r="B30" i="3"/>
  <c r="B30" i="4" s="1"/>
  <c r="A30" i="3"/>
  <c r="A30" i="4" s="1"/>
  <c r="B29" i="3"/>
  <c r="B29" i="4" s="1"/>
  <c r="A29" i="3"/>
  <c r="A29" i="4" s="1"/>
  <c r="B28" i="3"/>
  <c r="B28" i="4" s="1"/>
  <c r="A28" i="3"/>
  <c r="A28" i="4" s="1"/>
  <c r="B27" i="3"/>
  <c r="B27" i="4" s="1"/>
  <c r="A27" i="3"/>
  <c r="A27" i="4" s="1"/>
  <c r="B26" i="3"/>
  <c r="B26" i="4" s="1"/>
  <c r="A26" i="3"/>
  <c r="A26" i="4" s="1"/>
  <c r="B25" i="3"/>
  <c r="B25" i="4" s="1"/>
  <c r="A25" i="3"/>
  <c r="A25" i="4" s="1"/>
  <c r="B24" i="3"/>
  <c r="B24" i="4" s="1"/>
  <c r="A24" i="3"/>
  <c r="A24" i="4" s="1"/>
  <c r="B23" i="3"/>
  <c r="B23" i="4" s="1"/>
  <c r="A23" i="3"/>
  <c r="A23" i="4" s="1"/>
  <c r="B22" i="3"/>
  <c r="B22" i="4" s="1"/>
  <c r="A22" i="3"/>
  <c r="A22" i="4" s="1"/>
  <c r="B21" i="3"/>
  <c r="B21" i="4" s="1"/>
  <c r="A21" i="3"/>
  <c r="A21" i="4" s="1"/>
  <c r="B20" i="3"/>
  <c r="B20" i="4" s="1"/>
  <c r="A20" i="3"/>
  <c r="A20" i="4" s="1"/>
  <c r="B19" i="3"/>
  <c r="B19" i="4" s="1"/>
  <c r="A19" i="3"/>
  <c r="A19" i="4" s="1"/>
  <c r="B18" i="3"/>
  <c r="B18" i="4" s="1"/>
  <c r="A18" i="3"/>
  <c r="A18" i="4" s="1"/>
  <c r="B17" i="3"/>
  <c r="B17" i="4" s="1"/>
  <c r="A17" i="3"/>
  <c r="A17" i="4" s="1"/>
  <c r="B16" i="3"/>
  <c r="B16" i="4" s="1"/>
  <c r="A16" i="3"/>
  <c r="A16" i="4" s="1"/>
  <c r="B15" i="3"/>
  <c r="B15" i="4" s="1"/>
  <c r="A15" i="3"/>
  <c r="A15" i="4" s="1"/>
  <c r="B14" i="3"/>
  <c r="B14" i="4" s="1"/>
  <c r="A14" i="3"/>
  <c r="A14" i="4" s="1"/>
  <c r="B13" i="3"/>
  <c r="B13" i="4" s="1"/>
  <c r="A13" i="3"/>
  <c r="A13" i="4" s="1"/>
  <c r="B12" i="3"/>
  <c r="B12" i="4" s="1"/>
  <c r="A12" i="3"/>
  <c r="A12" i="4" s="1"/>
  <c r="B11" i="3"/>
  <c r="B11" i="4" s="1"/>
  <c r="A11" i="3"/>
  <c r="A11" i="4" s="1"/>
  <c r="B3" i="2" l="1"/>
  <c r="B4" i="4"/>
  <c r="B3" i="5"/>
  <c r="B3" i="6"/>
  <c r="B4" i="5"/>
  <c r="B5" i="4"/>
  <c r="B4" i="6"/>
  <c r="B4" i="2"/>
  <c r="I32" i="2"/>
  <c r="J32" i="2" s="1"/>
  <c r="D323" i="9" l="1"/>
  <c r="D324" i="9"/>
  <c r="D325" i="9"/>
  <c r="D326" i="9"/>
  <c r="D327" i="9"/>
  <c r="D328" i="9"/>
  <c r="D329" i="9"/>
  <c r="D330" i="9"/>
  <c r="D331" i="9"/>
  <c r="D332" i="9"/>
  <c r="G3" i="9" l="1"/>
  <c r="B177" i="9" l="1"/>
  <c r="B171" i="9"/>
  <c r="A120" i="9"/>
  <c r="B15" i="9" l="1"/>
  <c r="B13" i="9"/>
  <c r="D263" i="9"/>
  <c r="A263" i="9"/>
  <c r="D262" i="9"/>
  <c r="A262" i="9"/>
  <c r="D261" i="9"/>
  <c r="A261" i="9"/>
  <c r="D260" i="9"/>
  <c r="A260" i="9"/>
  <c r="D259" i="9"/>
  <c r="A259" i="9"/>
  <c r="D258" i="9"/>
  <c r="A258" i="9"/>
  <c r="E243" i="9"/>
  <c r="E244" i="9"/>
  <c r="E246" i="9"/>
  <c r="E247" i="9"/>
  <c r="E249" i="9"/>
  <c r="E250" i="9"/>
  <c r="E251" i="9"/>
  <c r="E252" i="9"/>
  <c r="E253" i="9"/>
  <c r="E254" i="9"/>
  <c r="C248" i="9"/>
  <c r="E248" i="9" s="1"/>
  <c r="C245" i="9"/>
  <c r="E245" i="9" s="1"/>
  <c r="E242" i="9"/>
  <c r="E255" i="9" l="1"/>
  <c r="B218" i="9" l="1"/>
  <c r="D153" i="9"/>
  <c r="B165" i="9"/>
  <c r="B164" i="9"/>
  <c r="B163" i="9"/>
  <c r="C168" i="9"/>
  <c r="C167" i="9"/>
  <c r="C166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C106" i="9"/>
  <c r="A106" i="9"/>
  <c r="C117" i="9"/>
  <c r="A117" i="9"/>
  <c r="C116" i="9"/>
  <c r="A116" i="9"/>
  <c r="C115" i="9"/>
  <c r="A115" i="9"/>
  <c r="B21" i="9"/>
  <c r="B41" i="9" l="1"/>
  <c r="B38" i="9"/>
  <c r="B39" i="9"/>
  <c r="B36" i="9"/>
  <c r="B32" i="9"/>
  <c r="B31" i="9"/>
  <c r="B30" i="9"/>
  <c r="B29" i="9"/>
  <c r="B28" i="9"/>
  <c r="B26" i="9"/>
  <c r="B25" i="9"/>
  <c r="B24" i="9"/>
  <c r="B23" i="9" l="1"/>
  <c r="B22" i="9"/>
  <c r="B20" i="9"/>
  <c r="B19" i="9"/>
  <c r="B18" i="9"/>
  <c r="B17" i="9"/>
  <c r="B16" i="9"/>
  <c r="B14" i="9"/>
  <c r="B12" i="9"/>
  <c r="B11" i="9"/>
  <c r="B10" i="9"/>
  <c r="B9" i="9"/>
  <c r="B8" i="9"/>
  <c r="B7" i="9"/>
  <c r="D27" i="9"/>
  <c r="D23" i="9" l="1"/>
  <c r="D106" i="9"/>
  <c r="C114" i="9"/>
  <c r="A114" i="9"/>
  <c r="C113" i="9"/>
  <c r="A113" i="9"/>
  <c r="C112" i="9"/>
  <c r="A112" i="9"/>
  <c r="C111" i="9"/>
  <c r="A111" i="9"/>
  <c r="C110" i="9"/>
  <c r="A110" i="9"/>
  <c r="D115" i="9"/>
  <c r="D116" i="9"/>
  <c r="C109" i="9"/>
  <c r="A109" i="9"/>
  <c r="C108" i="9"/>
  <c r="A108" i="9"/>
  <c r="C107" i="9"/>
  <c r="A107" i="9"/>
  <c r="C105" i="9"/>
  <c r="A105" i="9"/>
  <c r="C104" i="9"/>
  <c r="A104" i="9"/>
  <c r="C103" i="9"/>
  <c r="A103" i="9"/>
  <c r="C101" i="9"/>
  <c r="A101" i="9"/>
  <c r="C102" i="9"/>
  <c r="A102" i="9"/>
  <c r="C100" i="9"/>
  <c r="A100" i="9"/>
  <c r="C99" i="9"/>
  <c r="A99" i="9"/>
  <c r="C98" i="9"/>
  <c r="A98" i="9"/>
  <c r="C97" i="9"/>
  <c r="A97" i="9"/>
  <c r="C96" i="9"/>
  <c r="A96" i="9"/>
  <c r="C95" i="9"/>
  <c r="A95" i="9"/>
  <c r="C94" i="9"/>
  <c r="A94" i="9"/>
  <c r="C93" i="9"/>
  <c r="A93" i="9"/>
  <c r="C92" i="9"/>
  <c r="A92" i="9"/>
  <c r="C91" i="9"/>
  <c r="A91" i="9"/>
  <c r="C90" i="9"/>
  <c r="B90" i="9"/>
  <c r="A90" i="9"/>
  <c r="D110" i="9" l="1"/>
  <c r="D114" i="9"/>
  <c r="D113" i="9"/>
  <c r="D112" i="9"/>
  <c r="D111" i="9"/>
  <c r="D109" i="9"/>
  <c r="D108" i="9"/>
  <c r="B40" i="9"/>
  <c r="C134" i="9"/>
  <c r="A134" i="9"/>
  <c r="C133" i="9"/>
  <c r="C132" i="9"/>
  <c r="A133" i="9"/>
  <c r="A132" i="9"/>
  <c r="C131" i="9"/>
  <c r="C130" i="9"/>
  <c r="A131" i="9"/>
  <c r="A130" i="9"/>
  <c r="C129" i="9"/>
  <c r="A129" i="9"/>
  <c r="C128" i="9"/>
  <c r="A128" i="9"/>
  <c r="C127" i="9"/>
  <c r="A127" i="9"/>
  <c r="C126" i="9"/>
  <c r="A126" i="9"/>
  <c r="C125" i="9"/>
  <c r="A125" i="9"/>
  <c r="C124" i="9"/>
  <c r="A124" i="9"/>
  <c r="C123" i="9"/>
  <c r="A123" i="9"/>
  <c r="B86" i="9"/>
  <c r="B85" i="9"/>
  <c r="B84" i="9"/>
  <c r="B83" i="9"/>
  <c r="B82" i="9"/>
  <c r="B81" i="9"/>
  <c r="B80" i="9"/>
  <c r="B79" i="9"/>
  <c r="B78" i="9"/>
  <c r="B77" i="9"/>
  <c r="B72" i="9"/>
  <c r="G72" i="9" s="1"/>
  <c r="B67" i="9"/>
  <c r="G67" i="9" s="1"/>
  <c r="B66" i="9"/>
  <c r="B117" i="9" l="1"/>
  <c r="D117" i="9" s="1"/>
  <c r="D264" i="9"/>
  <c r="B134" i="9"/>
  <c r="B34" i="9"/>
  <c r="B167" i="9" s="1"/>
  <c r="E167" i="9" s="1"/>
  <c r="B35" i="9"/>
  <c r="B168" i="9" s="1"/>
  <c r="E168" i="9" s="1"/>
  <c r="B33" i="9"/>
  <c r="B166" i="9" s="1"/>
  <c r="E166" i="9" s="1"/>
  <c r="D322" i="9" l="1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E237" i="9"/>
  <c r="E236" i="9"/>
  <c r="E235" i="9"/>
  <c r="E234" i="9"/>
  <c r="E233" i="9"/>
  <c r="E232" i="9"/>
  <c r="E231" i="9"/>
  <c r="E226" i="9"/>
  <c r="E225" i="9"/>
  <c r="E224" i="9"/>
  <c r="B219" i="9"/>
  <c r="B220" i="9" s="1"/>
  <c r="E214" i="9"/>
  <c r="E215" i="9" s="1"/>
  <c r="D214" i="9"/>
  <c r="D215" i="9" s="1"/>
  <c r="C214" i="9"/>
  <c r="C215" i="9" s="1"/>
  <c r="B214" i="9"/>
  <c r="B215" i="9" s="1"/>
  <c r="E177" i="9"/>
  <c r="E178" i="9" s="1"/>
  <c r="D181" i="9" s="1"/>
  <c r="E172" i="9"/>
  <c r="E171" i="9"/>
  <c r="E170" i="9"/>
  <c r="E169" i="9"/>
  <c r="E165" i="9"/>
  <c r="E164" i="9"/>
  <c r="E16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07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G86" i="9"/>
  <c r="G85" i="9"/>
  <c r="G84" i="9"/>
  <c r="G83" i="9"/>
  <c r="G82" i="9"/>
  <c r="G81" i="9"/>
  <c r="G80" i="9"/>
  <c r="G79" i="9"/>
  <c r="G78" i="9"/>
  <c r="G77" i="9"/>
  <c r="G73" i="9"/>
  <c r="H62" i="9"/>
  <c r="H61" i="9"/>
  <c r="H60" i="9"/>
  <c r="H59" i="9"/>
  <c r="H56" i="9"/>
  <c r="H55" i="9"/>
  <c r="H54" i="9"/>
  <c r="H53" i="9"/>
  <c r="H52" i="9"/>
  <c r="H51" i="9"/>
  <c r="H50" i="9"/>
  <c r="H49" i="9"/>
  <c r="H48" i="9"/>
  <c r="H47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6" i="9"/>
  <c r="D25" i="9"/>
  <c r="D24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G4" i="9"/>
  <c r="J7" i="8"/>
  <c r="J5" i="8"/>
  <c r="J3" i="8"/>
  <c r="I21" i="6"/>
  <c r="I16" i="6"/>
  <c r="I9" i="6"/>
  <c r="D5" i="6"/>
  <c r="D5" i="5"/>
  <c r="A1" i="5"/>
  <c r="A1" i="6" s="1"/>
  <c r="M9" i="4"/>
  <c r="P9" i="4" s="1"/>
  <c r="S9" i="4" s="1"/>
  <c r="V9" i="4" s="1"/>
  <c r="Y9" i="4" s="1"/>
  <c r="AB9" i="4" s="1"/>
  <c r="AE9" i="4" s="1"/>
  <c r="AH9" i="4" s="1"/>
  <c r="AK9" i="4" s="1"/>
  <c r="AN9" i="4" s="1"/>
  <c r="F6" i="4"/>
  <c r="A1" i="4"/>
  <c r="F12" i="3"/>
  <c r="E12" i="3"/>
  <c r="D12" i="3"/>
  <c r="C12" i="3"/>
  <c r="F11" i="3"/>
  <c r="E11" i="3"/>
  <c r="D11" i="3"/>
  <c r="C11" i="3"/>
  <c r="I4" i="5"/>
  <c r="I4" i="6" s="1"/>
  <c r="D333" i="9" l="1"/>
  <c r="D154" i="9"/>
  <c r="G68" i="9"/>
  <c r="D118" i="9"/>
  <c r="D119" i="9" s="1"/>
  <c r="D120" i="9" s="1"/>
  <c r="E238" i="9"/>
  <c r="D135" i="9"/>
  <c r="D136" i="9" s="1"/>
  <c r="D155" i="9"/>
  <c r="E227" i="9"/>
  <c r="D42" i="9"/>
  <c r="D43" i="9" s="1"/>
  <c r="I24" i="6"/>
  <c r="J4" i="2" s="1"/>
  <c r="G23" i="2" s="1"/>
  <c r="E173" i="9"/>
  <c r="E174" i="9" s="1"/>
  <c r="F91" i="2" s="1"/>
  <c r="G87" i="9"/>
  <c r="D157" i="9" l="1"/>
  <c r="D158" i="9"/>
  <c r="I3" i="5"/>
  <c r="I3" i="6" s="1"/>
  <c r="I4" i="4"/>
  <c r="J3" i="2"/>
  <c r="D180" i="9"/>
  <c r="D182" i="9" s="1"/>
  <c r="F93" i="2" s="1"/>
  <c r="D335" i="9"/>
  <c r="G360" i="2" l="1"/>
  <c r="G361" i="2"/>
  <c r="G359" i="2"/>
  <c r="G358" i="2"/>
  <c r="G24" i="2"/>
  <c r="G364" i="2"/>
  <c r="G365" i="2"/>
  <c r="G366" i="2"/>
  <c r="G25" i="2"/>
  <c r="G22" i="2"/>
  <c r="G21" i="2"/>
  <c r="G309" i="2"/>
  <c r="G232" i="2"/>
  <c r="G241" i="2"/>
  <c r="G109" i="2"/>
  <c r="G186" i="2"/>
  <c r="G51" i="2"/>
  <c r="G52" i="2"/>
  <c r="G48" i="2"/>
  <c r="G49" i="2"/>
  <c r="G50" i="2"/>
  <c r="G43" i="2"/>
  <c r="G44" i="2"/>
  <c r="G45" i="2"/>
  <c r="G46" i="2"/>
  <c r="G11" i="2"/>
  <c r="G35" i="2"/>
  <c r="G56" i="2"/>
  <c r="G65" i="2"/>
  <c r="G77" i="2"/>
  <c r="G88" i="2"/>
  <c r="G96" i="2"/>
  <c r="G107" i="2"/>
  <c r="G118" i="2"/>
  <c r="G127" i="2"/>
  <c r="G143" i="2"/>
  <c r="G154" i="2"/>
  <c r="G165" i="2"/>
  <c r="G174" i="2"/>
  <c r="G183" i="2"/>
  <c r="G194" i="2"/>
  <c r="G158" i="2"/>
  <c r="G185" i="2"/>
  <c r="G85" i="2"/>
  <c r="G123" i="2"/>
  <c r="G171" i="2"/>
  <c r="G18" i="2"/>
  <c r="G86" i="2"/>
  <c r="G151" i="2"/>
  <c r="G200" i="2"/>
  <c r="G87" i="2"/>
  <c r="G142" i="2"/>
  <c r="G182" i="2"/>
  <c r="G12" i="2"/>
  <c r="G26" i="2"/>
  <c r="G57" i="2"/>
  <c r="G78" i="2"/>
  <c r="G89" i="2"/>
  <c r="G97" i="2"/>
  <c r="G108" i="2"/>
  <c r="G119" i="2"/>
  <c r="G131" i="2"/>
  <c r="G145" i="2"/>
  <c r="G155" i="2"/>
  <c r="G166" i="2"/>
  <c r="G175" i="2"/>
  <c r="G184" i="2"/>
  <c r="G195" i="2"/>
  <c r="G146" i="2"/>
  <c r="G176" i="2"/>
  <c r="G105" i="2"/>
  <c r="G161" i="2"/>
  <c r="G34" i="2"/>
  <c r="G116" i="2"/>
  <c r="G191" i="2"/>
  <c r="G76" i="2"/>
  <c r="G117" i="2"/>
  <c r="G192" i="2"/>
  <c r="G14" i="2"/>
  <c r="G27" i="2"/>
  <c r="G58" i="2"/>
  <c r="G66" i="2"/>
  <c r="G79" i="2"/>
  <c r="G99" i="2"/>
  <c r="G110" i="2"/>
  <c r="G120" i="2"/>
  <c r="G132" i="2"/>
  <c r="G167" i="2"/>
  <c r="G196" i="2"/>
  <c r="G150" i="2"/>
  <c r="G199" i="2"/>
  <c r="G72" i="2"/>
  <c r="G125" i="2"/>
  <c r="G181" i="2"/>
  <c r="G64" i="2"/>
  <c r="G94" i="2"/>
  <c r="G164" i="2"/>
  <c r="G15" i="2"/>
  <c r="G28" i="2"/>
  <c r="G37" i="2"/>
  <c r="G59" i="2"/>
  <c r="G68" i="2"/>
  <c r="G80" i="2"/>
  <c r="G91" i="2"/>
  <c r="G100" i="2"/>
  <c r="G121" i="2"/>
  <c r="G134" i="2"/>
  <c r="G147" i="2"/>
  <c r="G160" i="2"/>
  <c r="G168" i="2"/>
  <c r="G177" i="2"/>
  <c r="G188" i="2"/>
  <c r="G197" i="2"/>
  <c r="G33" i="2"/>
  <c r="G172" i="2"/>
  <c r="G41" i="2"/>
  <c r="G153" i="2"/>
  <c r="G201" i="2"/>
  <c r="G16" i="2"/>
  <c r="G29" i="2"/>
  <c r="G38" i="2"/>
  <c r="G60" i="2"/>
  <c r="G81" i="2"/>
  <c r="G92" i="2"/>
  <c r="G104" i="2"/>
  <c r="G114" i="2"/>
  <c r="G122" i="2"/>
  <c r="G135" i="2"/>
  <c r="G149" i="2"/>
  <c r="G170" i="2"/>
  <c r="G179" i="2"/>
  <c r="G189" i="2"/>
  <c r="G198" i="2"/>
  <c r="G137" i="2"/>
  <c r="G190" i="2"/>
  <c r="G40" i="2"/>
  <c r="G93" i="2"/>
  <c r="G141" i="2"/>
  <c r="G39" i="2"/>
  <c r="G62" i="2"/>
  <c r="G69" i="2"/>
  <c r="G115" i="2"/>
  <c r="G180" i="2"/>
  <c r="G63" i="2"/>
  <c r="G106" i="2"/>
  <c r="G162" i="2"/>
  <c r="G126" i="2"/>
  <c r="G173" i="2"/>
  <c r="G372" i="2"/>
  <c r="G373" i="2"/>
  <c r="G374" i="2"/>
  <c r="G369" i="2"/>
  <c r="G370" i="2"/>
  <c r="G371" i="2"/>
  <c r="G348" i="2"/>
  <c r="G356" i="2"/>
  <c r="G351" i="2"/>
  <c r="G345" i="2"/>
  <c r="G346" i="2"/>
  <c r="G354" i="2"/>
  <c r="G347" i="2"/>
  <c r="G349" i="2"/>
  <c r="G344" i="2"/>
  <c r="G350" i="2"/>
  <c r="G343" i="2"/>
  <c r="G352" i="2"/>
  <c r="G353" i="2"/>
  <c r="G355" i="2"/>
  <c r="G339" i="2"/>
  <c r="G340" i="2"/>
  <c r="G337" i="2"/>
  <c r="G338" i="2"/>
  <c r="G341" i="2"/>
  <c r="G336" i="2"/>
  <c r="G328" i="2"/>
  <c r="G331" i="2"/>
  <c r="G333" i="2"/>
  <c r="G330" i="2"/>
  <c r="G329" i="2"/>
  <c r="G321" i="2"/>
  <c r="G323" i="2"/>
  <c r="G325" i="2"/>
  <c r="G294" i="2"/>
  <c r="G324" i="2"/>
  <c r="G322" i="2"/>
  <c r="G318" i="2"/>
  <c r="G316" i="2"/>
  <c r="G317" i="2"/>
  <c r="G311" i="2"/>
  <c r="G312" i="2"/>
  <c r="G313" i="2"/>
  <c r="G314" i="2"/>
  <c r="G315" i="2"/>
  <c r="G305" i="2"/>
  <c r="G278" i="2"/>
  <c r="G286" i="2"/>
  <c r="G295" i="2"/>
  <c r="G266" i="2"/>
  <c r="G258" i="2"/>
  <c r="G306" i="2"/>
  <c r="G279" i="2"/>
  <c r="G287" i="2"/>
  <c r="G296" i="2"/>
  <c r="G275" i="2"/>
  <c r="G267" i="2"/>
  <c r="G259" i="2"/>
  <c r="G256" i="2"/>
  <c r="G277" i="2"/>
  <c r="G307" i="2"/>
  <c r="G280" i="2"/>
  <c r="G288" i="2"/>
  <c r="G297" i="2"/>
  <c r="G268" i="2"/>
  <c r="G260" i="2"/>
  <c r="G308" i="2"/>
  <c r="G285" i="2"/>
  <c r="G265" i="2"/>
  <c r="G304" i="2"/>
  <c r="G281" i="2"/>
  <c r="G289" i="2"/>
  <c r="G298" i="2"/>
  <c r="G269" i="2"/>
  <c r="G255" i="2"/>
  <c r="G257" i="2"/>
  <c r="G282" i="2"/>
  <c r="G290" i="2"/>
  <c r="G299" i="2"/>
  <c r="G270" i="2"/>
  <c r="G271" i="2"/>
  <c r="G293" i="2"/>
  <c r="G283" i="2"/>
  <c r="G291" i="2"/>
  <c r="G300" i="2"/>
  <c r="G263" i="2"/>
  <c r="G276" i="2"/>
  <c r="G284" i="2"/>
  <c r="G292" i="2"/>
  <c r="G301" i="2"/>
  <c r="G264" i="2"/>
  <c r="G262" i="2"/>
  <c r="G302" i="2"/>
  <c r="G252" i="2"/>
  <c r="G253" i="2"/>
  <c r="G251" i="2"/>
  <c r="G245" i="2"/>
  <c r="G222" i="2"/>
  <c r="G230" i="2"/>
  <c r="G238" i="2"/>
  <c r="G218" i="2"/>
  <c r="G214" i="2"/>
  <c r="G224" i="2"/>
  <c r="G249" i="2"/>
  <c r="G229" i="2"/>
  <c r="G219" i="2"/>
  <c r="G227" i="2"/>
  <c r="G231" i="2"/>
  <c r="G239" i="2"/>
  <c r="G213" i="2"/>
  <c r="G233" i="2"/>
  <c r="G211" i="2"/>
  <c r="G223" i="2"/>
  <c r="G240" i="2"/>
  <c r="G228" i="2"/>
  <c r="G246" i="2"/>
  <c r="G225" i="2"/>
  <c r="G234" i="2"/>
  <c r="G221" i="2"/>
  <c r="G210" i="2"/>
  <c r="G209" i="2"/>
  <c r="G248" i="2"/>
  <c r="G236" i="2"/>
  <c r="G237" i="2"/>
  <c r="G247" i="2"/>
  <c r="G226" i="2"/>
  <c r="G235" i="2"/>
  <c r="G242" i="2"/>
  <c r="G207" i="2"/>
  <c r="G206" i="2"/>
  <c r="G205" i="2"/>
  <c r="D159" i="9"/>
  <c r="G28" i="3" l="1"/>
  <c r="G28" i="4" s="1"/>
  <c r="G27" i="3"/>
  <c r="G27" i="4" s="1"/>
  <c r="G25" i="3"/>
  <c r="G25" i="4" s="1"/>
  <c r="G26" i="3"/>
  <c r="G26" i="4" s="1"/>
  <c r="G30" i="3"/>
  <c r="G30" i="4" s="1"/>
  <c r="G24" i="3"/>
  <c r="G24" i="4" s="1"/>
  <c r="G29" i="3"/>
  <c r="G29" i="4" s="1"/>
  <c r="G23" i="3"/>
  <c r="G23" i="4" s="1"/>
  <c r="Y23" i="4" s="1"/>
  <c r="G22" i="3"/>
  <c r="G22" i="4" s="1"/>
  <c r="S22" i="4" s="1"/>
  <c r="G21" i="3"/>
  <c r="G21" i="4" s="1"/>
  <c r="G20" i="3"/>
  <c r="G20" i="4" s="1"/>
  <c r="G19" i="3"/>
  <c r="G19" i="4" s="1"/>
  <c r="J111" i="2"/>
  <c r="G18" i="3" s="1"/>
  <c r="G18" i="4" s="1"/>
  <c r="AE18" i="4" s="1"/>
  <c r="G15" i="3"/>
  <c r="G15" i="4" s="1"/>
  <c r="L11" i="4"/>
  <c r="G13" i="3" l="1"/>
  <c r="G13" i="4" s="1"/>
  <c r="S23" i="4"/>
  <c r="AH23" i="4"/>
  <c r="J23" i="4"/>
  <c r="M23" i="4"/>
  <c r="V23" i="4"/>
  <c r="AB23" i="4"/>
  <c r="AK23" i="4"/>
  <c r="AK18" i="4"/>
  <c r="S18" i="4"/>
  <c r="AN18" i="4"/>
  <c r="J18" i="4"/>
  <c r="AB18" i="4"/>
  <c r="M18" i="4"/>
  <c r="AH18" i="4"/>
  <c r="P18" i="4"/>
  <c r="V18" i="4"/>
  <c r="Y18" i="4"/>
  <c r="P22" i="4"/>
  <c r="V22" i="4"/>
  <c r="AE22" i="4"/>
  <c r="AB22" i="4"/>
  <c r="AH22" i="4"/>
  <c r="AE29" i="4"/>
  <c r="AK29" i="4"/>
  <c r="M29" i="4"/>
  <c r="AN29" i="4"/>
  <c r="AH29" i="4"/>
  <c r="S29" i="4"/>
  <c r="J29" i="4"/>
  <c r="V29" i="4"/>
  <c r="AB29" i="4"/>
  <c r="P29" i="4"/>
  <c r="Y29" i="4"/>
  <c r="Y24" i="4"/>
  <c r="P24" i="4"/>
  <c r="V24" i="4"/>
  <c r="AN24" i="4"/>
  <c r="AB24" i="4"/>
  <c r="AK24" i="4"/>
  <c r="S24" i="4"/>
  <c r="M24" i="4"/>
  <c r="AH24" i="4"/>
  <c r="AE24" i="4"/>
  <c r="M22" i="4"/>
  <c r="AE30" i="4"/>
  <c r="S30" i="4"/>
  <c r="M30" i="4"/>
  <c r="AK30" i="4"/>
  <c r="V30" i="4"/>
  <c r="Y30" i="4"/>
  <c r="AN30" i="4"/>
  <c r="AH30" i="4"/>
  <c r="J30" i="4"/>
  <c r="AB30" i="4"/>
  <c r="P30" i="4"/>
  <c r="AE23" i="4"/>
  <c r="AN26" i="4"/>
  <c r="AK26" i="4"/>
  <c r="Y26" i="4"/>
  <c r="AH26" i="4"/>
  <c r="AE26" i="4"/>
  <c r="J26" i="4"/>
  <c r="AB26" i="4"/>
  <c r="V26" i="4"/>
  <c r="S26" i="4"/>
  <c r="P26" i="4"/>
  <c r="M26" i="4"/>
  <c r="AN22" i="4"/>
  <c r="AK22" i="4"/>
  <c r="S28" i="4"/>
  <c r="Y28" i="4"/>
  <c r="V28" i="4"/>
  <c r="AK28" i="4"/>
  <c r="AN28" i="4"/>
  <c r="AE28" i="4"/>
  <c r="AB28" i="4"/>
  <c r="P28" i="4"/>
  <c r="M28" i="4"/>
  <c r="J28" i="4"/>
  <c r="AH28" i="4"/>
  <c r="Y22" i="4"/>
  <c r="P23" i="4"/>
  <c r="AN23" i="4"/>
  <c r="Y27" i="4"/>
  <c r="P27" i="4"/>
  <c r="V27" i="4"/>
  <c r="J27" i="4"/>
  <c r="AB27" i="4"/>
  <c r="M27" i="4"/>
  <c r="S27" i="4"/>
  <c r="AE27" i="4"/>
  <c r="AH27" i="4"/>
  <c r="AK27" i="4"/>
  <c r="AN27" i="4"/>
  <c r="J22" i="4"/>
  <c r="J24" i="4"/>
  <c r="G16" i="3"/>
  <c r="G16" i="4" s="1"/>
  <c r="AN15" i="4"/>
  <c r="M15" i="4"/>
  <c r="P15" i="4"/>
  <c r="AK15" i="4"/>
  <c r="J15" i="4"/>
  <c r="S15" i="4"/>
  <c r="V15" i="4"/>
  <c r="AE15" i="4"/>
  <c r="AH15" i="4"/>
  <c r="AB15" i="4"/>
  <c r="Y15" i="4"/>
  <c r="G17" i="3"/>
  <c r="G17" i="4" s="1"/>
  <c r="G14" i="3"/>
  <c r="G14" i="4" s="1"/>
  <c r="G12" i="3"/>
  <c r="G12" i="4" s="1"/>
  <c r="G11" i="3"/>
  <c r="G11" i="4" s="1"/>
  <c r="AK20" i="4"/>
  <c r="Y20" i="4"/>
  <c r="J20" i="4"/>
  <c r="AN20" i="4"/>
  <c r="AB20" i="4"/>
  <c r="P20" i="4"/>
  <c r="M20" i="4"/>
  <c r="S20" i="4"/>
  <c r="AH20" i="4"/>
  <c r="V20" i="4"/>
  <c r="AE20" i="4"/>
  <c r="O11" i="4"/>
  <c r="G31" i="4" l="1"/>
  <c r="G3" i="4" s="1"/>
  <c r="U11" i="4"/>
  <c r="X11" i="4" s="1"/>
  <c r="AA11" i="4" s="1"/>
  <c r="AD11" i="4" s="1"/>
  <c r="AG11" i="4" s="1"/>
  <c r="AJ11" i="4" s="1"/>
  <c r="AM11" i="4" s="1"/>
  <c r="AP11" i="4" s="1"/>
  <c r="G2" i="2"/>
  <c r="AB12" i="4"/>
  <c r="AE12" i="4"/>
  <c r="V12" i="4"/>
  <c r="AB16" i="4"/>
  <c r="M16" i="4"/>
  <c r="P16" i="4"/>
  <c r="V16" i="4"/>
  <c r="AK16" i="4"/>
  <c r="AH16" i="4"/>
  <c r="AE16" i="4"/>
  <c r="Y16" i="4"/>
  <c r="S16" i="4"/>
  <c r="AN16" i="4"/>
  <c r="P12" i="4"/>
  <c r="S12" i="4"/>
  <c r="Y12" i="4"/>
  <c r="AK12" i="4"/>
  <c r="AN12" i="4"/>
  <c r="AH12" i="4"/>
  <c r="M12" i="4"/>
  <c r="M14" i="4"/>
  <c r="AB14" i="4"/>
  <c r="AK14" i="4"/>
  <c r="V14" i="4"/>
  <c r="S14" i="4"/>
  <c r="P14" i="4"/>
  <c r="AH14" i="4"/>
  <c r="J14" i="4"/>
  <c r="AE14" i="4"/>
  <c r="AN14" i="4"/>
  <c r="Y14" i="4"/>
  <c r="AB13" i="4"/>
  <c r="AH13" i="4"/>
  <c r="J13" i="4"/>
  <c r="M13" i="4"/>
  <c r="AK13" i="4"/>
  <c r="P13" i="4"/>
  <c r="V13" i="4"/>
  <c r="S13" i="4"/>
  <c r="AN13" i="4"/>
  <c r="Y13" i="4"/>
  <c r="AE13" i="4"/>
  <c r="AB11" i="4"/>
  <c r="AE11" i="4"/>
  <c r="V11" i="4"/>
  <c r="AN11" i="4"/>
  <c r="P11" i="4"/>
  <c r="Y11" i="4"/>
  <c r="J11" i="4"/>
  <c r="AH11" i="4"/>
  <c r="S11" i="4"/>
  <c r="AK11" i="4"/>
  <c r="M11" i="4"/>
  <c r="AH25" i="4"/>
  <c r="V25" i="4"/>
  <c r="S25" i="4"/>
  <c r="AN25" i="4"/>
  <c r="P25" i="4"/>
  <c r="AK25" i="4"/>
  <c r="AE25" i="4"/>
  <c r="M25" i="4"/>
  <c r="AB25" i="4"/>
  <c r="Y25" i="4"/>
  <c r="J16" i="4"/>
  <c r="J25" i="4" l="1"/>
  <c r="M21" i="4"/>
  <c r="V17" i="4"/>
  <c r="Y17" i="4"/>
  <c r="AB17" i="4"/>
  <c r="AE17" i="4"/>
  <c r="AH17" i="4"/>
  <c r="AK17" i="4"/>
  <c r="AN17" i="4"/>
  <c r="P17" i="4"/>
  <c r="J17" i="4"/>
  <c r="S17" i="4"/>
  <c r="M17" i="4"/>
  <c r="J12" i="4"/>
  <c r="V21" i="4" l="1"/>
  <c r="AE21" i="4"/>
  <c r="AK21" i="4"/>
  <c r="J21" i="4"/>
  <c r="AH21" i="4"/>
  <c r="Y21" i="4"/>
  <c r="AB21" i="4"/>
  <c r="P21" i="4"/>
  <c r="S21" i="4"/>
  <c r="AN21" i="4"/>
  <c r="V19" i="4" l="1"/>
  <c r="V31" i="4" s="1"/>
  <c r="S19" i="4" l="1"/>
  <c r="S31" i="4" s="1"/>
  <c r="AH19" i="4"/>
  <c r="AH31" i="4" s="1"/>
  <c r="Y19" i="4"/>
  <c r="Y31" i="4" s="1"/>
  <c r="AB19" i="4"/>
  <c r="AB31" i="4" s="1"/>
  <c r="AE19" i="4"/>
  <c r="AE31" i="4" s="1"/>
  <c r="AK19" i="4"/>
  <c r="AK31" i="4" s="1"/>
  <c r="M19" i="4"/>
  <c r="M31" i="4" s="1"/>
  <c r="AN19" i="4"/>
  <c r="AN31" i="4" s="1"/>
  <c r="P19" i="4"/>
  <c r="P31" i="4" s="1"/>
  <c r="G31" i="3"/>
  <c r="J19" i="4" l="1"/>
  <c r="J31" i="4" s="1"/>
  <c r="J32" i="4" s="1"/>
  <c r="M32" i="4" s="1"/>
  <c r="P32" i="4" s="1"/>
  <c r="S32" i="4" s="1"/>
  <c r="V32" i="4" s="1"/>
  <c r="Y32" i="4" s="1"/>
  <c r="AB32" i="4" s="1"/>
  <c r="AE32" i="4" s="1"/>
  <c r="AH32" i="4" s="1"/>
  <c r="AK32" i="4" s="1"/>
  <c r="AN32" i="4" s="1"/>
  <c r="I21" i="3"/>
  <c r="I27" i="3"/>
  <c r="I16" i="3"/>
  <c r="I18" i="3"/>
  <c r="I13" i="3"/>
  <c r="I25" i="3"/>
  <c r="I23" i="3"/>
  <c r="I24" i="3"/>
  <c r="I11" i="3"/>
  <c r="I30" i="3"/>
  <c r="I15" i="3"/>
  <c r="G3" i="3"/>
  <c r="I20" i="3"/>
  <c r="I26" i="3"/>
  <c r="I28" i="3"/>
  <c r="I22" i="3"/>
  <c r="I29" i="3"/>
  <c r="I12" i="3"/>
  <c r="I14" i="3"/>
  <c r="I17" i="3"/>
  <c r="I19" i="3"/>
  <c r="AJ32" i="4" l="1"/>
  <c r="G4" i="4"/>
  <c r="G2" i="5"/>
  <c r="G4" i="3"/>
  <c r="G3" i="2" s="1"/>
  <c r="I19" i="4"/>
  <c r="AM32" i="4"/>
  <c r="AD32" i="4"/>
  <c r="AP31" i="4"/>
  <c r="I22" i="4"/>
  <c r="AA32" i="4"/>
  <c r="I30" i="4"/>
  <c r="I20" i="4"/>
  <c r="AG32" i="4"/>
  <c r="AD31" i="4"/>
  <c r="AA31" i="4"/>
  <c r="I15" i="4"/>
  <c r="O31" i="4"/>
  <c r="O32" i="4"/>
  <c r="U31" i="4"/>
  <c r="I12" i="4"/>
  <c r="I13" i="4"/>
  <c r="I25" i="4"/>
  <c r="I18" i="4"/>
  <c r="U32" i="4"/>
  <c r="X31" i="4"/>
  <c r="I14" i="4"/>
  <c r="I28" i="4"/>
  <c r="AG31" i="4"/>
  <c r="I24" i="4"/>
  <c r="R31" i="4"/>
  <c r="I29" i="4"/>
  <c r="I16" i="4"/>
  <c r="R32" i="4"/>
  <c r="I26" i="4"/>
  <c r="L32" i="4"/>
  <c r="L31" i="4"/>
  <c r="I11" i="4"/>
  <c r="X32" i="4"/>
  <c r="I21" i="4"/>
  <c r="I17" i="4"/>
  <c r="I23" i="4"/>
  <c r="I27" i="4"/>
  <c r="AJ31" i="4"/>
  <c r="AM31" i="4"/>
  <c r="I31" i="3"/>
  <c r="AP32" i="4" l="1"/>
  <c r="I31" i="4"/>
  <c r="G2" i="6"/>
  <c r="G3" i="5"/>
  <c r="G3" i="6" s="1"/>
  <c r="A6" i="3" l="1"/>
  <c r="A5" i="5" l="1"/>
  <c r="A5" i="6"/>
  <c r="A6" i="4"/>
</calcChain>
</file>

<file path=xl/sharedStrings.xml><?xml version="1.0" encoding="utf-8"?>
<sst xmlns="http://schemas.openxmlformats.org/spreadsheetml/2006/main" count="28621" uniqueCount="2618">
  <si>
    <t>Obra:</t>
  </si>
  <si>
    <t>BDI Serviços:</t>
  </si>
  <si>
    <t>Custo/m²:</t>
  </si>
  <si>
    <t>Local:</t>
  </si>
  <si>
    <t>BDI Equipamentos:</t>
  </si>
  <si>
    <t xml:space="preserve">Área: </t>
  </si>
  <si>
    <t>Código</t>
  </si>
  <si>
    <t>Referência</t>
  </si>
  <si>
    <t>Item</t>
  </si>
  <si>
    <t>Discriminação</t>
  </si>
  <si>
    <t>Uni-dade</t>
  </si>
  <si>
    <t>Quantidade</t>
  </si>
  <si>
    <t>Preço (R$)</t>
  </si>
  <si>
    <t>BDI Incidente</t>
  </si>
  <si>
    <t>Valor unitário Sem BDI</t>
  </si>
  <si>
    <t>Valor Unitário Com BDI</t>
  </si>
  <si>
    <t>Valor Total</t>
  </si>
  <si>
    <t>1.0</t>
  </si>
  <si>
    <t>SERVIÇOS PRELIMINARES</t>
  </si>
  <si>
    <t>SINAPI</t>
  </si>
  <si>
    <t>1.1</t>
  </si>
  <si>
    <t>M2</t>
  </si>
  <si>
    <t>1.2</t>
  </si>
  <si>
    <t>M</t>
  </si>
  <si>
    <t>1.3</t>
  </si>
  <si>
    <t>1.3.1</t>
  </si>
  <si>
    <t>1.3.2</t>
  </si>
  <si>
    <t>1.3.3</t>
  </si>
  <si>
    <t>M3</t>
  </si>
  <si>
    <t>1.4</t>
  </si>
  <si>
    <t>CANTEIRO DE OBRAS</t>
  </si>
  <si>
    <t>1.4.1</t>
  </si>
  <si>
    <t>1.5</t>
  </si>
  <si>
    <t>ADMINISTRAÇÃO LOCAL</t>
  </si>
  <si>
    <t>SUBTOTAL</t>
  </si>
  <si>
    <t>2.0</t>
  </si>
  <si>
    <t>MOVIMENTO DE TERRA</t>
  </si>
  <si>
    <t>2.1</t>
  </si>
  <si>
    <t>2.2</t>
  </si>
  <si>
    <t>2.3</t>
  </si>
  <si>
    <t>2.4</t>
  </si>
  <si>
    <t>ESCAVAÇÃO MANUAL PARA BLOCO DE COROAMENTO OU SAPATA, COM PREVISÃO DE FÔRMA. AF_06/2017</t>
  </si>
  <si>
    <t>2.5</t>
  </si>
  <si>
    <t>LASTRO COM MATERIAL GRANULAR, APLICAÇÃO EM BLOCOS DE COROAMENTO, ESPESSURA DE *5 CM*. AF_08/2017</t>
  </si>
  <si>
    <t>3.0</t>
  </si>
  <si>
    <t>INFRA ESTRUTURA</t>
  </si>
  <si>
    <t>3.1</t>
  </si>
  <si>
    <t>3.1.1</t>
  </si>
  <si>
    <t>3.1.2</t>
  </si>
  <si>
    <t>3.1.3</t>
  </si>
  <si>
    <t>SORRISO</t>
  </si>
  <si>
    <t>3.2</t>
  </si>
  <si>
    <t>VIGAS BALDRAMES</t>
  </si>
  <si>
    <t>3.2.1</t>
  </si>
  <si>
    <t>3.2.2</t>
  </si>
  <si>
    <t>3.2.3</t>
  </si>
  <si>
    <t>3.2.4</t>
  </si>
  <si>
    <t>3.2.5</t>
  </si>
  <si>
    <t>CONCRETAGEM DE VIGAS E LAJES, FCK=25 MPA, PARA LAJES PREMOLDADAS COM USO DE BOMBA EM EDIFICAÇÃO COM ÁREA MÉDIA DE LAJES MENOR OU IGUAL A 20 M² - LANÇAMENTO, ADENSAMENTO E ACABAMENTO.</t>
  </si>
  <si>
    <t>4.0</t>
  </si>
  <si>
    <t>SUPRA ESTRUTURA</t>
  </si>
  <si>
    <t>4.1</t>
  </si>
  <si>
    <t>PILARES</t>
  </si>
  <si>
    <t>4.1.1</t>
  </si>
  <si>
    <t>4.1.2</t>
  </si>
  <si>
    <t>4.1.3</t>
  </si>
  <si>
    <t>4.1.4</t>
  </si>
  <si>
    <t>4.1.5</t>
  </si>
  <si>
    <t>4.2</t>
  </si>
  <si>
    <t xml:space="preserve">VIGAS </t>
  </si>
  <si>
    <t>4.2.1</t>
  </si>
  <si>
    <t>4.2.2</t>
  </si>
  <si>
    <t>4.2.3</t>
  </si>
  <si>
    <t>4.2.4</t>
  </si>
  <si>
    <t>4.2.5</t>
  </si>
  <si>
    <t>4.3</t>
  </si>
  <si>
    <t>LAJES</t>
  </si>
  <si>
    <t>4.3.1</t>
  </si>
  <si>
    <t>4.3.2</t>
  </si>
  <si>
    <t>5.0</t>
  </si>
  <si>
    <t>IMPERMEABILIZAÇÃO E TRATAMENTOS</t>
  </si>
  <si>
    <t>5.1</t>
  </si>
  <si>
    <t>6.0</t>
  </si>
  <si>
    <t>ALVENARIAS E VEDAÇÕES</t>
  </si>
  <si>
    <t>6.1</t>
  </si>
  <si>
    <t>6.1.1</t>
  </si>
  <si>
    <t>6.1.2</t>
  </si>
  <si>
    <t>6.1.3</t>
  </si>
  <si>
    <t>6.1.4</t>
  </si>
  <si>
    <t>CONTRAVERGA MOLDADA IN LOCO EM CONCRETO PARA VÃOS DE MAIS DE 1,5 M DE COMPRIMENTO. AF_03/2016</t>
  </si>
  <si>
    <t>6.1.5</t>
  </si>
  <si>
    <t>6.1.6</t>
  </si>
  <si>
    <t>VERGA MOLDADA IN LOCO EM CONCRETO PARA PORTAS COM ATÉ 1,5 M DE VÃO. AF_03/2016</t>
  </si>
  <si>
    <t>7.0</t>
  </si>
  <si>
    <t>REVESTIMENTOS</t>
  </si>
  <si>
    <t>7.1</t>
  </si>
  <si>
    <t>PAREDES INTERNAS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</si>
  <si>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</si>
  <si>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</si>
  <si>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7.2</t>
  </si>
  <si>
    <t>PAREDES EXTERNAS</t>
  </si>
  <si>
    <t>EMBOÇO OU MASSA ÚNICA EM ARGAMASSA TRAÇO 1:2:8, PREPARO MECÂNICO COM BETONEIRA 400 L, APLICADA MANUALMENTE EM PANOS DE FACHADA COM PRESENÇA DE VÃOS, ESPESSURA DE 25 MM. AF_06/2014</t>
  </si>
  <si>
    <t>REVESTIMENTO CERÂMICO PARA PAREDES EXTERNAS EM PASTILHAS DE PORCELANA 5 X 5 CM (PLACAS DE 30 X 30 CM), ALINHADAS A PRUMO, APLICADO EM PANOS COM VÃOS. AF_06/2014</t>
  </si>
  <si>
    <t>7.3</t>
  </si>
  <si>
    <t>TETOS INTERNOS</t>
  </si>
  <si>
    <t>CHAPISCO APLICADO NO TETO, COM ROLO PARA TEXTURA ACRÍLICA. ARGAMASSA TRAÇO 1:4 E EMULSÃO POLIMÉRICA (ADESIVO) COM PREPARO EM BETONEIRA 400L. AF_06/2014</t>
  </si>
  <si>
    <t>MASSA ÚNICA, PARA RECEBIMENTO DE PINTURA, EM ARGAMASSA TRAÇO 1:2:8, PREPARO MECÂNICO COM BETONEIRA 400L, APLICADA MANUALMENTE EM TETO, ESPESSURA DE 20MM, COM EXECUÇÃO DE TALISCAS. AF_03/2015</t>
  </si>
  <si>
    <t>7.4</t>
  </si>
  <si>
    <t>TETOS EXTERNOS</t>
  </si>
  <si>
    <t>8.0</t>
  </si>
  <si>
    <t>COBERTURA</t>
  </si>
  <si>
    <t>8.1</t>
  </si>
  <si>
    <t>TELHAS E ESTRUTURAS</t>
  </si>
  <si>
    <t>ESQUADRIAS</t>
  </si>
  <si>
    <t>PORTAS</t>
  </si>
  <si>
    <t>JANELAS</t>
  </si>
  <si>
    <t>CONTRAPISO EM ARGAMASSA TRAÇO 1:4 (CIMENTO E AREIA), PREPARO MECÂNICO COM BETONEIRA 400 L, APLICADO EM ÁREAS SECAS SOBRE LAJE, ADERIDO, ESPESSURA 3CM. AF_06/2014</t>
  </si>
  <si>
    <t>APLICAÇÃO DE FUNDO SELADOR ACRÍLICO EM TETO, UMA DEMÃO. AF_06/2014</t>
  </si>
  <si>
    <t>TEXTURA ACRÍLICA, APLICAÇÃO MANUAL EM TETO, UMA DEMÃO. AF_09/2016</t>
  </si>
  <si>
    <t>APLICAÇÃO DE FUNDO SELADOR ACRÍLICO EM PAREDES, UMA DEMÃO. AF_06/2014</t>
  </si>
  <si>
    <t>APLICAÇÃO E LIXAMENTO DE MASSA LÁTEX EM PAREDES, DUAS DEMÃOS. AF_06/2014</t>
  </si>
  <si>
    <t>APLICAÇÃO MANUAL DE PINTURA COM TINTA LÁTEX ACRÍLICA EM PAREDES, DUAS DEMÃOS. AF_06/2014</t>
  </si>
  <si>
    <t>TEXTURA ACRÍLICA, APLICAÇÃO MANUAL EM PAREDE, UMA DEMÃO. AF_09/2016</t>
  </si>
  <si>
    <t>UN</t>
  </si>
  <si>
    <t>REGISTRO DE GAVETA BRUTO, LATÃO, ROSCÁVEL, 3/4", COM ACABAMENTO E CANOPLA CROMADOS. FORNECIDO E INSTALADO EM RAMAL DE ÁGUA. AF_12/2014</t>
  </si>
  <si>
    <t>REGISTRO DE GAVETA BRUTO, LATÃO, ROSCÁVEL, 1 1/2, COM ACABAMENTO E CANOPLA CROMADOS, INSTALADO EM RESERVAÇÃO DE ÁGUA DE EDIFICAÇÃO QUE POSSUA RESERVATÓRIO DE FIBRA/FIBROCIMENTO  FORNECIMENTO E INSTALAÇÃO. AF_06/2016</t>
  </si>
  <si>
    <t>ADAPTADOR CURTO COM BOLSA E ROSCA PARA REGISTRO, PVC, SOLDÁVEL, DN 50MM X 1.1/2, INSTALADO EM PRUMADA DE ÁGUA - FORNECIMENTO E INSTALAÇÃO. AF_12/2014</t>
  </si>
  <si>
    <t>REGISTRO DE PRESSÃO BRUTO, LATÃO, ROSCÁVEL, 3/4", COM ACABAMENTO E CANOPLA CROMADOS. FORNECIDO E INSTALADO EM RAMAL DE ÁGUA. AF_12/2014</t>
  </si>
  <si>
    <t>VÁLVULA DE DESCARGA METÁLICA, BASE 1 1/2 ", ACABAMENTO METALICO CROMADO - FORNECIMENTO E INSTALAÇÃO. AF_01/2019</t>
  </si>
  <si>
    <t>CONJUNTO SANITÁRIO PARA DEFICIENTES FÍSICOS, COM BACIA SANITÁRIA, LAVATÓRIO, BARRAS DE APOIO E ACESSÓRIOS</t>
  </si>
  <si>
    <t>un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</si>
  <si>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</si>
  <si>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</si>
  <si>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</si>
  <si>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50 MM², ANTI-CHAMA 0,6/1,0 KV, PARA DISTRIBUIÇÃO - FORNECIMENTO E INSTALAÇÃO. AF_12/2015</t>
  </si>
  <si>
    <t>ELETRODUTO FLEXÍVEL CORRUGADO, PVC, DN 32 MM (1"), PARA CIRCUITOS TERMINAIS, INSTALADO EM FORRO - FORNECIMENTO E INSTALAÇÃO. AF_12/2015</t>
  </si>
  <si>
    <t>ELETRODUTO FLEXÍVEL CORRUGADO, PVC, DN 25 MM (3/4"), PARA CIRCUITOS TERMINAIS, INSTALADO EM FORRO - FORNECIMENTO E INSTALAÇÃO. AF_12/2015</t>
  </si>
  <si>
    <t>CAIXA OCTOGONAL 3" X 3", PVC, INSTALADA EM LAJE - FORNECIMENTO E INSTALAÇÃO. AF_12/2015</t>
  </si>
  <si>
    <t>INTERRUPTOR PARALELO (1 MÓDULO), 10A/250V, INCLUINDO SUPORTE E PLACA - FORNECIMENTO E INSTALAÇÃO. AF_12/2015</t>
  </si>
  <si>
    <t>INTERRUPTOR SIMPLES (3 MÓDULOS), 10A/250V, INCLUINDO SUPORTE E PLACA - FORNECIMENTO E INSTALAÇÃO. AF_12/2015</t>
  </si>
  <si>
    <t>TOMADA MÉDIA DE EMBUTIR (1 MÓDULO), 2P+T 10 A, INCLUINDO SUPORTE E PLACA - FORNECIMENTO E INSTALAÇÃO. AF_12/2015</t>
  </si>
  <si>
    <t>KIT CAVALETE PARA MEDIÇÃO DE ÁGUA - ENTRADA PRINCIPAL, EM AÇO GALVANIZADO DN 50 (2)  FORNECIMENTO E INSTALAÇÃO (EXCLUSIVE HIDRÔMETRO). AF_11/2016</t>
  </si>
  <si>
    <t>HIDRÔMETRO DN 25 (¾ ), 5,0 M³/H FORNECIMENTO E INSTALAÇÃO. AF_11/2016</t>
  </si>
  <si>
    <t>TE, PVC, SOLDÁVEL, DN 50MM, INSTALADO EM PRUMADA DE ÁGUA - FORNECIMENTO E INSTALAÇÃO. AF_12/2014</t>
  </si>
  <si>
    <t>TÊ DE REDUÇÃO, PVC, SOLDÁVEL, DN 50MM X 25MM, INSTALADO EM PRUMADA DE ÁGUA - FORNECIMENTO E INSTALAÇÃO. AF_12/2014</t>
  </si>
  <si>
    <t>JOELHO 90 GRAUS COM BUCHA DE LATÃO, PVC, SOLDÁVEL, DN 25MM, X 3/4 INSTALADO EM RAMAL OU SUB-RAMAL DE ÁGUA - FORNECIMENTO E INSTALAÇÃO. AF_12/2014</t>
  </si>
  <si>
    <t>JOELHO 90 GRAUS COM BUCHA DE LATÃO, PVC, SOLDÁVEL, DN 25MM, X 1/2 INSTALADO EM RAMAL OU SUB-RAMAL DE ÁGUA - FORNECIMENTO E INSTALAÇÃO. AF_12/2014</t>
  </si>
  <si>
    <t>CURVA CURTA 90 GRAUS, PVC, SERIE NORMAL, ESGOTO PREDIAL, DN 40 MM, JUNTA SOLDÁVEL, FORNECIDO E INSTALADO EM RAMAL DE DESCARGA OU RAMAL DE ESGOTO SANITÁRIO. AF_12/2014</t>
  </si>
  <si>
    <t>JOELHO 45 GRAUS, PVC, SERIE NORMAL, ESGOTO PREDIAL, DN 100 MM, JUNTA ELÁSTICA, FORNECIDO E INSTALADO EM RAMAL DE DESCARGA OU RAMAL DE ESGOTO SANITÁRIO. AF_12/2014</t>
  </si>
  <si>
    <t>JOELHO 45 GRAUS, PVC, SERIE NORMAL, ESGOTO PREDIAL, DN 40 MM, JUNTA SOLDÁVEL, FORNECIDO E INSTALADO EM RAMAL DE DESCARGA OU RAMAL DE ESGOTO SANITÁRIO. AF_12/2014</t>
  </si>
  <si>
    <t>JOELHO 45 GRAUS, PVC, SERIE NORMAL, ESGOTO PREDIAL, DN 50 MM, JUNTA ELÁSTICA,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</si>
  <si>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</si>
  <si>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>JOELHO 90 GRAUS, PVC, SERIE NORMAL, ESGOTO PREDIAL, DN 50 MM, JUNTA ELÁSTICA,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</si>
  <si>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</si>
  <si>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JUNÇÃO SIMPLES, PVC, SERIE NORMAL, ESGOTO PREDIAL, DN 100 X 100 MM, JUNTA ELÁSTICA, FORNECIDO E INSTALADO EM RAMAL DE DESCARGA OU RAMAL DE ESGOTO SANITÁRIO. AF_12/2014</t>
  </si>
  <si>
    <t>REDUÇÃO EXCÊNTRICA, PVC, ESGOTO, DN 75 X 50 MM, JUNTA ELÁSTICA, FORNECIDO E INSTALADO EM RAMAL DE ENCAMINHAMENTO.</t>
  </si>
  <si>
    <t>TE, PVC, SERIE NORMAL, ESGOTO PREDIAL, DN 50 X 50 MM, JUNTA ELÁSTICA, FORNECIDO E INSTALADO EM RAMAL DE DESCARGA OU RAMAL DE ESGOTO SANITÁRIO. AF_12/2014</t>
  </si>
  <si>
    <t>TUBO PVC, SERIE NORMAL, ESGOTO PREDIAL, DN 100 MM, FORNECIDO E INSTALADO EM RAMAL DE DESCARGA OU RAMAL DE ESGOTO SANITÁRIO. AF_12/2014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</si>
  <si>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</si>
  <si>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</si>
  <si>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75 MM, FORNECIDO E INSTALADO EM RAMAL DE DESCARGA OU RAMAL DE ESGOTO SANITÁRIO. AF_12/2014</t>
  </si>
  <si>
    <t>CAIXA SIFONADA, PVC, DN 150 X 150 X 50 MM, JUNTA ELÁSTICA, FORNECIDA E INSTALADA EM RAMAL DE DESCARGA OU EM RAMAL DE ESGOTO SANITÁRIO.</t>
  </si>
  <si>
    <t>CALHA EM CHAPA DE AÇO GALVANIZADO NÚMERO 24, DESENVOLVIMENTO DE 100 CM, INCLUSO TRANSPORTE VERTICAL. AF_07/2019</t>
  </si>
  <si>
    <t>JOELHO 90 GRAUS, PVC, SERIE R, ÁGUA PLUVIAL, DN 100 MM, JUNTA ELÁSTICA, FORNECIDO E INSTALADO EM RAMAL DE ENCAMINHAMENTO. AF_12/2014</t>
  </si>
  <si>
    <t>TUBO PVC, SÉRIE R, ÁGUA PLUVIAL, DN 100 MM, FORNECIDO E INSTALADO EM RAMAL DE ENCAMINHAMENTO. AF_12/2014</t>
  </si>
  <si>
    <t>TUBO EM COBRE FLEXÍVEL, DN 3/8", COM ISOLAMENTO, INSTALADO EM RAMAL DE ALIMENTAÇÃO DE AR CONDICIONADO COM CONDENSADORA INDIVIDUAL  FORNECIMENTO E INSTALAÇÃO. AF_12/2015</t>
  </si>
  <si>
    <t>TUBO EM COBRE FLEXÍVEL, DN 1/2", COM ISOLAMENTO, INSTALADO EM RAMAL DE ALIMENTAÇÃO DE AR CONDICIONADO COM CONDENSADORA INDIVIDUAL  FORNECIMENTO E INSTALAÇÃO. AF_12/2015</t>
  </si>
  <si>
    <t>EXECUÇÃO DE PÁTIO/ESTACIONAMENTO EM PISO INTERTRAVADO, COM BLOCO RETANGULAR COR NATURAL DE 20 X 10 CM, ESPESSURA 6 CM. AF_12/2015</t>
  </si>
  <si>
    <t>TOTAL DA OBRA:</t>
  </si>
  <si>
    <t>Valor estimado final:</t>
  </si>
  <si>
    <t>Data:</t>
  </si>
  <si>
    <t>BDI:</t>
  </si>
  <si>
    <t>Referência:</t>
  </si>
  <si>
    <t>ITEM</t>
  </si>
  <si>
    <t>DESCRIÇÃO</t>
  </si>
  <si>
    <t>VALOR</t>
  </si>
  <si>
    <t>EQUIVALÊNCIA</t>
  </si>
  <si>
    <t>%</t>
  </si>
  <si>
    <t>Cronograma Físico financeiro</t>
  </si>
  <si>
    <t>R$</t>
  </si>
  <si>
    <t>% ACUM.</t>
  </si>
  <si>
    <t>FATURAMENTO SIMPLES DA ETAPA:</t>
  </si>
  <si>
    <t>FATURAMENTO ACUMULADO DA ETAPA:</t>
  </si>
  <si>
    <t>BDI - Serviços de Engenharia</t>
  </si>
  <si>
    <t>CUSTOS INDIRETOS</t>
  </si>
  <si>
    <t>Administração Central</t>
  </si>
  <si>
    <t>(AC)</t>
  </si>
  <si>
    <t>Garantias e Seguros</t>
  </si>
  <si>
    <t>(G)</t>
  </si>
  <si>
    <t>Riscos</t>
  </si>
  <si>
    <t>(RA)</t>
  </si>
  <si>
    <t>Despesas Financeiras</t>
  </si>
  <si>
    <t>(DF)</t>
  </si>
  <si>
    <t>TRIBUTOS (l)</t>
  </si>
  <si>
    <t>Pis</t>
  </si>
  <si>
    <t>Cofins</t>
  </si>
  <si>
    <t xml:space="preserve">ISS </t>
  </si>
  <si>
    <t>Contribuição Previdenciária - Lei 12.546/2013</t>
  </si>
  <si>
    <t>LUCRO (L)</t>
  </si>
  <si>
    <t>Lucro</t>
  </si>
  <si>
    <t>TAXA TOTAL DE BDI - Serviços de Engenharia</t>
  </si>
  <si>
    <t>Segundo Acórdão 2622/2013 do Tribunal de Contas da União – TCU, o cálculo do BDI deve ser feito da seguinte maneira:</t>
  </si>
  <si>
    <t>AC  →  Administração Central</t>
  </si>
  <si>
    <t>S  →  Seguro</t>
  </si>
  <si>
    <t xml:space="preserve">R    →  Riscos </t>
  </si>
  <si>
    <t>G     →  Garantia</t>
  </si>
  <si>
    <t>DF    →  Despesas Financeiras</t>
  </si>
  <si>
    <t>L  →  Taxa de Lucro/Remuneração</t>
  </si>
  <si>
    <t>I  →  Incidência de Impostos (PIS, COFINS e ISS)</t>
  </si>
  <si>
    <t>BDI - Fornecimento de Equipamentos</t>
  </si>
  <si>
    <t>CUSTOS DE ADMINISTRAÇÃO</t>
  </si>
  <si>
    <t>Seguro de Risco</t>
  </si>
  <si>
    <t>Vigilância</t>
  </si>
  <si>
    <t>Garantia</t>
  </si>
  <si>
    <t>Outros</t>
  </si>
  <si>
    <t>Lucro na Intermediação</t>
  </si>
  <si>
    <t>TAXA TOTAL DE BDI - Fornecimento de Equipamentos</t>
  </si>
  <si>
    <t>COMPOSIÇÕES DE SERVIÇOS - PREFEITURA MUNICIPAL DE SORRISO</t>
  </si>
  <si>
    <t>KG</t>
  </si>
  <si>
    <t>MAPA DE COTAÇÃO DE INSUMOS</t>
  </si>
  <si>
    <t>CÓDIGO</t>
  </si>
  <si>
    <t>FONTE</t>
  </si>
  <si>
    <t>CNPJ</t>
  </si>
  <si>
    <t>TELEFONE</t>
  </si>
  <si>
    <t>CONTATO</t>
  </si>
  <si>
    <t>DATA</t>
  </si>
  <si>
    <t xml:space="preserve">UNI </t>
  </si>
  <si>
    <t>P. UNIT. (R$)</t>
  </si>
  <si>
    <t>MEDIANA TOTAL (R$)</t>
  </si>
  <si>
    <t>MEMÓRIA DE CÁLCULO</t>
  </si>
  <si>
    <t>MOVIMENTO DE TERRA (Empolamento considerado 30%)</t>
  </si>
  <si>
    <t>AMBIENTE</t>
  </si>
  <si>
    <t>COMPRIMENTO (M)</t>
  </si>
  <si>
    <t>ALTURA (M)</t>
  </si>
  <si>
    <t>ÁREA (M²)</t>
  </si>
  <si>
    <t>WC PCD masculino</t>
  </si>
  <si>
    <t>WC PCD feminino</t>
  </si>
  <si>
    <t>Sala de espera</t>
  </si>
  <si>
    <t>Recepção</t>
  </si>
  <si>
    <t>Consultório de enfermagem</t>
  </si>
  <si>
    <t>WC</t>
  </si>
  <si>
    <t>Sala de observação/inalação</t>
  </si>
  <si>
    <t>WC PCD</t>
  </si>
  <si>
    <t>Equipamentos/medicamentos</t>
  </si>
  <si>
    <t>Consultório de odontologia</t>
  </si>
  <si>
    <t>Consultório médico 01</t>
  </si>
  <si>
    <t>Imunização</t>
  </si>
  <si>
    <t>Triagem</t>
  </si>
  <si>
    <t>Consultório médico 02</t>
  </si>
  <si>
    <t>Circulação 01</t>
  </si>
  <si>
    <t>Sala de curativo</t>
  </si>
  <si>
    <t>Descontaminação</t>
  </si>
  <si>
    <t>Esterilização</t>
  </si>
  <si>
    <t>Cozinha</t>
  </si>
  <si>
    <t>DML</t>
  </si>
  <si>
    <t>Rouparia</t>
  </si>
  <si>
    <t>Sala de reuniões/ACS</t>
  </si>
  <si>
    <t>WC masculino</t>
  </si>
  <si>
    <t>WC feminino</t>
  </si>
  <si>
    <t>Platibanda 01</t>
  </si>
  <si>
    <t>Platibanda 02</t>
  </si>
  <si>
    <t>Platibanda 03</t>
  </si>
  <si>
    <t>Shaft</t>
  </si>
  <si>
    <t>Volume</t>
  </si>
  <si>
    <t>Casa do compressor</t>
  </si>
  <si>
    <t>Casa de gás</t>
  </si>
  <si>
    <t>Lixo</t>
  </si>
  <si>
    <t>Floreira</t>
  </si>
  <si>
    <t>TOTAL</t>
  </si>
  <si>
    <t>TOTAL ALVENARIA</t>
  </si>
  <si>
    <t>DIMENSÕES</t>
  </si>
  <si>
    <t>QUANTIDADE</t>
  </si>
  <si>
    <t>MODELO</t>
  </si>
  <si>
    <t>MATERIAL</t>
  </si>
  <si>
    <t>AMBIENTES</t>
  </si>
  <si>
    <t>ÁREA TOTAL(M²)</t>
  </si>
  <si>
    <t>LARGURA (M)</t>
  </si>
  <si>
    <t>P1</t>
  </si>
  <si>
    <t>ABRIR 2F</t>
  </si>
  <si>
    <t>VIDRO FUMÊ</t>
  </si>
  <si>
    <t>SALA DE ESPERA</t>
  </si>
  <si>
    <t>P2</t>
  </si>
  <si>
    <t>CIRCULAÇÃO</t>
  </si>
  <si>
    <t>P3</t>
  </si>
  <si>
    <t>ABRIR 1F</t>
  </si>
  <si>
    <t>EQUIPAMENTOS, DESCONTAMINAÇÃO, ESTERILIZAÇÃO, COZINHA, DML, ROUPARIA, WC FEM. E MASC.</t>
  </si>
  <si>
    <t>P4</t>
  </si>
  <si>
    <t>P5</t>
  </si>
  <si>
    <t>CORRER 1F</t>
  </si>
  <si>
    <t>SALA DE ESPERA E RECEPÇÃO</t>
  </si>
  <si>
    <t>P6</t>
  </si>
  <si>
    <t>P7</t>
  </si>
  <si>
    <t>CORRER 4F</t>
  </si>
  <si>
    <t>P8</t>
  </si>
  <si>
    <t>ALUMÍNIO</t>
  </si>
  <si>
    <t>ACESSO SERVIÇO</t>
  </si>
  <si>
    <t>P9</t>
  </si>
  <si>
    <t>GRADIL/FERRO</t>
  </si>
  <si>
    <t>LIXO</t>
  </si>
  <si>
    <t>P10</t>
  </si>
  <si>
    <t>GÁS/COMPRESSOR</t>
  </si>
  <si>
    <t>J1</t>
  </si>
  <si>
    <t>CORRER 2F</t>
  </si>
  <si>
    <t>J2</t>
  </si>
  <si>
    <t>SALA DE ESPERA E SALA DE REUNIÕES</t>
  </si>
  <si>
    <t>J3</t>
  </si>
  <si>
    <t>MAXIM-AR</t>
  </si>
  <si>
    <t>J4</t>
  </si>
  <si>
    <t>EXAUSTOR</t>
  </si>
  <si>
    <t>EXAUSTOR COM TELA</t>
  </si>
  <si>
    <t>VERGAS</t>
  </si>
  <si>
    <t>TOTAL (M)</t>
  </si>
  <si>
    <t>TOTAL VERGA</t>
  </si>
  <si>
    <t>VERGAS PARA PORTAS DE PILAR A PILAR (VÃO ATÉ 1,5m)</t>
  </si>
  <si>
    <t>CHAPISCO (PAREDES INTERNAS)</t>
  </si>
  <si>
    <t>PERÍMETRO (M)</t>
  </si>
  <si>
    <t>Circulação</t>
  </si>
  <si>
    <t>Varanda</t>
  </si>
  <si>
    <t>Acesso Serviço</t>
  </si>
  <si>
    <t>TOTAL CHAPISCO</t>
  </si>
  <si>
    <t>EMBOÇO PARA RECEBIMENTO DE CERÂMICA E REVESTIMENTO CERÂMICO - 25x35cm (PAREDES INTERNAS)</t>
  </si>
  <si>
    <t>TOTAL EMBOÇO</t>
  </si>
  <si>
    <t>REVESTIMENTO CERÂMICO EM PASTILHAS 5x5cm (PAREDES INTERNAS)</t>
  </si>
  <si>
    <t>TOTAL PASTILHAS</t>
  </si>
  <si>
    <t>MASSA ÚNICA - SELADOR - MASSA CORRIDA - PINTURA (PAREDES INTERNAS)</t>
  </si>
  <si>
    <t>TOTAL EMBOÇO PARA CERÂMICA</t>
  </si>
  <si>
    <t>TOTAL MASSA ÚNICA</t>
  </si>
  <si>
    <t>CHAPISCO (PAREDES EXTERNAS)</t>
  </si>
  <si>
    <t>ÁREA ESQUADRIAS (M²)</t>
  </si>
  <si>
    <t>ÁREA TOTAL (M²)</t>
  </si>
  <si>
    <t>Fachada Frontal</t>
  </si>
  <si>
    <t>Fachada Lateral Direita</t>
  </si>
  <si>
    <t>Fachada Lateral Esquerda</t>
  </si>
  <si>
    <t>Fachada Posterior</t>
  </si>
  <si>
    <t>Platibanda 01 (Dois lados)</t>
  </si>
  <si>
    <t>Platibanda 02 (Dois lados)</t>
  </si>
  <si>
    <t>Platibanda 03 (Dois lados)</t>
  </si>
  <si>
    <t>Volume Frente</t>
  </si>
  <si>
    <t xml:space="preserve">TOTAL CHAPISCO </t>
  </si>
  <si>
    <t>EMBOÇO PARA CERÂMICA - PASTILHAS (PAREDES EXTERNAS)</t>
  </si>
  <si>
    <t>MASSA ÚNICA - SELADOR ACRÍLICO - TEXTURA - PINTURA (PAREDES EXTERNAS)</t>
  </si>
  <si>
    <t>MASSA ÚNICA - SELADOR - MASSA CORRIDA - PINTURA - CONTRAPISOS - PISOS - RODAPÉS - SOLEIRAS (TETOS INTERNOS)</t>
  </si>
  <si>
    <t>TETO (M²)</t>
  </si>
  <si>
    <t>GRANILITE (M²)</t>
  </si>
  <si>
    <t>RODAPÉS (M)</t>
  </si>
  <si>
    <t>SOLEIRAS (M)</t>
  </si>
  <si>
    <t>TOTAIS GERAIS</t>
  </si>
  <si>
    <t>MASSA ÚNICA - SELADOR - TEXTURA - PINTURA - RUFOS (TETOS EXTERNOS)</t>
  </si>
  <si>
    <t>Laje em balanço</t>
  </si>
  <si>
    <t>PEITORIL (M)</t>
  </si>
  <si>
    <t>LIMPEZA VIDROS (M2)</t>
  </si>
  <si>
    <t>ÁREA (M2)</t>
  </si>
  <si>
    <t>PILAR</t>
  </si>
  <si>
    <t>ÁREA</t>
  </si>
  <si>
    <t>ÁREA TOTAL</t>
  </si>
  <si>
    <t>PROF. ESCAVAÇÃO</t>
  </si>
  <si>
    <t>VOL. ESC.</t>
  </si>
  <si>
    <t>VALOR C/ ADITIVO</t>
  </si>
  <si>
    <t>Fosso de luz</t>
  </si>
  <si>
    <t>MADEIRA AC. MELAMINICO BRANCO</t>
  </si>
  <si>
    <r>
      <rPr>
        <sz val="11"/>
        <rFont val="Calibri"/>
        <family val="2"/>
      </rPr>
      <t>PCD,</t>
    </r>
    <r>
      <rPr>
        <sz val="11"/>
        <color rgb="FFFF0000"/>
        <rFont val="Calibri"/>
        <family val="2"/>
        <charset val="1"/>
      </rPr>
      <t xml:space="preserve"> </t>
    </r>
    <r>
      <rPr>
        <sz val="11"/>
        <rFont val="Calibri"/>
        <family val="2"/>
      </rPr>
      <t>SALA DE OBSERVAÇÃO, SALA DE CURATIVO, IMUNIZAÇÃO</t>
    </r>
    <r>
      <rPr>
        <sz val="11"/>
        <color rgb="FFFF0000"/>
        <rFont val="Calibri"/>
        <family val="2"/>
        <charset val="1"/>
      </rPr>
      <t xml:space="preserve"> </t>
    </r>
    <r>
      <rPr>
        <sz val="11"/>
        <rFont val="Calibri"/>
        <family val="2"/>
      </rPr>
      <t>E SALA DE REUNIÃO</t>
    </r>
  </si>
  <si>
    <t>WCS PCD, CONSULTÓRIOS E TRIAGEM</t>
  </si>
  <si>
    <t>CONSULTÓRIOS, SALA DE OBSERVAÇÃO, TRIAGEM, IMUNIZAÇÃO E COZINHA</t>
  </si>
  <si>
    <t>ESTERILIZAÇÃO, DESCONTAMINAÇÃO.</t>
  </si>
  <si>
    <t>WCS, ROUPARIA E DML</t>
  </si>
  <si>
    <t xml:space="preserve">Imunização </t>
  </si>
  <si>
    <t>Abrigo</t>
  </si>
  <si>
    <t>VERGAS E CONTRAVERGAS DE PILAR A PILAR (VÃO &gt;1,5m)</t>
  </si>
  <si>
    <t>VERGAS  E CONTRAVERGAS DE PILAR A PILAR (VÃO ATÉ 1,5m)</t>
  </si>
  <si>
    <t>BANCADAS (M2)</t>
  </si>
  <si>
    <t>RECEPÇÃO</t>
  </si>
  <si>
    <t>TRIAGEM</t>
  </si>
  <si>
    <t>CONSULTORIO MEDICO</t>
  </si>
  <si>
    <t>IMUNIZAÇÃO</t>
  </si>
  <si>
    <t>CONSULTORIO ENFERMAGEM</t>
  </si>
  <si>
    <t xml:space="preserve">SALA OBSERVAÇÃO </t>
  </si>
  <si>
    <t>CONSULTORIO DE ODONTOLOGIA</t>
  </si>
  <si>
    <t>CONSULTORIO MÉDICO</t>
  </si>
  <si>
    <t>SALA DE CURATIVO</t>
  </si>
  <si>
    <t>DESCONTAMINAÇÃO</t>
  </si>
  <si>
    <t>ESTERILIZAÇÃO</t>
  </si>
  <si>
    <t>COZINHA</t>
  </si>
  <si>
    <t>ESPELHO (M2)</t>
  </si>
  <si>
    <t>LARGULA (M)</t>
  </si>
  <si>
    <t xml:space="preserve">Material para aterro </t>
  </si>
  <si>
    <t xml:space="preserve">Compactação mecânica </t>
  </si>
  <si>
    <t>hb</t>
  </si>
  <si>
    <t>há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</si>
  <si>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</si>
  <si>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</si>
  <si>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</si>
  <si>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</si>
  <si>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</si>
  <si>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</si>
  <si>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</si>
  <si>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</si>
  <si>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</si>
  <si>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</si>
  <si>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</si>
  <si>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</si>
  <si>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</si>
  <si>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</si>
  <si>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</si>
  <si>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</si>
  <si>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</si>
  <si>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</si>
  <si>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</si>
  <si>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</si>
  <si>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</si>
  <si>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</si>
  <si>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</si>
  <si>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</si>
  <si>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</si>
  <si>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</si>
  <si>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</si>
  <si>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</si>
  <si>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</si>
  <si>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</si>
  <si>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</si>
  <si>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</si>
  <si>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</si>
  <si>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</si>
  <si>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</si>
  <si>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</si>
  <si>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</si>
  <si>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</si>
  <si>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</si>
  <si>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</si>
  <si>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</si>
  <si>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</si>
  <si>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</si>
  <si>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</si>
  <si>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</si>
  <si>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</si>
  <si>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</si>
  <si>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</si>
  <si>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</si>
  <si>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</si>
  <si>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</si>
  <si>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</si>
  <si>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</si>
  <si>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</si>
  <si>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</si>
  <si>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</si>
  <si>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</si>
  <si>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</si>
  <si>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</si>
  <si>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</si>
  <si>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 xml:space="preserve">FRIZZO &amp; CIA </t>
  </si>
  <si>
    <t>27.405.167/0001-99</t>
  </si>
  <si>
    <t>(66) 3545-1117</t>
  </si>
  <si>
    <t>CHEILA A. FRIZZO</t>
  </si>
  <si>
    <t>UNIDADE</t>
  </si>
  <si>
    <t xml:space="preserve">PORTA, 0,80 X 2,10,  DE GIRO 1 FOLHA, COM ACM DUPLO. </t>
  </si>
  <si>
    <t xml:space="preserve">PORTA, 0,90 X 2,10,  DE GIRO 1 FOLHA, COM ACM DUPLO. </t>
  </si>
  <si>
    <t xml:space="preserve">PORTA, 1,00 X 2,10,  DE GIRO 1 FOLHA, COM ACM DUPLO. </t>
  </si>
  <si>
    <t>ADAPTADOR CURTO COM BOLSA E ROSCA PARA REGISTRO, PVC, SOLDÁVEL, DN 25MM X 3/4, INSTALADO EM RAMAL OU SUB-RAMAL DE ÁGUA - FORNECIMENTO E INSTALAÇÃO. AF_12/2014</t>
  </si>
  <si>
    <t>PS-286</t>
  </si>
  <si>
    <t>Adaptador de pvc rígido soldável c/ flanges livres p/ caixa de água diâm = 85mm x 3" (REF. ORSE 1054,10/2021)</t>
  </si>
  <si>
    <t>ALVENARIA DE VEDAÇÃO COM ELEMENTO VAZADO DE CERÂMICA (COBOGÓ) DE 7X20X20CM E ARGAMASSA DE ASSENTAMENTO COM PREPARO EM BETONEIRA. AF_05/2020</t>
  </si>
  <si>
    <t>APLICAÇÃO E LIXAMENTO DE MASSA LÁTEX EM TETO, DUAS DEMÃOS. AF_06/2014</t>
  </si>
  <si>
    <t>APLICAÇÃO MANUAL DE PINTURA COM TINTA LÁTEX PVA EM TETO, DUAS DEMÃOS. AF_06/2014 - REF. SINAPI (88486,3/2021).</t>
  </si>
  <si>
    <t>PS-074</t>
  </si>
  <si>
    <t>BANCADA DE GRANITO CINZA POLIDO EM "L" COM LADOS DE 3,4 M E 1,6 M E LARGURA DE 0,6 M, COM CUBA DE EMBUTIR DE AÇO INOXIDÁVEL MÉDIA, VÁLVULA AMERICANA EM METAL CROMADO, SIFÃO FLEXÍVEL EM PVC, ENGATE FLEXÍVEL 30 CM, TORNEIRA CROMADA LONGA DE PAREDE, 1/2 OU 3/4, PARA PIA DE COZINHA, PADRÃO POPULAR - FORNECIMENTO E INSTALAÇÃO</t>
  </si>
  <si>
    <t>PS-322</t>
  </si>
  <si>
    <t>BANCADA DE GRANITO CINZA POLIDO PARA LAVATÓRIO 2,90 X 0,55 M - FORNECIMENTO E INSTALAÇÃO. AF_12/2013</t>
  </si>
  <si>
    <t>PS-321</t>
  </si>
  <si>
    <t>BANCADA DE GRANITO CINZA POLIDO PARA LAVATÓRIO 4,75 X 0,60 M - FORNECIMENTO E INSTALAÇÃO. AF_12/2013</t>
  </si>
  <si>
    <t>PS-317</t>
  </si>
  <si>
    <t>BANCADA GRANITO CINZA POLIDO (SECA) - 310X35 FIXADA SOBRE PAREDE DE ALVENARIA DE TIJOLO DE 1/2 VEZ ACABAMENTO EM REVESTIMENTO CERÂMICO COM REJUNTE DE COR BRANCO, FORNEC. E INSTALAÇÃO.</t>
  </si>
  <si>
    <t>PS-033</t>
  </si>
  <si>
    <t>BANCADA GRANITO CINZA POLIDO 1,50 X 0,60M, COM RODABANCA DE 10CM E RESSALTO DE CONTENÇÃO DE ÁGUA DE 5CM, INCL. CUBA DE EMBUTIR OVAL LOUÇA BRANCA 35 X 50CM, VÁLVULA METAL CROMADO, SIFÃO FLEXÍVEL PVC, ENGATE 30CM FLEXÍVEL PLÁSTICO E TORNEIRA CROMADA DE MESA, PADRÃO POPULAR - FORNEC. E INSTALAÇÃO (REF. 86895 SINAPI 04/2020)</t>
  </si>
  <si>
    <t>PS-307</t>
  </si>
  <si>
    <t>PS-194</t>
  </si>
  <si>
    <t>BEBEDOURO DE GRANITO, COM REBAIXO PARA PCD. INSTALAÇÃO E FORNECIMENTO. (REF. SINAPI 84889 5/2020)</t>
  </si>
  <si>
    <t>PS-287</t>
  </si>
  <si>
    <t>Bucha de redução longa de pvc rígido soldável, marrom, diâm = 50 x 25mm (REF. ORSE 1083,10/2021)</t>
  </si>
  <si>
    <t>BUCHA DE REDUÇÃO LONGA, PVC, SERIE R, ÁGUA PLUVIAL, DN 50 X 40 MM, JUNTA ELÁSTICA, FORNECIDO E INSTALADO EM RAMAL DE ENCAMINHAMENTO. AF_12/2014</t>
  </si>
  <si>
    <t>CABO DE COBRE FLEXÍVEL ISOLADO, 35 MM², 0,6/1,0 KV, PARA REDE AÉREA DE DISTRIBUIÇÃO DE ENERGIA ELÉTRICA DE BAIXA TENSÃO - FORNECIMENTO E INSTALAÇÃO. AF_07/2020</t>
  </si>
  <si>
    <t>CABO ELETRÔNICO CATEGORIA 6, INSTALADO EM EDIFICAÇÃO INSTITUCIONAL - FORNECIMENTO E INSTALAÇÃO. AF_11/2019</t>
  </si>
  <si>
    <t>PS-275</t>
  </si>
  <si>
    <t>CAIXA DE INSPEÇÃO EM CONCRETO PRÉ-MOLDADO DN 60CM COM TAMPA H= 60CM - FORNECIMENTO E INSTALACAO (REF. SINAPI (74166/1,1/2020))</t>
  </si>
  <si>
    <t>CAIXA ENTERRADA ELÉTRICA RETANGULAR, EM CONCRETO PRÉ-MOLDADO, FUNDO COM BRITA, DIMENSÕES INTERNAS: 0,8X0,8X0,5 M. AF_05/2018</t>
  </si>
  <si>
    <t>CAIXA RETANGULAR 4" X 2" BAIXA (0,30 M DO PISO), METÁLICA, INSTALADA EM PAREDE - FORNECIMENTO E INSTALAÇÃO. AF_12/2015</t>
  </si>
  <si>
    <t>CAIXA RETANGULAR 4" X 2" MÉDIA (1,30 M DO PISO), PVC, INSTALADA EM PAREDE - FORNECIMENTO E INSTALAÇÃO. AF_12/2015</t>
  </si>
  <si>
    <t>PS-117</t>
  </si>
  <si>
    <t>PS-303</t>
  </si>
  <si>
    <t>CANTONEIRA DE ALUMINIO 2"X2", PARA PROTECAO DE QUINA DE PAREDE - REF. SINAPI (73908/1,1/2020).</t>
  </si>
  <si>
    <t>CHAPISCO APLICADO EM ALVENARIA (COM PRESENÇA DE VÃOS) E ESTRUTURAS DE CONCRETO DE FACHADA, COM COLHER DE PEDREIRO.  ARGAMASSA TRAÇO 1:3 COM PREPARO EM BETONEIRA 400L. AF_06/2014</t>
  </si>
  <si>
    <t>CHAPISCO APLICADO EM ALVENARIAS E ESTRUTURAS DE CONCRETO INTERNAS, COM COLHER DE PEDREIRO.  ARGAMASSA TRAÇO 1:3 COM PREPARO EM BETONEIRA 400L. AF_06/2014</t>
  </si>
  <si>
    <t>CHUVEIRO ELÉTRICO COMUM CORPO PLÁSTICO, TIPO DUCHA  FORNECIMENTO E INSTALAÇÃO. AF_01/2020</t>
  </si>
  <si>
    <t>PS-285</t>
  </si>
  <si>
    <t>COMPACTACAO MECANICA, SEM CONTROLE DO GC (C/COMPACTADOR PLACA 400 KG) - REF. SINAPI (74005/1,1/2020)</t>
  </si>
  <si>
    <t>PS-009</t>
  </si>
  <si>
    <t>PS-135</t>
  </si>
  <si>
    <t>PS-136</t>
  </si>
  <si>
    <t>CONECTOR MACHO RJ - 45, CATEGORIA 6</t>
  </si>
  <si>
    <t>PS-028</t>
  </si>
  <si>
    <t>CONTRAVERGA MOLDADA IN LOCO EM CONCRETO PARA VÃOS DE ATÉ 1,5 M DE COMPRIMENTO. AF_03/2016</t>
  </si>
  <si>
    <t>CORRIMÃO SIMPLES, DIÂMETRO EXTERNO = 1 1/2", EM AÇO GALVANIZADO. AF_04/2019_P</t>
  </si>
  <si>
    <t>PS-288</t>
  </si>
  <si>
    <t>Cruzeta de pvc rígido soldável, marrom, diâm = 50mm (REF. ORSE 1103,10/2021)</t>
  </si>
  <si>
    <t>CURVA 90 GRAUS, PVC, SOLDÁVEL, DN 25MM, INSTALADO EM RAMAL OU SUB-RAMAL DE ÁGUA - FORNECIMENTO E INSTALAÇÃO. AF_12/2014</t>
  </si>
  <si>
    <t>CURVA 90 GRAUS, PVC, SOLDÁVEL, DN 50MM, INSTALADO EM PRUMADA DE ÁGUA - FORNECIMENTO E INSTALAÇÃO. AF_12/2014</t>
  </si>
  <si>
    <t>CURVA 90 GRAUS, PVC, SOLDÁVEL, DN 75MM, INSTALADO EM PRUMADA DE ÁGUA - FORNECIMENTO E INSTALAÇÃO. AF_12/2014</t>
  </si>
  <si>
    <t>CURVA CURTA 90 GRAUS, PVC, SERIE NORMAL, ESGOTO PREDIAL, DN 50 MM, JUNTA ELÁSTICA, FORNECIDO E INSTALADO EM PRUMADA DE ESGOTO SANITÁRIO OU VENTILAÇÃO. AF_12/2014</t>
  </si>
  <si>
    <t>DISJUNTOR BIPOLAR TIPO DIN, CORRENTE NOMINAL DE 20A - FORNECIMENTO E INSTALAÇÃO. AF_10/2020</t>
  </si>
  <si>
    <t>DISJUNTOR BIPOLAR TIPO DIN, CORRENTE NOMINAL DE 25A - FORNECIMENTO E INSTALAÇÃO. AF_10/2020</t>
  </si>
  <si>
    <t>DISJUNTOR BIPOLAR TIPO DIN, CORRENTE NOMINAL DE 32A - FORNECIMENTO E INSTALAÇÃO. AF_10/2020</t>
  </si>
  <si>
    <t>DISJUNTOR MONOPOLAR TIPO DIN, CORRENTE NOMINAL DE 16A - FORNECIMENTO E INSTALAÇÃO. AF_10/2020</t>
  </si>
  <si>
    <t>DISJUNTOR MONOPOLAR TIPO DIN, CORRENTE NOMINAL DE 20A - FORNECIMENTO E INSTALAÇÃO. AF_10/2020</t>
  </si>
  <si>
    <t>PS-316</t>
  </si>
  <si>
    <t>PS-174</t>
  </si>
  <si>
    <t>DISJUNTOR TRIPOLAR TIPO DIN, CORRENTE NOMINAL 100A FORNECIMENTO E INSTALAÇÃO (REF ORSE 8490 05/2020)</t>
  </si>
  <si>
    <t>PS-289</t>
  </si>
  <si>
    <t>Ducha higiênica com registro, linha aspen, ref. 1984 C35 da DECA ou similar (REF. ORSE 8211,10/2021)</t>
  </si>
  <si>
    <t>ELETRODUTO FLEXÍVEL CORRUGADO, PEAD, DN 63 (2")  - FORNECIMENTO E INSTALAÇÃO. AF_04/2016</t>
  </si>
  <si>
    <t>ELETRODUTO FLEXÍVEL CORRUGADO, PVC, DN 32 MM (1"), PARA CIRCUITOS TERMINAIS, INSTALADO EM PAREDE - FORNECIMENTO E INSTALAÇÃO. AF_12/2015</t>
  </si>
  <si>
    <t>PS-323</t>
  </si>
  <si>
    <t>PS-235</t>
  </si>
  <si>
    <t>ESTRUTURA METALICA EM TESOURAS OU TRELICAS, VAO LIVRE DE 20M, FORNECIMENTO E MONTAGEM, NAO SENDO CONSIDERADOS OS FECHAMENTOS METALICOS, AS COLUNAS, OS SERVICOS GERAIS EM ALVENARIA E CONCRETO, AS TELHAS DE COBERTURA E A PINTURA DE ACABAMENTO</t>
  </si>
  <si>
    <t>PS-309</t>
  </si>
  <si>
    <t>Exaustor Mega34, da sicflux ou similar - fornecimento e instalação (REF. ORSE 11886,10/2021)</t>
  </si>
  <si>
    <t>EXECUÇÃO DE ALMOXARIFADO EM CANTEIRO DE OBRA EM CHAPA DE MADEIRA COMPENSADA, INCLUSO PRATELEIRAS. AF_02/2016</t>
  </si>
  <si>
    <t>LASTRO DE CONCRETO MAGRO, APLICADO EM PISOS OU RADIERS, ESPESSURA DE 3 CM. AF_07/2016</t>
  </si>
  <si>
    <t>REATERRO MANUAL APILOADO COM SOQUETE. AF_10/2017</t>
  </si>
  <si>
    <t>EXECUÇÃO DE SANITÁRIO E VESTIÁRIO EM CANTEIRO DE OBRA EM CHAPA DE MADEIRA COMPENSADA, NÃO INCLUSO MOBILIÁRIO. AF_02/2016</t>
  </si>
  <si>
    <t>FABRICAÇÃO, MONTAGEM E DESMONTAGEM DE FÔRMA PARA SAPATA, EM MADEIRA SERRADA, E=25 MM, 4 UTILIZAÇÕES. AF_06/2017</t>
  </si>
  <si>
    <t>FABRICAÇÃO, MONTAGEM E DESMONTAGEM DE FÔRMA PARA VIGA BALDRAME, EM MADEIRA SERRADA, E=25 MM, 4 UTILIZAÇÕES. AF_06/2017</t>
  </si>
  <si>
    <t>PS-301</t>
  </si>
  <si>
    <t>FORNECIMENTO E ASSENTAMENTO DE BRITA 2-DRENOS E FILTROS   MM. - REF. SINAPI (88549,1/2020).</t>
  </si>
  <si>
    <t>PS-232</t>
  </si>
  <si>
    <t>FORNECIMENTO E INSTALAÇÃO AR-CONDICIONADO SPLIT CONVENCIONAL 18.000 BTUs (OUT. 2021)</t>
  </si>
  <si>
    <t>PS-231</t>
  </si>
  <si>
    <t>FORNECIMENTO E INSTALAÇÃO AR-CONDICIONADO SPLIT CONVENCIONAL 24.000 BTUs (OUT. 2021)</t>
  </si>
  <si>
    <t>PS-230</t>
  </si>
  <si>
    <t>FORNECIMENTO E INSTALAÇÃO AR-CONDICIONADO SPLIT CONVENCIONAL 36.000 BTUs (OUT. 2021)</t>
  </si>
  <si>
    <t>PS-233</t>
  </si>
  <si>
    <t>FORNECIMENTO E INSTALAÇÃO AR-CONDICIONADO SPLIT CONVENCIONAL 9.000 BTUs (OUT. 2021)</t>
  </si>
  <si>
    <t>PS-319</t>
  </si>
  <si>
    <t>PS-320</t>
  </si>
  <si>
    <t>PS-318</t>
  </si>
  <si>
    <t>PS-304</t>
  </si>
  <si>
    <t>GRADIL DE ALUMINIO ANODIZADO TIPO BARRA CHATA - REF. SINAPI (85096,3/2019).</t>
  </si>
  <si>
    <t>PS-027</t>
  </si>
  <si>
    <t>GUARDA-CORPO DE AÇO GALVANIZADO DE 1,30M, MONTANTES TUBULARES DE 1.1/4" ESPAÇADOS DE 1,20M, TRAVESSA SUPERIOR DE 1.1/2", GRADIL FORMADO POR TUBOS HORIZONTAIS DE 1", ESPAÇADOS NO MÁXIMO 15CM, FIXADO COM CHUMBADOR MECÂNICO (REF. 99837 SINAPI)</t>
  </si>
  <si>
    <t>IMPERMEABILIZACAO DE ESTRUTURAS ENTERRADAS, COM TINTA ASFALTICA, DUAS DEMAOS - REF. SINAPI (74106/1,1/2020).</t>
  </si>
  <si>
    <t>IMPERMEABILIZAÇÃO DE SUPERFÍCIE COM EMULSÃO ASFÁLTICA, 2 DEMÃOS AF_06/2018</t>
  </si>
  <si>
    <t>INTERRUPTOR SIMPLES (2 MÓDULOS) COM INTERRUPTOR PARALELO (2 MÓDULOS), 10A/250V, SEM SUPORTE E SEM PLACA - FORNECIMENTO E INSTALAÇÃO. AF_12/2015</t>
  </si>
  <si>
    <t>JANELA DE ALUMÍNIO DE CORRER COM 4 FOLHAS PARA VIDROS, COM VIDROS, BATENTE, ACABAMENTO COM ACETATO OU BRILHANTE E FERRAGENS. EXCLUSIVE ALIZAR E CONTRAMARCO. FORNECIMENTO E INSTALAÇÃO. AF_12/2019</t>
  </si>
  <si>
    <t>JANELA DE ALUMÍNIO TIPO MAXIM-AR, COM VIDROS, BATENTE E FERRAGENS. EXCLUSIVE ALIZAR, ACABAMENTO E CONTRAMARCO. FORNECIMENTO E INSTALAÇÃO. AF_12/2019</t>
  </si>
  <si>
    <t>JOELHO 90 GRAUS COM BUCHA DE LATÃO, PVC, SOLDÁVEL, DN  25 MM, X 3/4 INSTALADO EM RESERVAÇÃO DE ÁGUA DE EDIFICAÇÃO QUE POSSUA RESERVATÓRIO DE FIBRA/FIBROCIMENTO   FORNECIMENTO E INSTALAÇÃO. AF_06/2016</t>
  </si>
  <si>
    <t>JOELHO 90 GRAUS, PVC, SERIE NORMAL, ESGOTO PREDIAL, DN 50 MM, JUNTA ELÁSTICA, FORNECIDO E INSTALADO EM PRUMADA DE ESGOTO SANITÁRIO OU VENTILAÇÃO. AF_12/2014</t>
  </si>
  <si>
    <t>PS-291</t>
  </si>
  <si>
    <t>Joelho de 90° em pvc rígido c/ anéis, para esgoto secundário, diâm = 40mm (REF. ORSE 1671,10/2021)</t>
  </si>
  <si>
    <t>JUNÇÃO SIMPLES, PVC, SERIE NORMAL, ESGOTO PREDIAL, DN 50 X 50 MM, JUNTA ELÁSTICA, FORNECIDO E INSTALADO EM RAMAL DE DESCARGA OU RAMAL DE ESGOTO SANITÁRIO. AF_12/2014</t>
  </si>
  <si>
    <t>JUNÇÃO SIMPLES, PVC, SERIE NORMAL, ESGOTO PREDIAL, DN 75 X 75 MM, JUNTA ELÁSTICA, FORNECIDO E INSTALADO EM RAMAL DE DESCARGA OU RAMAL DE ESGOTO SANITÁRIO. AF_12/2014</t>
  </si>
  <si>
    <t>Laje pré-fabricada treliçada para piso ou cobertura, intereixo 38cm, h=16cm, el. enchimento em EPS h=12cm, inclusive escoramento em madeira e capeamento 4cm.</t>
  </si>
  <si>
    <t>PS-314</t>
  </si>
  <si>
    <t>Lavatório com bancada em granito cinza andorinha, e = 2cm, dim 1,30x0,60, com 01 cuba de embutir de louça, sifão cromado, válvula cromada, torneira cromada, inclusive rodopia 10 cm, assentada (REF. ORSE 12291,10/2021)</t>
  </si>
  <si>
    <t>PS-313</t>
  </si>
  <si>
    <t>Lavatório com bancada em granito cinza andorinha, e = 2cm, dim 1.20x0.60, com 01 cuba de embutir de louça,  sifão ajustável metalizado, válvula cromada, torneira cromada, inclusive rodopia 10 cm, assentada (REF. ORSE 12270,10/2021)</t>
  </si>
  <si>
    <t>PS-311</t>
  </si>
  <si>
    <t>Lavatório com bancada em granito cinza andorinha, e = 2cm, dim 2.30x0.60, com 01 cuba de embutir de louça,  sifão ajustável metalizado, válvula cromada, torneira cromada, inclusive rodopia 10 cm, assentada (REF. ORSE 12276,10/2021)</t>
  </si>
  <si>
    <t>PS-315</t>
  </si>
  <si>
    <t>Lavatório com bancada em granito cinza andorinha, e = 2cm, dim 2.30x0.60, com furo, inclusive rodopia 10 cm, assentada (REF. ORSE 12276,10/2021)</t>
  </si>
  <si>
    <t>LAVATÓRIO LOUÇA BRANCA COM COLUNA, 45 X 55CM OU EQUIVALENTE, PADRÃO MÉDIO - FORNECIMENTO E INSTALAÇÃO. AF_01/2020</t>
  </si>
  <si>
    <t>LOCACAO CONVENCIONAL DE OBRA, UTILIZANDO GABARITO DE TÁBUAS CORRIDAS PONTALETADAS A CADA 2,00M -  2 UTILIZAÇÕES. AF_10/2018</t>
  </si>
  <si>
    <t>PS-043</t>
  </si>
  <si>
    <t>LUMINARIA TIPO PLAFON DE SOBREPOR COM 1 LAMPADA LED 25W-FORNECIMENTO E INSTALAÇÃO (REF SINAP 97592)</t>
  </si>
  <si>
    <t>PS-042</t>
  </si>
  <si>
    <t>LUMINÁRIA TIPO PLAFON, DE SOBREPOR COM 1 LAMPADA DE LED 40W- FORNECIMENTO E INSTALAÇÃO</t>
  </si>
  <si>
    <t>LUVA, PVC, SOLDÁVEL, DN 25MM, INSTALADO EM RAMAL OU SUB-RAMAL DE ÁGUA - FORNECIMENTO E INSTALAÇÃO. AF_12/2014</t>
  </si>
  <si>
    <t>LUVA, PVC, SOLDÁVEL, DN 50 MM, INSTALADO EM RESERVAÇÃO DE ÁGUA DE EDIFICAÇÃO QUE POSSUA RESERVATÓRIO DE FIBRA/FIBROCIMENTO   FORNECIMENTO E INSTALAÇÃO. AF_06/2016</t>
  </si>
  <si>
    <t>LUVA, PVC, SOLDÁVEL, DN 75MM, INSTALADO EM PRUMADA DE ÁGUA - FORNECIMENTO E INSTALAÇÃO. AF_12/2014</t>
  </si>
  <si>
    <t>MONTAGEM E DESMONTAGEM DE FÔRMA DE PILARES CIRCULARES, COM ÁREA MÉDIA DAS SEÇÕES MENOR OU IGUAL A 0,28 M², PÉ-DIREITO DUPLO, EM MADEIRA, 2 UTILIZAÇÕES. AF_06/2017</t>
  </si>
  <si>
    <t>PEITORIL LINEAR EM GRANITO OU MÁRMORE, L = 15CM, COMPRIMENTO DE ATÉ 2M, ASSENTADO COM ARGAMASSA 1:6 COM ADITIVO. AF_11/2020</t>
  </si>
  <si>
    <t>PS-295</t>
  </si>
  <si>
    <t>PINTURA A OLEO, 2 DEMAOS (REF. SINAPI 79464,3/2019)</t>
  </si>
  <si>
    <t>PINTURA ACRILICA EM PISO CIMENTADO DUAS DEMAOS - REF. SINAPI (74245/1,4/2021).</t>
  </si>
  <si>
    <t>PS-300</t>
  </si>
  <si>
    <t>PINTURA ACRILICA PARA SINALIZAÇÃO HORIZONTAL EM PISO CIMENTADO - REF. SINAPI (84665,4/2021).</t>
  </si>
  <si>
    <t>PS-046</t>
  </si>
  <si>
    <t>PINTURA ESMALTE FOSCO, DUAS DEMAOS, SOBRE SUPERFICIE METÁLICA, INCLUSO UMA DEMAO DE FUNDO ANTICORROSIVO. UTILIZACAO DE REVOLVER ( AR-COMPRIMIDO).</t>
  </si>
  <si>
    <t>PS-292</t>
  </si>
  <si>
    <t>PINTURA ESMALTE FOSCO, DUAS DEMAOS, SOBRE SUPERFICIE METALICA, INCLUSO UMA DEMAO DE FUNDO ANTICORROSIVO. UTILIZACAO DE REVOLVER ( AR-COMPRIMIDO). - REF. SINAPI (74145/1,12/2019).</t>
  </si>
  <si>
    <t>PS-041</t>
  </si>
  <si>
    <t>PISO PODOTÁTIL, DIRECIONAL OU ALERTA, ASSENTADO SOBRE ARGAMASSA (REF. 101094 SINAPI 05/2021)</t>
  </si>
  <si>
    <t>PLANTIO DE GRAMA EM PLACAS. AF_05/2018</t>
  </si>
  <si>
    <t>PS-297</t>
  </si>
  <si>
    <t>PORTA DE ACM DUPLO BRANCO 1 FOLHA ELETROSTÁTICA 0,80X2,10M - FORNECIMENTO E INSTALAÇÃO</t>
  </si>
  <si>
    <t>PS-298</t>
  </si>
  <si>
    <t>PORTA DE ACM DUPLO BRANCO 1 FOLHA ELETROSTÁTICA 0,90X2,10M - FORNECIMENTO E INSTALAÇÃO</t>
  </si>
  <si>
    <t>PS-299</t>
  </si>
  <si>
    <t>PORTA DE ACM DUPLO BRANCO 1 FOLHA ELETROSTÁTICA 1,00X2,10M - FORNECIMENTO E INSTALAÇÃO</t>
  </si>
  <si>
    <t>PORTA DE ALUMÍNIO DE ABRIR COM LAMBRI, COM GUARNIÇÃO, FIXAÇÃO COM PARAFUSOS - FORNECIMENTO E INSTALAÇÃO. AF_12/2019</t>
  </si>
  <si>
    <t>PORTA DE FERRO, DE ABRIR, TIPO GRADE COM CHAPA, COM GUARNIÇÕES. AF_12/2019</t>
  </si>
  <si>
    <t>PS-306</t>
  </si>
  <si>
    <t>PORTA DE VIDRO TEMPERADO, 1,00X2,10M, UMA FOLHAS, DE CORRER, ESPESSURA 10MM, INCLUSIVE ACESSÓRIOS.</t>
  </si>
  <si>
    <t>PS-305</t>
  </si>
  <si>
    <t>PORTA DE VIDRO TEMPERADO, 1,50X2,10M, DUAS FOLHAS DE ABRIR, ESPESSURA 10MM, INCLUSIVE ACESSÓRIOS.</t>
  </si>
  <si>
    <t>PS-014</t>
  </si>
  <si>
    <t>PORTA DE VIDRO TEMPERADO, 2,00X2,10M, DUAS FOLHAS DE ABRIR, ESPESSURA 10MM, INCLUSIVE ACESSORIOS</t>
  </si>
  <si>
    <t>PS-296</t>
  </si>
  <si>
    <t>PORTA DE VIDRO TEMPERADO, 2,00X2,10M, QUATRO FOLHAS, DE CORRER, ESPESSURA 10MM, INCLUSIVE ACESSÓRIOS.</t>
  </si>
  <si>
    <t>QUADRO DE DISTRIBUIÇÃO DE ENERGIA EM CHAPA DE AÇO GALVANIZADO, DE EMBUTIR, COM BARRAMENTO TRIFÁSICO, PARA 30 DISJUNTORES DIN 150A - FORNECIMENTO E INSTALAÇÃO. AF_10/2020</t>
  </si>
  <si>
    <t>QUADRO DE DISTRIBUIÇÃO DE ENERGIA EM CHAPA DE AÇO GALVANIZADO, DE EMBUTIR, COM BARRAMENTO TRIFÁSICO, PARA 40 DISJUNTORES DIN 100A - FORNECIMENTO E INSTALAÇÃO. AF_10/2020</t>
  </si>
  <si>
    <t>PS-151</t>
  </si>
  <si>
    <t>PS-107</t>
  </si>
  <si>
    <t>REDUÇÃO EXCÊNTRICA, PVC, SERIE R, ÁGUA PLUVIAL, DN 100 X 50 MM, JUNTA ELÁSTICA, FORNECIDO E INSTALADO EM CONDUTORESHORIZONTAIS DE ÁGUAS PLUVIAIS. AF_12/2014</t>
  </si>
  <si>
    <t>PS-178</t>
  </si>
  <si>
    <t>REFLETOR LED SLIM 50W FORNECIMENTO E INSTALAÇÃO ( REF ORSE 12807 05/20)</t>
  </si>
  <si>
    <t>REGISTRO DE GAVETA BRUTO, LATÃO, ROSCÁVEL, 3/4", FORNECIDO E INSTALADO EM RAMAL DE ÁGUA. AF_12/2014</t>
  </si>
  <si>
    <t>PS-294</t>
  </si>
  <si>
    <t>RESERVATÓRIO TIPO TAÇA COLUNA SECA 12000L - FORNECIMENTO E INSTALAÇÃO</t>
  </si>
  <si>
    <t>REVESTIMENTO CERÂMICO PARA PAREDES INTERNAS COM PLACAS TIPO ESMALTADA EXTRA DE DIMENSÕES 25X35 CM APLICADAS EM AMBIENTES DE ÁREA MENOR QUE 5 M² NA ALTURA INTEIRA DAS PAREDES. AF_06/2014</t>
  </si>
  <si>
    <t>RODAPE EM MARMORITE, ALTURA 10CM. REF. SINAPI (73850/1,8/2020).</t>
  </si>
  <si>
    <t>RUFO EXTERNO/INTERNO EM CHAPA DE AÇO GALVANIZADO NÚMERO 26, CORTE DE 33 CM, INCLUSO IÇAMENTO. AF_07/2019</t>
  </si>
  <si>
    <t>SIFÃO DO TIPO FLEXÍVEL EM PVC 1  X 1.1/2  - FORNECIMENTO E INSTALAÇÃO. AF_01/2020</t>
  </si>
  <si>
    <t>SUBSTITUIÇÃO DE RELÉ FOTOELÉTRICO PARA COMANDO DE ILUMINAÇÃO EXTERNA 1000 W - FORNECIMENTO E INSTALAÇÃO. AF_08/2020</t>
  </si>
  <si>
    <t>PS-106</t>
  </si>
  <si>
    <t>SUMIDOURO CIRCULAR, EM ALVENARIA COM BLOCOS DE CERÂMICOS FURADOS, DIMENSÕES INTERNAS: Ø1,5 X 6,0 M</t>
  </si>
  <si>
    <t>TANQUE SÉPTICO RETANGULAR, EM ALVENARIA COM BLOCOS DE CONCRETO, DIMENSÕES INTERNAS: 1,4 X 3,2 X 1,8 M, VOLUME ÚTIL: 6272 L (PARA 32 CONTRIBUINTES). AF_05/2018</t>
  </si>
  <si>
    <t>TAPUME COM TELHA METÁLICA. AF_05/2018</t>
  </si>
  <si>
    <t>TE, PVC, SERIE NORMAL, ESGOTO PREDIAL, DN 100 X 100 MM, JUNTA ELÁSTICA, FORNECIDO E INSTALADO EM PRUMADA DE ESGOTO SANITÁRIO OU VENTILAÇÃO. AF_12/2014</t>
  </si>
  <si>
    <t>PS-057</t>
  </si>
  <si>
    <t>TE, PVC, SERIE NORMAL, ESGOTO PREDIAL, DN 100 X 50 MM, JUNTA ELÁSTICA, FORNECIDO E INSTALADO EM RAMAL DE DESCARGA OU RAMAL DE ESGOTO SANITÁRIO</t>
  </si>
  <si>
    <t>TE, PVC, SERIE NORMAL, ESGOTO PREDIAL, DN 50 X 50 MM, JUNTA ELÁSTICA, FORNECIDO E INSTALADO EM PRUMADA DE ESGOTO SANITÁRIO OU VENTILAÇÃO. AF_12/2014</t>
  </si>
  <si>
    <t>TE, PVC, SERIE NORMAL, ESGOTO PREDIAL, DN 75 X 75 MM, JUNTA ELÁSTICA, FORNECIDO E INSTALADO EM RAMAL DE DESCARGA OU RAMAL DE ESGOTO SANITÁRIO. AF_12/2014</t>
  </si>
  <si>
    <t>TE, PVC, SOLDÁVEL, DN 25MM, INSTALADO EM RAMAL OU SUB-RAMAL DE ÁGUA - FORNECIMENTO E INSTALAÇÃO. AF_12/2014</t>
  </si>
  <si>
    <t>PS-073</t>
  </si>
  <si>
    <t>TERMINAL DE VENTILAÇÃO EM PVC RÍGIDO  SOLDÁVEL, PARA ESGOTO PRIMÉRIO, D 50MM</t>
  </si>
  <si>
    <t>PS-122</t>
  </si>
  <si>
    <t>TERMINAL OU CONECTOR DE PRESSAO - PARA CABO 25MM2 - FORNECIMENTO E INSTALACAO</t>
  </si>
  <si>
    <t>TOMADA ALTA DE EMBUTIR (1 MÓDULO), 2P+T 10 A, INCLUINDO SUPORTE E PLACA - FORNECIMENTO E INSTALAÇÃO. AF_12/2015</t>
  </si>
  <si>
    <t>TOMADA ALTA DE EMBUTIR (1 MÓDULO), 2P+T 20 A, SEM SUPORTE E SEM PLACA - FORNECIMENTO E INSTALAÇÃO. AF_12/2015</t>
  </si>
  <si>
    <t>TOMADA BAIXA DE EMBUTIR (1 MÓDULO), 2P+T 10 A, SEM SUPORTE E SEM PLACA - FORNECIMENTO E INSTALAÇÃO. AF_12/2015</t>
  </si>
  <si>
    <t>TOMADA DE REDE RJ45 - FORNECIMENTO E INSTALAÇÃO. AF_11/2019</t>
  </si>
  <si>
    <t>TORNEIRA CROMADA 1/2 OU 3/4 PARA TANQUE, PADRÃO MÉDIO - FORNECIMENTO E INSTALAÇÃO. AF_01/2020</t>
  </si>
  <si>
    <t>TORNEIRA CROMADA DE MESA, 1/2 OU 3/4, PARA LAVATÓRIO, PADRÃO MÉDIO - FORNECIMENTO E INSTALAÇÃO. AF_01/2020</t>
  </si>
  <si>
    <t>TORNEIRA CROMADA TUBO MÓVEL, DE PAREDE, 1/2 OU 3/4, PARA PIA DE COZINHA, PADRÃO MÉDIO - FORNECIMENTO E INSTALAÇÃO. AF_01/2020</t>
  </si>
  <si>
    <t>TUBO PVC, SERIE NORMAL, ESGOTO PREDIAL, DN 50 MM, FORNECIDO E INSTALADO EM PRUMADA DE ESGOTO SANITÁRIO OU VENTILAÇÃO. AF_12/2014</t>
  </si>
  <si>
    <t>VASO SANITARIO SIFONADO CONVENCIONAL COM  LOUÇA BRANCA - FORNECIMENTO E INSTALAÇÃO. AF_01/2020</t>
  </si>
  <si>
    <t>VERGA MOLDADA IN LOCO EM CONCRETO PARA JANELAS COM ATÉ 1,5 M DE VÃO. AF_03/2016</t>
  </si>
  <si>
    <t>VERGA MOLDADA IN LOCO EM CONCRETO PARA JANELAS COM MAIS DE 1,5 M DE VÃO. AF_03/2016</t>
  </si>
  <si>
    <t>PS-290</t>
  </si>
  <si>
    <t xml:space="preserve">ARGILA OU BARRO PARA ATERRO/REATERRO (COM TRANSPORTE ATE 10 KM)  </t>
  </si>
  <si>
    <t xml:space="preserve">UN </t>
  </si>
  <si>
    <t>RESUMO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</si>
  <si>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</si>
  <si>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</si>
  <si>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</si>
  <si>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</si>
  <si>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</si>
  <si>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</si>
  <si>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</si>
  <si>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</si>
  <si>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</si>
  <si>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7.3.1</t>
  </si>
  <si>
    <t>7.3.2</t>
  </si>
  <si>
    <t>7.4.1</t>
  </si>
  <si>
    <t>7.4.2</t>
  </si>
  <si>
    <t>8.1.2</t>
  </si>
  <si>
    <t>8.1.3</t>
  </si>
  <si>
    <t>8.1.4</t>
  </si>
  <si>
    <t>8.1.5</t>
  </si>
  <si>
    <t>8.1.6</t>
  </si>
  <si>
    <t>8.1.7</t>
  </si>
  <si>
    <t>9.0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</si>
  <si>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</si>
  <si>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</si>
  <si>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</si>
  <si>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</si>
  <si>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</si>
  <si>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</si>
  <si>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</si>
  <si>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</si>
  <si>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</si>
  <si>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</si>
  <si>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</si>
  <si>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9.2</t>
  </si>
  <si>
    <t>9.2.1</t>
  </si>
  <si>
    <t>9.2.2</t>
  </si>
  <si>
    <t>9.2.3</t>
  </si>
  <si>
    <t>10.0</t>
  </si>
  <si>
    <t>PISO, RODAPÉS E SOLEIRAS</t>
  </si>
  <si>
    <t>10.1</t>
  </si>
  <si>
    <t>10.1.1</t>
  </si>
  <si>
    <t>10.1.2</t>
  </si>
  <si>
    <t>10.2</t>
  </si>
  <si>
    <t xml:space="preserve">ACABAMENTOS </t>
  </si>
  <si>
    <t>10.2.1</t>
  </si>
  <si>
    <t>10.2.2</t>
  </si>
  <si>
    <t>10.3</t>
  </si>
  <si>
    <t>RODAPÉS E SOLEIRAS</t>
  </si>
  <si>
    <t>10.3.1</t>
  </si>
  <si>
    <t>11.0</t>
  </si>
  <si>
    <t>PINTURA</t>
  </si>
  <si>
    <t>11.1</t>
  </si>
  <si>
    <t>11.1.1</t>
  </si>
  <si>
    <t>11.1.2</t>
  </si>
  <si>
    <t>11.1.3</t>
  </si>
  <si>
    <t>11.2</t>
  </si>
  <si>
    <t xml:space="preserve">SORRISO </t>
  </si>
  <si>
    <t>11.2.1</t>
  </si>
  <si>
    <t>11.2.2</t>
  </si>
  <si>
    <t>11.2.3</t>
  </si>
  <si>
    <t>11.3</t>
  </si>
  <si>
    <t>11.3.1</t>
  </si>
  <si>
    <t>11.3.2</t>
  </si>
  <si>
    <t>11.3.3</t>
  </si>
  <si>
    <t>11.4</t>
  </si>
  <si>
    <t>11.4.1</t>
  </si>
  <si>
    <t>11.4.2</t>
  </si>
  <si>
    <t>11.4.3</t>
  </si>
  <si>
    <t>12.0</t>
  </si>
  <si>
    <t>ENTRADA DE ENERGIA</t>
  </si>
  <si>
    <t>12.1</t>
  </si>
  <si>
    <t xml:space="preserve">ENTRADA DE ENERGIA ELÉTRICA TRIFÁSICA DEMANDA ENTRE 57,1 E 75 KW. (REF. ORSE 11140,8/2021) </t>
  </si>
  <si>
    <t>12.2</t>
  </si>
  <si>
    <t>QUADROS E CAIXAS REDE ELÉTRICA</t>
  </si>
  <si>
    <t>12.2.1</t>
  </si>
  <si>
    <t>12.2.2</t>
  </si>
  <si>
    <t>12.2.3</t>
  </si>
  <si>
    <t>12.3</t>
  </si>
  <si>
    <t>CABOS</t>
  </si>
  <si>
    <t>12.3.1</t>
  </si>
  <si>
    <t>12.3.2</t>
  </si>
  <si>
    <t>12.3.3</t>
  </si>
  <si>
    <t>12.3.4</t>
  </si>
  <si>
    <t>12.3.5</t>
  </si>
  <si>
    <t>12.4</t>
  </si>
  <si>
    <t>PROTEÇÕES</t>
  </si>
  <si>
    <t>12.4.1</t>
  </si>
  <si>
    <t>12.4.2</t>
  </si>
  <si>
    <t>12.4.3</t>
  </si>
  <si>
    <t>12.4.4</t>
  </si>
  <si>
    <t>12.4.5</t>
  </si>
  <si>
    <t>12.4.6</t>
  </si>
  <si>
    <t>12.4.7</t>
  </si>
  <si>
    <t>12.4.8</t>
  </si>
  <si>
    <t>DISPOSITIVO DPS CLASSE II, 1 POLO, TENSAO MAXIMA DE 175 V, CORRENTE MAXIMA DE *45* KA (TIPO AC)</t>
  </si>
  <si>
    <t>DISJUNTOR TERMOMAGNETICO TRIPOLAR 150 A, PADRÃO DIN (EUROPEU - LINHA BRANCA), CORRENTE 10KA. (REF. ORSE 8420,8/2021)</t>
  </si>
  <si>
    <t>12.5</t>
  </si>
  <si>
    <t>ELETRODUTOS/ ELETROCALHAS</t>
  </si>
  <si>
    <t>12.5.1</t>
  </si>
  <si>
    <t>12.5.2</t>
  </si>
  <si>
    <t>12.5.3</t>
  </si>
  <si>
    <t>12.5.4</t>
  </si>
  <si>
    <t>12.5.5</t>
  </si>
  <si>
    <t>12.5.6</t>
  </si>
  <si>
    <t>12.5.7</t>
  </si>
  <si>
    <t>12.6</t>
  </si>
  <si>
    <t xml:space="preserve">LUMINARIAS </t>
  </si>
  <si>
    <t>12.6.1</t>
  </si>
  <si>
    <t>12.6.2</t>
  </si>
  <si>
    <t>12.6.3</t>
  </si>
  <si>
    <t>12.6.4</t>
  </si>
  <si>
    <t>12.6.5</t>
  </si>
  <si>
    <t>LUMINARIA TIPO SPOT DE EMBUTR COM LÂMPADA LED 15W (REF. ORSE 10352,8/2021)</t>
  </si>
  <si>
    <t>EXAUSTOR MEGA 34, DA SICFLUX OU SIMILAR - FORNECIMENTO E INSTALAÇÃO (REF. ORSE 11886,10/2021)</t>
  </si>
  <si>
    <t>12.7</t>
  </si>
  <si>
    <t>INTERRUPTORES E TOMADAS</t>
  </si>
  <si>
    <t>12.7.1</t>
  </si>
  <si>
    <t>12.7.2</t>
  </si>
  <si>
    <t>12.7.3</t>
  </si>
  <si>
    <t>12.7.4</t>
  </si>
  <si>
    <t>12.7.5</t>
  </si>
  <si>
    <t>12.7.6</t>
  </si>
  <si>
    <t>12.7.7</t>
  </si>
  <si>
    <t>12.7.8</t>
  </si>
  <si>
    <t>13.0</t>
  </si>
  <si>
    <t>INSTALAÇÕES ELÉTRICAS DE CABEAMENTO DE LOGICA E TELEFONIA</t>
  </si>
  <si>
    <t>EQUIPAMENTO REDE LOGICA</t>
  </si>
  <si>
    <t>13.1</t>
  </si>
  <si>
    <t>13.1.1</t>
  </si>
  <si>
    <t>13.1.2</t>
  </si>
  <si>
    <t>13.1.3</t>
  </si>
  <si>
    <t>FORNECIMENTO E INSTALAÇÃO DE SWITCH 24 PORTAS GERENCIÁVEL POE 10/100 /1000 + 4SFP (REF ORSE 12791,8/2021)</t>
  </si>
  <si>
    <t>FORNECIMENTO E INSTALAÇÃO DE PATCH CORDS CAT. 6 C/2,50M - VER 02 (REF. ORSE 10268,8/2021)</t>
  </si>
  <si>
    <t>FORNECIMENTO E INSTALAÇÃO DE PATCH CORDS 110/RJ45 C/1,50M - REV 01 (REF. ORSE 9538,8/2021)</t>
  </si>
  <si>
    <t>13.2</t>
  </si>
  <si>
    <t xml:space="preserve">TOMADAS </t>
  </si>
  <si>
    <t>13.2.1</t>
  </si>
  <si>
    <t>13.2.2</t>
  </si>
  <si>
    <t>13.2.3</t>
  </si>
  <si>
    <t>13.3</t>
  </si>
  <si>
    <t>CABOS/ELETROUUTO</t>
  </si>
  <si>
    <t>13.3.1</t>
  </si>
  <si>
    <t>13.3.2</t>
  </si>
  <si>
    <t>14.0</t>
  </si>
  <si>
    <t>INSTALAÇÕES HIDRÁULICAS</t>
  </si>
  <si>
    <t>14.1</t>
  </si>
  <si>
    <t xml:space="preserve">ALIMENTAÇÃO PREDIAL </t>
  </si>
  <si>
    <t>14.1.1</t>
  </si>
  <si>
    <t>14.1.2</t>
  </si>
  <si>
    <t>14.2</t>
  </si>
  <si>
    <t xml:space="preserve">RAMAIS E SUBRAMAIS DE DISTRIBUIÇÃO DE ÁGUA 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</si>
  <si>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</si>
  <si>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</si>
  <si>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</si>
  <si>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</si>
  <si>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</si>
  <si>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</si>
  <si>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</si>
  <si>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</si>
  <si>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</si>
  <si>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</si>
  <si>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</si>
  <si>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</si>
  <si>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</si>
  <si>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14.2.14</t>
  </si>
  <si>
    <t>14.2.15</t>
  </si>
  <si>
    <t>14.2.16</t>
  </si>
  <si>
    <t>14.2.17</t>
  </si>
  <si>
    <t>14.2.18</t>
  </si>
  <si>
    <t>14.2.19</t>
  </si>
  <si>
    <t>14.2.20</t>
  </si>
  <si>
    <t>14.2.21</t>
  </si>
  <si>
    <t>14.3</t>
  </si>
  <si>
    <t xml:space="preserve">LOUÇAS, METAIS E ACSSÓRIOS </t>
  </si>
  <si>
    <t>14.3.1</t>
  </si>
  <si>
    <t>REGISTROS</t>
  </si>
  <si>
    <t>14.3.1.1</t>
  </si>
  <si>
    <t>14.3.1.2</t>
  </si>
  <si>
    <t>14.3.1.3</t>
  </si>
  <si>
    <t>14.3.1.4</t>
  </si>
  <si>
    <t>14.3.1.5</t>
  </si>
  <si>
    <t>14.3.2</t>
  </si>
  <si>
    <t xml:space="preserve">LOUÇAS </t>
  </si>
  <si>
    <t>14.3.2.1</t>
  </si>
  <si>
    <t>14.3.2.2</t>
  </si>
  <si>
    <t>14.3.2.3</t>
  </si>
  <si>
    <t>14.3.3</t>
  </si>
  <si>
    <t xml:space="preserve">METAIS E ACESSÓRIOS </t>
  </si>
  <si>
    <t>14.3.3.1</t>
  </si>
  <si>
    <t>14.3.3.2</t>
  </si>
  <si>
    <t>14.3.3.3</t>
  </si>
  <si>
    <t>14.3.3.4</t>
  </si>
  <si>
    <t>14.3.3.5</t>
  </si>
  <si>
    <t>14.3.3.6</t>
  </si>
  <si>
    <t>14.4</t>
  </si>
  <si>
    <t>DIVISÓRIAS E BANCADAS EM GRANITO</t>
  </si>
  <si>
    <t>14.4.1</t>
  </si>
  <si>
    <t>14.4.2</t>
  </si>
  <si>
    <t>14.4.3</t>
  </si>
  <si>
    <t>14.4.4</t>
  </si>
  <si>
    <t>14.4.5</t>
  </si>
  <si>
    <t>14.4.6</t>
  </si>
  <si>
    <t>14.4.7</t>
  </si>
  <si>
    <t>14.4.8</t>
  </si>
  <si>
    <t>14.4.9</t>
  </si>
  <si>
    <t>14.4.10</t>
  </si>
  <si>
    <t>15.0</t>
  </si>
  <si>
    <t xml:space="preserve">INSTALAÇÕES SANITÁRIAS </t>
  </si>
  <si>
    <t>15.1</t>
  </si>
  <si>
    <t>RAMAIS DE DESCARGA E ENCAMINHAMENTO DE ESGOTO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</si>
  <si>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</si>
  <si>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</si>
  <si>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</si>
  <si>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</si>
  <si>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</si>
  <si>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</si>
  <si>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</si>
  <si>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</si>
  <si>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</si>
  <si>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</si>
  <si>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</si>
  <si>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</si>
  <si>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</si>
  <si>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</si>
  <si>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</si>
  <si>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15.1.16</t>
  </si>
  <si>
    <t>15.1.17</t>
  </si>
  <si>
    <t>15.1.18</t>
  </si>
  <si>
    <t>15.1.19</t>
  </si>
  <si>
    <t>15.1.20</t>
  </si>
  <si>
    <t>15.1.21</t>
  </si>
  <si>
    <t>15.1.22</t>
  </si>
  <si>
    <t>15.1.23</t>
  </si>
  <si>
    <t>15.1.24</t>
  </si>
  <si>
    <t>15.1.25</t>
  </si>
  <si>
    <t>15.1.26</t>
  </si>
  <si>
    <t>15.1.27</t>
  </si>
  <si>
    <t>15.1.28</t>
  </si>
  <si>
    <t>15.2</t>
  </si>
  <si>
    <t xml:space="preserve">VENTILAÇÃO </t>
  </si>
  <si>
    <t>15.2.1</t>
  </si>
  <si>
    <t>15.2.2</t>
  </si>
  <si>
    <t>15.2.3</t>
  </si>
  <si>
    <t>15.2.4</t>
  </si>
  <si>
    <t>15.2.5</t>
  </si>
  <si>
    <t>15.3</t>
  </si>
  <si>
    <t>CLIMATIZAÇÃO</t>
  </si>
  <si>
    <t>15.3.1</t>
  </si>
  <si>
    <t>15.3.2</t>
  </si>
  <si>
    <t>15.3.3</t>
  </si>
  <si>
    <t>15.3.4</t>
  </si>
  <si>
    <t>15.3.5</t>
  </si>
  <si>
    <t>15.3.6</t>
  </si>
  <si>
    <t>15.3.7</t>
  </si>
  <si>
    <t>15.3.8</t>
  </si>
  <si>
    <t>16.0</t>
  </si>
  <si>
    <t>BASE DA CAIXA D'ÁGUA</t>
  </si>
  <si>
    <t>16.1</t>
  </si>
  <si>
    <t>16.2</t>
  </si>
  <si>
    <t>16.3</t>
  </si>
  <si>
    <t>16.4</t>
  </si>
  <si>
    <t>16.5</t>
  </si>
  <si>
    <t>SERVIÇOS COMPLEMENTARES</t>
  </si>
  <si>
    <t>17.0</t>
  </si>
  <si>
    <t>17.1</t>
  </si>
  <si>
    <t>17.2</t>
  </si>
  <si>
    <t>17.3</t>
  </si>
  <si>
    <t>17.4</t>
  </si>
  <si>
    <t>17.5</t>
  </si>
  <si>
    <t>18.0</t>
  </si>
  <si>
    <t>ÁREAS EXTERNAS</t>
  </si>
  <si>
    <t>18.1</t>
  </si>
  <si>
    <t>18.2</t>
  </si>
  <si>
    <t>18.3</t>
  </si>
  <si>
    <t>18.4</t>
  </si>
  <si>
    <t>18.5</t>
  </si>
  <si>
    <t>18.6</t>
  </si>
  <si>
    <t>MURO</t>
  </si>
  <si>
    <t>19.0</t>
  </si>
  <si>
    <t>19.1</t>
  </si>
  <si>
    <t>19.2</t>
  </si>
  <si>
    <t>19.3</t>
  </si>
  <si>
    <t>ESCAVAÇÃO MANUAL DE VALA PARA VIGA BALDRAME, COM PREVISÃO DE FÔRMA. AF_06/2017</t>
  </si>
  <si>
    <t>FABRICAÇÃO, MONTAGEM E DESMONTAGEM DE FÔRMA PARA VIGA BALDRAME, EM MADEIRA SERRADA, E=25 MM, 2 UTILIZAÇÕES. AF_06/2017</t>
  </si>
  <si>
    <t>ARMAÇÃO DE BLOCO, VIGA BALDRAME OU SAPATA UTILIZANDO AÇO CA-50 DE 8 MM - MONTAGEM. AF_06/2017</t>
  </si>
  <si>
    <t>CONCRETO FCK = 15MPA, TRAÇO 1:3,4:3,5 (CIMENTO/ AREIA MÉDIA/ BRITA 1)  - PREPARO MANUAL. AF_07/2016</t>
  </si>
  <si>
    <t>LASTRO COM MATERIAL GRANULAR, APLICAÇÃO EM PISOS OU RADIERS, ESPESSURA DE *5 CM*. AF_08/2017</t>
  </si>
  <si>
    <t>ESTACA BROCA DE CONCRETO, DIÂMETRO DE 20CM, ESCAVAÇÃO MANUAL COM TRADO CONCHA, COM ARMADURA DE ARRANQUE. AF_05/2020</t>
  </si>
  <si>
    <t>APLICAÇÃO MANUAL DE FUNDO SELADOR ACRÍLICO EM PANOS CEGOS DE FACHADA (SEM PRESENÇA DE VÃOS) DE EDIFÍCIOS DE MÚLTIPLOS PAVIMENTOS. AF_06/2014</t>
  </si>
  <si>
    <t>18.7</t>
  </si>
  <si>
    <t>18.7.1</t>
  </si>
  <si>
    <t>18.7.2</t>
  </si>
  <si>
    <t>18.7.3</t>
  </si>
  <si>
    <t>18.7.4</t>
  </si>
  <si>
    <t>18.7.5</t>
  </si>
  <si>
    <t>18.7.6</t>
  </si>
  <si>
    <t>18.7.7</t>
  </si>
  <si>
    <t>18.7.8</t>
  </si>
  <si>
    <t>18.7.9</t>
  </si>
  <si>
    <t>18.7.10</t>
  </si>
  <si>
    <t>18.7.11</t>
  </si>
  <si>
    <t>18.7.12</t>
  </si>
  <si>
    <t>18.7.13</t>
  </si>
  <si>
    <t>18.7.14</t>
  </si>
  <si>
    <t>20.0</t>
  </si>
  <si>
    <t>LIMPEZAS</t>
  </si>
  <si>
    <t>PS-039</t>
  </si>
  <si>
    <t>PS-038</t>
  </si>
  <si>
    <t>PS-084</t>
  </si>
  <si>
    <t>LIMPEZA FINAL DE OBRA</t>
  </si>
  <si>
    <t>LIMPEZA DE VIDRO COMUM</t>
  </si>
  <si>
    <t>LIMPEZA DE AZULEJO</t>
  </si>
  <si>
    <t>INSTALAÇÕES DE PREVENÇÃO E COMBATE À INCÊNDIO E PÂNICO</t>
  </si>
  <si>
    <t>PS-053</t>
  </si>
  <si>
    <t>EXTINTOR DE INCÊNDIO PORTÁTIL COM CARGA DE ÁGUA PRESSURIZADA DE 10 L, CLASSE A - FORNECIMENTO E INSTALAÇÃO. AF_10/2020_P</t>
  </si>
  <si>
    <t>EXTINTOR DE INCÊNDIO PORTÁTIL COM CARGA DE PQS DE 6 KG, CLASSE BC - FORNECIMENTO E INSTALAÇÃO. AF_10/2020_P</t>
  </si>
  <si>
    <t>LUMINÁRIA DE EMERGÊNCIA, COM 30 LÂMPADAS LED DE 2 W, SEM REATOR - FORNECIMENTO E INSTALAÇÃO. AF_02/2020</t>
  </si>
  <si>
    <t>FORNECIMENTO E INSTALAÇÃO DE PLACA DE SINALIZAÇÃO INDICATIVA, SAÍDA DE EMERGÊNCIA, SAÍDA LATERAL ESQUERDA/DIREITA/SAÍDA EM FRENTE</t>
  </si>
  <si>
    <t>PINTURA DE PISO COM TINTA ACRÍLICA, APLICAÇÃO MANUAL, 3 DEMÃOS, INCLUSO FUNDO PREPARADOR. AF_05/2021</t>
  </si>
  <si>
    <t>ELETRODUTO FLEXÍVEL CORRUGADO, PVC, DN 32 MM (1"), PARA CIRCUITOS TERMINAIS, INSTALADO EM LAJE - FORNECIMENTO E INSTALAÇÃO. AF_12/2015</t>
  </si>
  <si>
    <t>20.1</t>
  </si>
  <si>
    <t>20.2</t>
  </si>
  <si>
    <t>20.3</t>
  </si>
  <si>
    <t>20.4</t>
  </si>
  <si>
    <t>20.5</t>
  </si>
  <si>
    <t>20.6</t>
  </si>
  <si>
    <t>Municipio de Sorriso</t>
  </si>
  <si>
    <t xml:space="preserve">Proprietário: </t>
  </si>
  <si>
    <t>Amanda Luana X. Bezerra - CREA MT049144</t>
  </si>
  <si>
    <t>CONECTOR FEMEA RJ - 45, CATEGORIA 6</t>
  </si>
  <si>
    <t>MONTAGEM E DESMONTAGEM DE FÔRMA DE PILARES RETANGULARES E ESTRUTURAS SIMILARES, PÉ-DIREITO SIMPLES, EM CHAPA DE MADEIRA COMPENSADA PLASTIFICADA, 10 UTILIZAÇÕES. AF_09/2020</t>
  </si>
  <si>
    <t>ENCARREGADO GERAL COM ENCARGOS COMPLEMENTARES</t>
  </si>
  <si>
    <t>H</t>
  </si>
  <si>
    <r>
      <t>Arredondamentos: Opções → Avançado → Fórmulas → "</t>
    </r>
    <r>
      <rPr>
        <u/>
        <sz val="9"/>
        <rFont val="Gill Sans MT"/>
        <family val="2"/>
        <charset val="1"/>
      </rPr>
      <t>Definir Precisão Conforme Exibido</t>
    </r>
    <r>
      <rPr>
        <sz val="9"/>
        <rFont val="Gill Sans MT"/>
        <family val="2"/>
        <charset val="1"/>
      </rPr>
      <t>"</t>
    </r>
  </si>
  <si>
    <t>COT-114</t>
  </si>
  <si>
    <t>COT-115</t>
  </si>
  <si>
    <t>COT-116</t>
  </si>
  <si>
    <t>COT-054</t>
  </si>
  <si>
    <t>DISJUNTOR TRIPOLAR TIPO DIN 100A</t>
  </si>
  <si>
    <t>COT-015</t>
  </si>
  <si>
    <t>LUMINARIA TIPO PLAFON, DE SOBREPOR, COM 1 LAMPADA DE LED 25W</t>
  </si>
  <si>
    <t>COT-016</t>
  </si>
  <si>
    <t>LUMINARIA TIPO PLAFON DE SOBREPOR, COM 1 LAMPADA DE LED 40W</t>
  </si>
  <si>
    <t>COT-020</t>
  </si>
  <si>
    <t>BARRA DE APOIO LAVATORIO, EM ACO INOX POLIDO, *40 X 50* CM, DIAMETRO MINIMO 3 CM</t>
  </si>
  <si>
    <t>COT-107</t>
  </si>
  <si>
    <t>COT-056</t>
  </si>
  <si>
    <t>INSTALAÇÃO AR-CONDICIONADO SPLIT CONVENCIONAL DE 18.000 A 24.000 BTUs (OUT. 2021)</t>
  </si>
  <si>
    <t>COT-055</t>
  </si>
  <si>
    <t>INSTALAÇÃO AR-CONDICIONADO SPLIT CONVENCIONAL 30.000 (OU MAIS) BTUs (OUT. 2021)</t>
  </si>
  <si>
    <t>COT-057</t>
  </si>
  <si>
    <t>INSTALAÇÃO AR-CONDICIONADO SPLIT CONVENCIONAL 9.000 A 12.000 BTUs (OUT. 2021)</t>
  </si>
  <si>
    <t>COT-001</t>
  </si>
  <si>
    <t>PISO TÁTIL DE CONCRETO DIRECIONAL OU ALERTA, ASSENTADO SOBRE ARGAMASSA 25CMX25CM - COR NATURAL</t>
  </si>
  <si>
    <t>PS-310</t>
  </si>
  <si>
    <t>8.1.1</t>
  </si>
  <si>
    <t>TELHAMENTO COM TELHA ESTRUTURAL DE FIBROCIMENTO E= 6 MM, COM ATÉ 2 ÁGUAS, INCLUSO IÇAMENTO. AF_07/2019</t>
  </si>
  <si>
    <t>FUNDAÇÕES.</t>
  </si>
  <si>
    <r>
      <t xml:space="preserve">ARMAÇÃO DE BLOCO, VIGA BALDRAME OU SAPATA UTILIZANDO </t>
    </r>
    <r>
      <rPr>
        <b/>
        <sz val="9"/>
        <rFont val="Gill Sans MT"/>
        <family val="2"/>
      </rPr>
      <t xml:space="preserve">AÇO CA-50 DE 8 MM </t>
    </r>
    <r>
      <rPr>
        <sz val="9"/>
        <rFont val="Gill Sans MT"/>
        <family val="2"/>
      </rPr>
      <t>- MONTAGEM. AF_06/2017</t>
    </r>
  </si>
  <si>
    <t>CONCRETAGEM DE SAPATAS, FCK 30 MPA, COM USO DE BOMBA  LANÇAMENTO, ADENSAMENTO E ACABAMENTO. AF_11/2016</t>
  </si>
  <si>
    <r>
      <t xml:space="preserve">ARMAÇÃO DE BLOCO, VIGA BALDRAME E SAPATA UTILIZANDO </t>
    </r>
    <r>
      <rPr>
        <b/>
        <sz val="9"/>
        <rFont val="Gill Sans MT"/>
        <family val="2"/>
      </rPr>
      <t>AÇO CA-60 DE 5 MM</t>
    </r>
    <r>
      <rPr>
        <sz val="9"/>
        <rFont val="Gill Sans MT"/>
        <family val="2"/>
      </rPr>
      <t xml:space="preserve"> - MONTAGEM. AF_06/2017</t>
    </r>
  </si>
  <si>
    <r>
      <t xml:space="preserve">ARMAÇÃO DE BLOCO, VIGA BALDRAME OU SAPATA UTILIZANDO </t>
    </r>
    <r>
      <rPr>
        <b/>
        <sz val="9"/>
        <rFont val="Gill Sans MT"/>
        <family val="2"/>
      </rPr>
      <t>AÇO CA-50 DE 8 MM</t>
    </r>
    <r>
      <rPr>
        <sz val="9"/>
        <rFont val="Gill Sans MT"/>
        <family val="2"/>
      </rPr>
      <t xml:space="preserve"> - MONTAGEM. AF_06/2017</t>
    </r>
  </si>
  <si>
    <r>
      <t>ARMAÇÃO DE BLOCO, VIGA BALDRAME OU SAPATA UTILIZANDO</t>
    </r>
    <r>
      <rPr>
        <b/>
        <sz val="9"/>
        <rFont val="Gill Sans MT"/>
        <family val="2"/>
      </rPr>
      <t xml:space="preserve"> AÇO CA-50 DE 10 MM </t>
    </r>
    <r>
      <rPr>
        <sz val="9"/>
        <rFont val="Gill Sans MT"/>
        <family val="2"/>
      </rPr>
      <t>- MONTAGEM. AF_06/2017</t>
    </r>
  </si>
  <si>
    <t>3.3</t>
  </si>
  <si>
    <t>3.3.1</t>
  </si>
  <si>
    <t>3.3.2</t>
  </si>
  <si>
    <t>3.3.3</t>
  </si>
  <si>
    <t>3.3.4</t>
  </si>
  <si>
    <r>
      <t xml:space="preserve">ARMAÇÃO DE PILAR OU VIGA DE UMA ESTRUTURA CONVENCIONAL DE CONCRETO ARMADO EM UMA EDIFICAÇÃO TÉRREA OU SOBRADO UTILIZANDO </t>
    </r>
    <r>
      <rPr>
        <b/>
        <sz val="9"/>
        <rFont val="Gill Sans MT"/>
        <family val="2"/>
      </rPr>
      <t>AÇO CA-50 DE 10,0 MM</t>
    </r>
    <r>
      <rPr>
        <sz val="9"/>
        <rFont val="Gill Sans MT"/>
        <family val="2"/>
      </rPr>
      <t xml:space="preserve"> - MONTAGEM. AF_12/2015</t>
    </r>
  </si>
  <si>
    <r>
      <t xml:space="preserve">ARMAÇÃO DE PILAR OU VIGA DE UMA ESTRUTURA CONVENCIONAL DE CONCRETO ARMADO EM UMA EDIFICAÇÃO TÉRREA OU SOBRADO UTILIZANDO </t>
    </r>
    <r>
      <rPr>
        <b/>
        <sz val="9"/>
        <rFont val="Gill Sans MT"/>
        <family val="2"/>
      </rPr>
      <t>AÇO CA-50 DE 12,5 MM</t>
    </r>
    <r>
      <rPr>
        <sz val="9"/>
        <rFont val="Gill Sans MT"/>
        <family val="2"/>
      </rPr>
      <t xml:space="preserve"> - MONTAGEM. AF_12/2015</t>
    </r>
  </si>
  <si>
    <r>
      <t xml:space="preserve">ARMAÇÃO DE PILAR OU VIGA DE UMA ESTRUTURA CONVENCIONAL DE CONCRETO ARMADO EM UMA EDIFICAÇÃO TÉRREA OU SOBRADO UTILIZANDO </t>
    </r>
    <r>
      <rPr>
        <b/>
        <sz val="9"/>
        <rFont val="Gill Sans MT"/>
        <family val="2"/>
      </rPr>
      <t>AÇO CA-60 DE 5,0 MM</t>
    </r>
    <r>
      <rPr>
        <sz val="9"/>
        <rFont val="Gill Sans MT"/>
        <family val="2"/>
      </rPr>
      <t xml:space="preserve"> - MONTAGEM. AF_12/2015</t>
    </r>
  </si>
  <si>
    <t>MONTAGEM E DESMONTAGEM DE FÔRMA DE PILARES RETANGULARES E ESTRUTURAS SIMILARES, PÉ-DIREITO SIMPLES, EM CHAPA DE MADEIRA COMPENSADA PLASTIFICADA, 18 UTILIZAÇÕES. AF_09/2020</t>
  </si>
  <si>
    <t>3.4</t>
  </si>
  <si>
    <t>ESCADAS</t>
  </si>
  <si>
    <t>CONCRETAGEM DE ESCADAS EM EDIFICAÇÕES MULTIFAMILIARES FEITAS COM SISTEMA DE FÔRMAS MANUSEÁVEIS - CONCRETO USINADO BOMBEÁVEL, FCK 25 MPA - LANÇAMENTO, ADENSAMENTO E ACABAMENTO (EXCLUSIVE BOMBA LANÇA). AF_10/2021</t>
  </si>
  <si>
    <t>3.4.1</t>
  </si>
  <si>
    <t>3.4.2</t>
  </si>
  <si>
    <t>3.4.3</t>
  </si>
  <si>
    <t>3.4.4</t>
  </si>
  <si>
    <t>3.4.5</t>
  </si>
  <si>
    <t>FABRICAÇÃO DE FÔRMA PARA ESCADAS, COM 1 LANCE E LAJE PLANA, EM MADEIRA SERRADA, E=25 MM. AF_11/2020</t>
  </si>
  <si>
    <r>
      <t xml:space="preserve">ARMAÇÃO DE ESCADA, COM 2 LANCES, DE UMA ESTRUTURA CONVENCIONAL DE CONCRETO ARMADO UTILIZANDO </t>
    </r>
    <r>
      <rPr>
        <b/>
        <sz val="9"/>
        <rFont val="Gill Sans MT"/>
        <family val="2"/>
      </rPr>
      <t>AÇO CA-50 DE 6,3 MM</t>
    </r>
    <r>
      <rPr>
        <sz val="9"/>
        <rFont val="Gill Sans MT"/>
        <family val="2"/>
      </rPr>
      <t xml:space="preserve"> - MONTAGEM. AF_01/2017</t>
    </r>
  </si>
  <si>
    <r>
      <t xml:space="preserve">ARMAÇÃO DE ESCADA, COM 2 LANCES, DE UMA ESTRUTURA CONVENCIONAL DE CONCRETO ARMADO UTILIZANDO </t>
    </r>
    <r>
      <rPr>
        <b/>
        <sz val="9"/>
        <rFont val="Gill Sans MT"/>
        <family val="2"/>
      </rPr>
      <t>AÇO CA-50 DE 8,0 MM</t>
    </r>
    <r>
      <rPr>
        <sz val="9"/>
        <rFont val="Gill Sans MT"/>
        <family val="2"/>
      </rPr>
      <t xml:space="preserve"> - MONTAGEM. AF_01/2017</t>
    </r>
  </si>
  <si>
    <r>
      <t xml:space="preserve">ARMAÇÃO DE ESCADA, COM 2 LANCES, DE UMA ESTRUTURA CONVENCIONAL DE CONCRETO ARMADO UTILIZANDO </t>
    </r>
    <r>
      <rPr>
        <b/>
        <sz val="9"/>
        <rFont val="Gill Sans MT"/>
        <family val="2"/>
      </rPr>
      <t xml:space="preserve">AÇO CA-60 DE 5,0 MM </t>
    </r>
    <r>
      <rPr>
        <sz val="9"/>
        <rFont val="Gill Sans MT"/>
        <family val="2"/>
      </rPr>
      <t>- MONTAGEM. AF_01/2017</t>
    </r>
  </si>
  <si>
    <r>
      <t xml:space="preserve">ARMAÇÃO DE PILAR OU VIGA DE UMA ESTRUTURA CONVENCIONAL DE CONCRETO ARMADO EM UMA EDIFICAÇÃO TÉRREA OU SOBRADO UTILIZANDO </t>
    </r>
    <r>
      <rPr>
        <b/>
        <sz val="9"/>
        <rFont val="Gill Sans MT"/>
        <family val="2"/>
      </rPr>
      <t>AÇO CA-50 DE 8,0 MM</t>
    </r>
    <r>
      <rPr>
        <sz val="9"/>
        <rFont val="Gill Sans MT"/>
        <family val="2"/>
      </rPr>
      <t xml:space="preserve"> - MONTAGEM. AF_12/2015</t>
    </r>
  </si>
  <si>
    <t>ALVENARIA DE VEDAÇÃO DE BLOCOS CERÂMICOS FURADOS NA VERTICAL DE 14X19X39 CM (ESPESSURA 14 CM) E ARGAMASSA DE ASSENTAMENTO COM PREPARO MANUAL. AF_12/2021</t>
  </si>
  <si>
    <t>12.5.8</t>
  </si>
  <si>
    <r>
      <t xml:space="preserve">TUBO, PVC, SOLDÁVEL, </t>
    </r>
    <r>
      <rPr>
        <b/>
        <sz val="9"/>
        <rFont val="Gill Sans MT"/>
        <family val="2"/>
      </rPr>
      <t>DN 25MM</t>
    </r>
    <r>
      <rPr>
        <sz val="9"/>
        <rFont val="Gill Sans MT"/>
        <family val="2"/>
      </rPr>
      <t>, INSTALADO EM RAMAL DE DISTRIBUIÇÃO DE ÁGUA - FORNECIMENTO E INSTALAÇÃO. AF_12/2014</t>
    </r>
  </si>
  <si>
    <r>
      <t>TUBO, PVC, SOLDÁVEL,</t>
    </r>
    <r>
      <rPr>
        <b/>
        <sz val="9"/>
        <rFont val="Gill Sans MT"/>
        <family val="2"/>
      </rPr>
      <t xml:space="preserve"> DN 50 MM</t>
    </r>
    <r>
      <rPr>
        <sz val="9"/>
        <rFont val="Gill Sans MT"/>
        <family val="2"/>
      </rPr>
      <t>, INSTALADO EM RESERVAÇÃO DE ÁGUA DE EDIFICAÇÃO QUE POSSUA RESERVATÓRIO DE FIBRA/FIBROCIMENTO   FORNECIMENTO E INSTALAÇÃO. AF_06/2016</t>
    </r>
  </si>
  <si>
    <r>
      <t xml:space="preserve">TUBO, PVC, SOLDÁVEL, </t>
    </r>
    <r>
      <rPr>
        <b/>
        <sz val="9"/>
        <rFont val="Gill Sans MT"/>
        <family val="2"/>
      </rPr>
      <t>DN 75MM</t>
    </r>
    <r>
      <rPr>
        <sz val="9"/>
        <rFont val="Gill Sans MT"/>
        <family val="2"/>
      </rPr>
      <t>, INSTALADO EM PRUMADA DE ÁGUA - FORNECIMENTO E INSTALAÇÃO. AF_12/2014</t>
    </r>
  </si>
  <si>
    <r>
      <t>LUVA DE CORRER, PVC, SOLDÁVEL,</t>
    </r>
    <r>
      <rPr>
        <b/>
        <sz val="9"/>
        <rFont val="Gill Sans MT"/>
        <family val="2"/>
      </rPr>
      <t xml:space="preserve"> DN 25MM</t>
    </r>
    <r>
      <rPr>
        <sz val="9"/>
        <rFont val="Gill Sans MT"/>
        <family val="2"/>
      </rPr>
      <t>, INSTALADO EM RAMAL DE DISTRIBUIÇÃO DE ÁGUA - FORNECIMENTO E INSTALAÇÃO. AF_12/2014</t>
    </r>
  </si>
  <si>
    <t>14.2.22</t>
  </si>
  <si>
    <r>
      <t xml:space="preserve">ARMAÇÃO DE PILAR OU VIGA DE UMA ESTRUTURA CONVENCIONAL DE CONCRETO ARMADO EM UM EDIFÍCIO DE MÚLTIPLOS PAVIMENTOS UTILIZANDO </t>
    </r>
    <r>
      <rPr>
        <b/>
        <sz val="9"/>
        <rFont val="Gill Sans MT"/>
        <family val="2"/>
      </rPr>
      <t>AÇO CA-50 DE 12,5 MM</t>
    </r>
    <r>
      <rPr>
        <sz val="9"/>
        <rFont val="Gill Sans MT"/>
        <family val="2"/>
      </rPr>
      <t xml:space="preserve"> - MONTAGEM. AF_12/2015</t>
    </r>
  </si>
  <si>
    <r>
      <t>ARMAÇÃO DE PILAR OU VIGA DE UMA ESTRUTURA CONVENCIONAL DE CONCRETO ARMADO EM UMA EDIFICAÇÃO TÉRREA OU SOBRADO UTILIZANDO</t>
    </r>
    <r>
      <rPr>
        <b/>
        <sz val="9"/>
        <rFont val="Gill Sans MT"/>
        <family val="2"/>
      </rPr>
      <t xml:space="preserve"> AÇO CA-60 DE 5,0 MM</t>
    </r>
    <r>
      <rPr>
        <sz val="9"/>
        <rFont val="Gill Sans MT"/>
        <family val="2"/>
      </rPr>
      <t xml:space="preserve"> - MONTAGEM. AF_12/2015</t>
    </r>
  </si>
  <si>
    <t>15.2.6</t>
  </si>
  <si>
    <t xml:space="preserve">FIAGRO </t>
  </si>
  <si>
    <t>(17) 3229-7470</t>
  </si>
  <si>
    <t>16 GRAUS CLIMATIZAÇÃO &amp; PEX</t>
  </si>
  <si>
    <t>38.296.342/0001-73</t>
  </si>
  <si>
    <t>(66) 99603-5166</t>
  </si>
  <si>
    <t>BRUNA CARNIEL DA SILVA</t>
  </si>
  <si>
    <t>ELETROMAIS</t>
  </si>
  <si>
    <t>23.232.816/0001-46</t>
  </si>
  <si>
    <t>(66) 35449800</t>
  </si>
  <si>
    <t>CONSTRUÇÃO
PSF Jardim Aurora</t>
  </si>
  <si>
    <t>Construção do PSF Jardim Aurora</t>
  </si>
  <si>
    <t>Avenida Perimetral Noroeste, Lote 17E, Bairro Jardim Aurora - Sorriso MT</t>
  </si>
  <si>
    <t xml:space="preserve">Responsável Técnico: </t>
  </si>
  <si>
    <t>PLANILHA ORÇAMENTARIA - PSF JARDIM AURORA</t>
  </si>
  <si>
    <t xml:space="preserve">ABRIL/22 - DESONERADO </t>
  </si>
  <si>
    <t>PS-400</t>
  </si>
  <si>
    <t>PLACA DE OBRA EM CHAPA DE ACO GALVANIZADO - Referência SINAPI (74209/1,1/2020)</t>
  </si>
  <si>
    <t>CONCRETAGEM DE PILARES, FCK = 25 MPA, COM USO DE BOMBA - LANÇAMENTO, ADENSAMENTO E ACABAMENTO. AF_02/2022</t>
  </si>
  <si>
    <t>PS-339</t>
  </si>
  <si>
    <t>PS-340</t>
  </si>
  <si>
    <t>LANÇAMENTO COM USO DE BALDES, ADENSAMENTO E ACABAMENTO DE CONCRETO EM ESTRUTURAS. AF_02/2022</t>
  </si>
  <si>
    <t>CONCRETAGEM DE PILARES, FCK = 25 MPA,  COM USO DE BALDES - LANÇAMENTO, ADENSAMENTO E ACABAMENTO. AF_02/2022</t>
  </si>
  <si>
    <t>ALVENARIA DE VEDAÇÃO DE BLOCOS CERÂMICOS FURADOS NA HORIZONTAL DE 9X19X29 CM (ESPESSURA 9 CM) E ARGAMASSA DE ASSENTAMENTO COM PREPARO EM BETONEIRA. AF_12/2021</t>
  </si>
  <si>
    <t>EMBOÇO, PARA RECEBIMENTO DE CERÂMICA, EM ARGAMASSA TRAÇO 1:2:8, PREPARO MECÂNICO COM BETONEIRA 400L, APLICADO MANUALMENTE EM FACES INTERNAS DE PAREDES, PARA AMBIENTE COM ÁREA  MAIOR QUE 10M2, ESPESSURA DE 20MM, COM EXECUÇÃO DE TALISCAS. AF_06/2014</t>
  </si>
  <si>
    <t>Tipo</t>
  </si>
  <si>
    <t>Banco</t>
  </si>
  <si>
    <t>Descrição</t>
  </si>
  <si>
    <t>Classe/Tipo</t>
  </si>
  <si>
    <t>Unidade</t>
  </si>
  <si>
    <t>Preço s/ BDI</t>
  </si>
  <si>
    <t>Total</t>
  </si>
  <si>
    <t xml:space="preserve">1.1 </t>
  </si>
  <si>
    <t>Composição</t>
  </si>
  <si>
    <t>Próprio</t>
  </si>
  <si>
    <t xml:space="preserve"> </t>
  </si>
  <si>
    <t>Insumo</t>
  </si>
  <si>
    <t>SARRAFO NAO APARELHADO *2,5 X 7* CM, EM MACARANDUBA, ANGELIM OU EQUIVALENTE DA REGIAO -  BRUTA</t>
  </si>
  <si>
    <t>Material</t>
  </si>
  <si>
    <t>PONTALETE *7,5 X 7,5* CM EM PINUS, MISTA OU EQUIVALENTE DA REGIAO - BRUTA</t>
  </si>
  <si>
    <t>PLACA DE OBRA (PARA CONSTRUCAO CIVIL) EM CHAPA GALVANIZADA *N. 22*, ADESIVADA, DE *2,0 X 1,125* M</t>
  </si>
  <si>
    <t xml:space="preserve">PREGO DE ACO POLIDO COM CABECA 18 X 30 (2 3/4 X 10)  </t>
  </si>
  <si>
    <t>Composição Auxiliar</t>
  </si>
  <si>
    <t>CARPINTEIRO DE FORMAS COM ENCARGOS COMPLEMENTARES</t>
  </si>
  <si>
    <t>SEDI - SERVICOS DIVERSOS</t>
  </si>
  <si>
    <t>SERVENTE COM ENCARGOS COMPLEMENTARES</t>
  </si>
  <si>
    <t>CONCRETO MAGRO PARA LASTRO, TRAÇO 1:4,5:4,5 (CIMENTO/ AREIA MÉDIA/ BRITA 1)  - PREPARO MECÂNICO COM BETONEIRA 400 L. AF_07/2016</t>
  </si>
  <si>
    <t>FUES - FUNDACOES E ESTRUTURAS</t>
  </si>
  <si>
    <t xml:space="preserve">1.2 </t>
  </si>
  <si>
    <t>SERVICOS TECNICOS</t>
  </si>
  <si>
    <t>CAIBRO NAO APARELHADO  *7,5 X 7,5* CM, EM MACARANDUBA, ANGELIM OU EQUIVALENTE DA REGIAO -  BRUTA</t>
  </si>
  <si>
    <t xml:space="preserve">PREGO DE ACO POLIDO COM CABECA 17 X 21 (2 X 11)  </t>
  </si>
  <si>
    <t xml:space="preserve">TINTA ACRILICA PREMIUM, COR BRANCO FOSCO  </t>
  </si>
  <si>
    <t>L</t>
  </si>
  <si>
    <t>TABUA *2,5 X 23* CM EM PINUS, MISTA OU EQUIVALENTE DA REGIAO - BRUTA</t>
  </si>
  <si>
    <t>AJUDANTE DE CARPINTEIRO COM ENCARGOS COMPLEMENTARES</t>
  </si>
  <si>
    <t>SERRA CIRCULAR DE BANCADA COM MOTOR ELÉTRICO POTÊNCIA DE 5HP, COM COIFA PARA DISCO 10" - CHP DIURNO. AF_08/2015</t>
  </si>
  <si>
    <t>CHOR - CUSTOS HORÁRIOS DE MÁQUINAS E EQUIPAMENTOS</t>
  </si>
  <si>
    <t>CHP</t>
  </si>
  <si>
    <t>SERRA CIRCULAR DE BANCADA COM MOTOR ELÉTRICO POTÊNCIA DE 5HP, COM COIFA PARA DISCO 10" - CHI DIURNO. AF_08/2015</t>
  </si>
  <si>
    <t>CHI</t>
  </si>
  <si>
    <t>CONCRETO MAGRO PARA LASTRO, TRAÇO 1:4,5:4,5 (CIMENTO/ AREIA MÉDIA/ BRITA 1)  - PREPARO MANUAL. AF_07/2016</t>
  </si>
  <si>
    <t>MARCAÇÃO DE PONTOS EM GABARITO OU CAVALETE. AF_10/2018</t>
  </si>
  <si>
    <t>SERT - SERVICOS TECNICOS</t>
  </si>
  <si>
    <t xml:space="preserve">1.2.1 </t>
  </si>
  <si>
    <t>FECHADURA ESPELHO PARA PORTA EXTERNA, EM ACO INOX (MAQUINA, TESTA E CONTRA-TESTA) E EM ZAMAC (MACANETA, LINGUETA E TRINCOS) COM ACABAMENTO CROMADO, MAQUINA DE 40 MM, INCLUINDO CHAVE TIPO CILINDRO</t>
  </si>
  <si>
    <t>CJ</t>
  </si>
  <si>
    <t xml:space="preserve">JUNCAO SIMPLES, PVC, DN 100 X 50 MM, SERIE NORMAL PARA ESGOTO PREDIAL  </t>
  </si>
  <si>
    <t xml:space="preserve">JUNCAO SIMPLES, PVC, 45 GRAUS, DN 100 X 100 MM, SERIE NORMAL PARA ESGOTO PREDIAL  </t>
  </si>
  <si>
    <t>FORRO DE PVC LISO, BRANCO, REGUA DE 10 CM, ESPESSURA DE 8 MM A 10 MM (COM COLOCACAO / SEM ESTRUTURA METALICA)</t>
  </si>
  <si>
    <t xml:space="preserve">MICTORIO COLETIVO ACO INOX (AISI 304), E = 0,8 MM, DE *100 X 40 X 30* CM (C X A X P)  </t>
  </si>
  <si>
    <t xml:space="preserve">CAIXA SIFONADA PVC, 150 X 150 X 50 MM, COM GRELHA QUADRADA BRANCA (NBR 5688)  </t>
  </si>
  <si>
    <t>VALVULA DE DESCARGA EM METAL CROMADO PARA MICTORIO COM ACIONAMENTO POR PRESSAO E FECHAMENTO AUTOMATICO</t>
  </si>
  <si>
    <t>PORTA DE MADEIRA, FOLHA LEVE (NBR 15930), DE 600 X 2100 MM, E = 35 MM, NUCLEO COLMEIA, CAPA LISA EM HDF, ACABAMENTO MELAMINICO EM PADRAO MADEIRA</t>
  </si>
  <si>
    <t xml:space="preserve">UN    </t>
  </si>
  <si>
    <t>VASO SANITÁRIO SIFONADO COM CAIXA ACOPLADA LOUÇA BRANCA - FORNECIMENTO E INSTALAÇÃO. AF_01/2020</t>
  </si>
  <si>
    <t>INHI - INSTALACOES HIDRO SANITARIAS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</si>
  <si>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</si>
  <si>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>MASSA ÚNICA, PARA RECEBIMENTO DE PINTURA, EM ARGAMASSA TRAÇO 1:2:8, PREPARO MANUAL, APLICADA MANUALMENTE EM FACES INTERNAS DE PAREDES, ESPESSURA DE 10MM, COM EXECUÇÃO DE TALISCAS. AF_06/2014</t>
  </si>
  <si>
    <t>REVE - REVESTIMENTO E TRATAMENTO DE SUPERFICIES</t>
  </si>
  <si>
    <t>EMBOÇO OU MASSA ÚNICA EM ARGAMASSA TRAÇO 1:2:8, PREPARO MANUAL, APLICADA MANUALMENTE EM PANOS DE FACHADA COM PRESENÇA DE VÃOS, ESPESSURA DE 25 MM. AF_06/2014</t>
  </si>
  <si>
    <t>CHAPISCO APLICADO EM ALVENARIAS E ESTRUTURAS DE CONCRETO INTERNAS, COM ROLO PARA TEXTURA ACRÍLICA.  ARGAMASSA INDUSTRIALIZADA COM PREPARO EM MISTURADOR 300 KG. AF_06/2014</t>
  </si>
  <si>
    <t>CHAPISCO APLICADO EM ALVENARIA (COM PRESENÇA DE VÃOS) E ESTRUTURAS DE CONCRETO DE FACHADA, COM ROLO PARA TEXTURA ACRÍLICA.  ARGAMASSA INDUSTRIALIZADA COM PREPARO EM MISTURADOR 300 KG. AF_06/2014</t>
  </si>
  <si>
    <t>PINT - PINTURAS</t>
  </si>
  <si>
    <t>(COMPOSIÇÃO REPRESENTATIVA) DO SERVIÇO DE REVESTIMENTO CERÂMICO PARA PISO COM PLACAS TIPO ESMALTADA EXTRA DE DIMENSÕES 35X35 CM, PARA EDIFICAÇÃO HABITACIONAL UNIFAMILIAR (CASA) E EDIFICAÇÃO PÚBLICA PADRÃO. AF_11/2014</t>
  </si>
  <si>
    <t>PISO - PISOS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</si>
  <si>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</si>
  <si>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RALO SIFONADO, PVC, DN 100 X 40 MM, JUNTA SOLDÁVEL, FORNECIDO E INSTALADO EM RAMAL DE DESCARGA OU EM RAMAL DE ESGOTO SANITÁRIO. AF_12/2014</t>
  </si>
  <si>
    <t>CURVA CURTA 90 GRAUS, PVC, SERIE NORMAL, ESGOTO PREDIAL, DN 100 MM, JUNTA ELÁSTICA, FORNECIDO E INSTALADO EM RAMAL DE DESCARGA OU RAMAL DE ESGOTO SANITÁRIO. AF_12/2014</t>
  </si>
  <si>
    <t>PONTO DE CONSUMO TERMINAL DE ÁGUA FRIA (SUBRAMAL) COM TUBULAÇÃO DE PVC, DN 25 MM, INSTALADO EM RAMAL DE ÁGUA, INCLUSOS RASGO E CHUMBAMENTO EM ALVENARIA. AF_12/2014</t>
  </si>
  <si>
    <t>KIT DE REGISTRO DE PRESSÃO BRUTO DE LATÃO ¾", INCLUSIVE CONEXÕES, ROSCÁVEL, INSTALADO EM RAMAL DE ÁGUA FRIA - FORNECIMENTO E INSTALAÇÃO. AF_12/2014</t>
  </si>
  <si>
    <t>RASGO EM ALVENARIA PARA RAMAIS/ DISTRIBUIÇÃO COM DIAMETROS MENORES OU IGUAIS A 40 MM. AF_05/2015</t>
  </si>
  <si>
    <t>CHUMBAMENTO LINEAR EM ALVENARIA PARA RAMAIS/DISTRIBUIÇÃO COM DIÂMETROS MENORES OU IGUAIS A 40 MM. AF_05/2015</t>
  </si>
  <si>
    <t>PORTA DE MADEIRA PARA PINTURA, SEMI-OCA (LEVE OU MÉDIA), 80X210CM, ESPESSURA DE 3,5CM, INCLUSO DOBRADIÇAS - FORNECIMENTO E INSTALAÇÃO. AF_12/2019</t>
  </si>
  <si>
    <t>ESQV - ESQUADRIAS/FERRAGENS/VIDROS</t>
  </si>
  <si>
    <t>FIXAÇÃO DE TUBOS HORIZONTAIS DE PVC, CPVC OU COBRE DIÂMETROS MENORES OU IGUAIS A 40 MM OU ELETROCALHAS ATÉ 150MM DE LARGURA, COM ABRAÇADEIRA METÁLICA RÍGIDA TIPO D 1/2, FIXADA EM PERFILADO EM LAJE. AF_05/2015</t>
  </si>
  <si>
    <t>FIXAÇÃO DE TUBOS VERTICAIS DE PPR DIÂMETROS MENORES OU IGUAIS A 40 MM COM ABRAÇADEIRA METÁLICA RÍGIDA TIPO D 1/2", FIXADA EM PERFILADO EM ALVENARIA. AF_05/2015</t>
  </si>
  <si>
    <t>FECHADURA DE EMBUTIR PARA PORTA DE BANHEIRO, COMPLETA, ACABAMENTO PADRÃO POPULAR, INCLUSO EXECUÇÃO DE FURO - FORNECIMENTO E INSTALAÇÃO. AF_12/2019</t>
  </si>
  <si>
    <t>ELETRODUTO RÍGIDO ROSCÁVEL, PVC, DN 20 MM (1/2"), PARA CIRCUITOS TERMINAIS, INSTALADO EM FORRO - FORNECIMENTO E INSTALAÇÃO. AF_12/2015</t>
  </si>
  <si>
    <t>INEL - INSTALACAO ELETRICA/ELETRIFICACAO E ILUMINACAO EXTERNA</t>
  </si>
  <si>
    <t>ELETRODUTO RÍGIDO ROSCÁVEL, PVC, DN 25 MM (3/4"), PARA CIRCUITOS TERMINAIS, INSTALADO EM FORRO - FORNECIMENTO E INSTALAÇÃO. AF_12/2015</t>
  </si>
  <si>
    <t>ELETRODUTO RÍGIDO ROSCÁVEL, PVC, DN 20 MM (1/2"), PARA CIRCUITOS TERMINAIS, INSTALADO EM PAREDE - FORNECIMENTO E INSTALAÇÃO. AF_12/2015</t>
  </si>
  <si>
    <t>ELETRODUTO RÍGIDO ROSCÁVEL, PVC, DN 25 MM (3/4"), PARA CIRCUITOS TERMINAIS, INSTALADO EM PAREDE - FORNECIMENTO E INSTALAÇÃO. AF_12/2015</t>
  </si>
  <si>
    <t>LUVA PARA ELETRODUTO, PVC, ROSCÁVEL, DN 25 MM (3/4"), PARA CIRCUITOS TERMINAIS, INSTALADA EM FORRO - FORNECIMENTO E INSTALAÇÃO. AF_12/2015</t>
  </si>
  <si>
    <t>LUVA PARA ELETRODUTO, PVC, ROSCÁVEL, DN 20 MM (1/2"), PARA CIRCUITOS TERMINAIS, INSTALADA EM PAREDE - FORNECIMENTO E INSTALAÇÃO. AF_12/2015</t>
  </si>
  <si>
    <t>CURVA 90 GRAUS PARA ELETRODUTO, PVC, ROSCÁVEL, DN 25 MM (3/4"), PARA CIRCUITOS TERMINAIS, INSTALADA EM FORRO - FORNECIMENTO E INSTALAÇÃO. AF_12/2015</t>
  </si>
  <si>
    <t>CURVA 90 GRAUS PARA ELETRODUTO, PVC, ROSCÁVEL, DN 20 MM (1/2"), PARA CIRCUITOS TERMINAIS, INSTALADA EM PAREDE - FORNECIMENTO E INSTALAÇÃO. AF_12/2015</t>
  </si>
  <si>
    <t>CABO DE COBRE FLEXÍVEL ISOLADO, 1,5 MM², ANTI-CHAMA 450/750 V, PARA CIRCUITOS TERMINAIS - FORNECIMENTO E INSTALAÇÃO. AF_12/2015</t>
  </si>
  <si>
    <t>INTERRUPTOR SIMPLES (2 MÓDULOS), 10A/250V, INCLUINDO SUPORTE E PLACA - FORNECIMENTO E INSTALAÇÃO. AF_12/2015</t>
  </si>
  <si>
    <t>TOMADA BAIXA DE EMBUTIR (1 MÓDULO), 2P+T 10 A, INCLUINDO SUPORTE E PLACA - FORNECIMENTO E INSTALAÇÃO. AF_12/2015</t>
  </si>
  <si>
    <t>TRAMA DE MADEIRA COMPOSTA POR TERÇAS PARA TELHADOS DE ATÉ 2 ÁGUAS PARA TELHA ONDULADA DE FIBROCIMENTO, METÁLICA, PLÁSTICA OU TERMOACÚSTICA, INCLUSO TRANSPORTE VERTICAL. AF_07/2019</t>
  </si>
  <si>
    <t>COBE - COBERTURA</t>
  </si>
  <si>
    <t>CABO DE COBRE FLEXÍVEL ISOLADO, 16 MM², ANTI-CHAMA 450/750 V, PARA DISTRIBUIÇÃO - FORNECIMENTO E INSTALAÇÃO. AF_12/2015</t>
  </si>
  <si>
    <t>ESCAVAÇÃO MANUAL DE VALA COM PROFUNDIDADE MENOR OU IGUAL A 1,30 M. AF_03/2016</t>
  </si>
  <si>
    <t>MOVT - MOVIMENTO DE TERRA</t>
  </si>
  <si>
    <t>TELHAMENTO COM TELHA ONDULADA DE FIBROCIMENTO E = 6 MM, COM RECOBRIMENTO LATERAL DE 1 1/4 DE ONDA PARA TELHADO COM INCLINAÇÃO MÁXIMA DE 10°, COM ATÉ 2 ÁGUAS, INCLUSO IÇAMENTO. AF_07/2019</t>
  </si>
  <si>
    <t>JANELA DE AÇO TIPO BASCULANTE PARA VIDROS, COM BATENTE, FERRAGENS E PINTURA ANTICORROSIVA. EXCLUSIVE VIDROS, ACABAMENTO, ALIZAR E CONTRAMARCO. FORNECIMENTO E INSTALAÇÃO. AF_12/2019</t>
  </si>
  <si>
    <t>LASTRO DE CONCRETO MAGRO, APLICADO EM PISOS OU RADIERS, ESPESSURA DE 5 CM. AF_07/2016</t>
  </si>
  <si>
    <t>CONDULETE DE PVC, TIPO B, PARA ELETRODUTO DE PVC SOLDÁVEL DN 25 MM (3/4''), APARENTE - FORNECIMENTO E INSTALAÇÃO. AF_11/2016</t>
  </si>
  <si>
    <t>CONDULETE DE PVC, TIPO LB, PARA ELETRODUTO DE PVC SOLDÁVEL DN 25 MM (3/4''), APARENTE - FORNECIMENTO E INSTALAÇÃO. AF_11/2016</t>
  </si>
  <si>
    <t>HASTE DE ATERRAMENTO 5/8  PARA SPDA - FORNECIMENTO E INSTALAÇÃO. AF_12/2017</t>
  </si>
  <si>
    <t>LUMINÁRIA TIPO CALHA, DE SOBREPOR, COM 2 LÂMPADAS TUBULARES FLUORESCENTES DE 36 W, COM REATOR DE PARTIDA RÁPIDA - FORNECIMENTO E INSTALAÇÃO. AF_02/2020</t>
  </si>
  <si>
    <t>CAIXA ENTERRADA ELÉTRICA RETANGULAR, EM ALVENARIA COM TIJOLOS CERÂMICOS MACIÇOS, FUNDO COM BRITA, DIMENSÕES INTERNAS: 0,3X0,3X0,3 M. AF_05/2018</t>
  </si>
  <si>
    <t>CAIXA ENTERRADA HIDRÁULICA RETANGULAR, EM ALVENARIA COM BLOCOS DE CONCRETO, DIMENSÕES INTERNAS: 0,6X0,6X0,6 M PARA REDE DE ESGOTO. AF_05/2018</t>
  </si>
  <si>
    <t>PAREDE DE MADEIRA COMPENSADA PARA CONSTRUÇÃO TEMPORÁRIA EM CHAPA SIMPLES, EXTERNA, COM ÁREA LÍQUIDA MAIOR OU IGUAL A 6 M², SEM VÃO. AF_05/2018</t>
  </si>
  <si>
    <t>CANT - CANTEIRO DE OBRAS</t>
  </si>
  <si>
    <t>PAREDE DE MADEIRA COMPENSADA PARA CONSTRUÇÃO TEMPORÁRIA EM CHAPA SIMPLES, EXTERNA, COM ÁREA LÍQUIDA MENOR QUE 6 M², SEM VÃO. AF_05/2018</t>
  </si>
  <si>
    <t>PAREDE DE MADEIRA COMPENSADA PARA CONSTRUÇÃO TEMPORÁRIA EM CHAPA SIMPLES, INTERNA, COM ÁREA LÍQUIDA MAIOR OU IGUAL A 6 M², SEM VÃO. AF_05/2018</t>
  </si>
  <si>
    <t>PAREDE DE MADEIRA COMPENSADA PARA CONSTRUÇÃO TEMPORÁRIA EM CHAPA SIMPLES, INTERNA, COM ÁREA LÍQUIDA MENOR QUE 6 M², SEM VÃO. AF_05/2018</t>
  </si>
  <si>
    <t>PAREDE DE MADEIRA COMPENSADA PARA CONSTRUÇÃO TEMPORÁRIA EM CHAPA SIMPLES, EXTERNA, COM ÁREA LÍQUIDA MAIOR OU IGUAL A 6 M², COM VÃO. AF_05/2018</t>
  </si>
  <si>
    <t>PAREDE DE MADEIRA COMPENSADA PARA CONSTRUÇÃO TEMPORÁRIA EM CHAPA SIMPLES, EXTERNA, COM ÁREA LÍQUIDA MENOR QUE 6 M², COM VÃO. AF_05/2018</t>
  </si>
  <si>
    <t>PAREDE DE MADEIRA COMPENSADA PARA CONSTRUÇÃO TEMPORÁRIA EM CHAPA SIMPLES, INTERNA, COM ÁREA LÍQUIDA MAIOR OU IGUAL A 6 M², COM VÃO. AF_05/2018</t>
  </si>
  <si>
    <t>PAREDE DE MADEIRA COMPENSADA PARA CONSTRUÇÃO TEMPORÁRIA EM CHAPA SIMPLES, INTERNA, COM ÁREA LÍQUIDA MENOR QUE 6 M², COM VÃO. AF_05/2018</t>
  </si>
  <si>
    <t>PISO CIMENTADO, TRAÇO 1:3 (CIMENTO E AREIA), ACABAMENTO LISO, ESPESSURA 2,0 CM, PREPARO MECÂNICO DA ARGAMASSA. AF_09/2020</t>
  </si>
  <si>
    <t>ALVENARIA DE EMBASAMENTO COM BLOCO ESTRUTURAL DE CONCRETO, DE 14X19X29CM E ARGAMASSA DE ASSENTAMENTO COM PREPARO EM BETONEIRA. AF_05/2020</t>
  </si>
  <si>
    <t>QUADRO DE DISTRIBUIÇÃO DE ENERGIA EM PVC, DE EMBUTIR, SEM BARRAMENTO, PARA 6 DISJUNTORES - FORNECIMENTO E INSTALAÇÃO. AF_10/2020</t>
  </si>
  <si>
    <t>DISJUNTOR MONOPOLAR TIPO NEMA, CORRENTE NOMINAL DE 35 ATÉ 50A - FORNECIMENTO E INSTALAÇÃO. AF_10/2020</t>
  </si>
  <si>
    <t>ALVENARIA DE VEDAÇÃO DE BLOCOS CERÂMICOS FURADOS NA HORIZONTAL DE 9X19X19 CM (ESPESSURA 9 CM) E ARGAMASSA DE ASSENTAMENTO COM PREPARO EM BETONEIRA. AF_12/2021</t>
  </si>
  <si>
    <t>PARE - PAREDES/PAINEIS</t>
  </si>
  <si>
    <t xml:space="preserve">1.2.2 </t>
  </si>
  <si>
    <t>CAIBRO 5 X 5 CM EM PINUS, MISTA OU EQUIVALENTE DA REGIAO - BRUTA</t>
  </si>
  <si>
    <t>TABUA  NAO  APARELHADA  *2,5 X 20* CM, EM MACARANDUBA, ANGELIM OU EQUIVALENTE DA REGIAO - BRUTA</t>
  </si>
  <si>
    <t xml:space="preserve">EXTINTOR DE INCENDIO PORTATIL COM CARGA DE AGUA PRESSURIZADA DE 10 L, CLASSE A  </t>
  </si>
  <si>
    <t>EXTINTOR DE INCENDIO PORTATIL COM CARGA DE PO QUIMICO SECO (PQS) DE 4 KG, CLASSE BC</t>
  </si>
  <si>
    <t>FERROLHO COM FECHO / TRINCO REDONDO, EM ACO GALVANIZADO / ZINCADO, DE SOBREPOR, COM COMPRIMENTO DE 8" E ESPESSURA MINIMA DA CHAPA DE 1,50 MM</t>
  </si>
  <si>
    <t>PORTA EM ALUMÍNIO DE ABRIR TIPO VENEZIANA COM GUARNIÇÃO, FIXAÇÃO COM PARAFUSOS - FORNECIMENTO E INSTALAÇÃO. AF_12/2019</t>
  </si>
  <si>
    <t>INTERRUPTOR SIMPLES (1 MÓDULO) COM 2 TOMADAS DE EMBUTIR 2P+T 10 A,  INCLUINDO SUPORTE E PLACA - FORNECIMENTO E INSTALAÇÃO. AF_12/2015</t>
  </si>
  <si>
    <t>LUMINÁRIA TIPO SPOT, DE SOBREPOR, COM 1 LÂMPADA FLUORESCENTE DE 15 W, SEM REATOR - FORNECIMENTO E INSTALAÇÃO. AF_02/2020</t>
  </si>
  <si>
    <t>LÂMPADA COMPACTA FLUORESCENTE DE 15 W, BASE E27 - FORNECIMENTO E INSTALAÇÃO. AF_02/2020</t>
  </si>
  <si>
    <t xml:space="preserve">1.2.3 </t>
  </si>
  <si>
    <t>TABUA APARELHADA *2,5 X 30* CM, EM MACARANDUBA, ANGELIM OU EQUIVALENTE DA REGIAO</t>
  </si>
  <si>
    <t xml:space="preserve">PREGO DE ACO POLIDO COM CABECA 18 X 27 (2 1/2 X 10)  </t>
  </si>
  <si>
    <t>TELHA TRAPEZOIDAL EM ACO ZINCADO, SEM PINTURA, ALTURA DE APROXIMADAMENTE 40 MM, ESPESSURA DE 0,50 MM E LARGURA UTIL DE 980 MM</t>
  </si>
  <si>
    <t xml:space="preserve">1.3.1 </t>
  </si>
  <si>
    <t>SERVICOS DIVERSOS</t>
  </si>
  <si>
    <t xml:space="preserve">ENCARREGADO GERAL DE OBRAS  </t>
  </si>
  <si>
    <t>Mão de Obra</t>
  </si>
  <si>
    <t>EXAMES - HORISTA (COLETADO CAIXA)</t>
  </si>
  <si>
    <t>SEGURO - HORISTA (COLETADO CAIXA)</t>
  </si>
  <si>
    <t>Taxa</t>
  </si>
  <si>
    <t>FERRAMENTAS - FAMILIA ENCARREGADO GERAL - HORISTA (ENCARGOS COMPLEMENTARES - COLETADO CAIXA)</t>
  </si>
  <si>
    <t>Equipamento</t>
  </si>
  <si>
    <t>EPI - FAMILIA ENCARREGADO GERAL - HORISTA (ENCARGOS COMPLEMENTARES - COLETADO CAIXA)</t>
  </si>
  <si>
    <t>CURSO DE CAPACITAÇÃO PARA ENCARREGADO GERAL (ENCARGOS COMPLEMENTARES) - HORISTA</t>
  </si>
  <si>
    <t xml:space="preserve">2.3 </t>
  </si>
  <si>
    <t>PLACA VIBRATÓRIA REVERSÍVEL COM MOTOR 4 TEMPOS A GASOLINA, FORÇA CENTRÍFUGA DE 25 KN (2500 KGF), POTÊNCIA 5,5 CV - CHP DIURNO. AF_08/2015</t>
  </si>
  <si>
    <t xml:space="preserve">2.4 </t>
  </si>
  <si>
    <t>PEDREIRO COM ENCARGOS COMPLEMENTARES</t>
  </si>
  <si>
    <t xml:space="preserve">2.5 </t>
  </si>
  <si>
    <t>FUNDACOES E ESTRUTURAS</t>
  </si>
  <si>
    <t xml:space="preserve">PEDRA BRITADA N. 2 (19 A 38 MM) POSTO PEDREIRA/FORNECEDOR, SEM FRETE  </t>
  </si>
  <si>
    <t>PLACA VIBRATÓRIA REVERSÍVEL COM MOTOR 4 TEMPOS A GASOLINA, FORÇA CENTRÍFUGA DE 25 KN (2500 KGF), POTÊNCIA 5,5 CV - CHI DIURNO. AF_08/2015</t>
  </si>
  <si>
    <t xml:space="preserve">2.6 </t>
  </si>
  <si>
    <t xml:space="preserve">3.1.1 </t>
  </si>
  <si>
    <t>DESMOLDANTE PROTETOR PARA FORMAS DE MADEIRA, DE BASE OLEOSA EMULSIONADA EM AGUA</t>
  </si>
  <si>
    <t>SARRAFO *2,5 X 7,5* CM EM PINUS, MISTA OU EQUIVALENTE DA REGIAO - BRUTA</t>
  </si>
  <si>
    <t xml:space="preserve">PREGO DE ACO POLIDO COM CABECA 17 X 24 (2 1/4 X 11)  </t>
  </si>
  <si>
    <t xml:space="preserve">PREGO DE ACO POLIDO COM CABECA 15 X 18 (1 1/2 X 13)  </t>
  </si>
  <si>
    <t>TABUA NAO APARELHADA *2,5 X 30* CM, EM MACARANDUBA, ANGELIM OU EQUIVALENTE DA REGIAO - BRUTA</t>
  </si>
  <si>
    <t xml:space="preserve">PREGO DE ACO POLIDO COM CABECA DUPLA 17 X 27 (2 1/2 X 11)  </t>
  </si>
  <si>
    <t xml:space="preserve">3.1.2 </t>
  </si>
  <si>
    <t>CONCRETO USINADO BOMBEAVEL, CLASSE DE RESISTENCIA C30, COM BRITA 0 E 1, SLUMP = 100 +/- 20 MM, INCLUI SERVICO DE BOMBEAMENTO (NBR 8953)</t>
  </si>
  <si>
    <t>VIBRADOR DE IMERSÃO, DIÂMETRO DE PONTEIRA 45MM, MOTOR ELÉTRICO TRIFÁSICO POTÊNCIA DE 2 CV - CHP DIURNO. AF_06/2015</t>
  </si>
  <si>
    <t>VIBRADOR DE IMERSÃO, DIÂMETRO DE PONTEIRA 45MM, MOTOR ELÉTRICO TRIFÁSICO POTÊNCIA DE 2 CV - CHI DIURNO. AF_06/2015</t>
  </si>
  <si>
    <t xml:space="preserve">3.1.3 </t>
  </si>
  <si>
    <t>ESPACADOR / DISTANCIADOR CIRCULAR COM ENTRADA LATERAL, EM PLASTICO, PARA VERGALHAO *4,2 A 12,5* MM, COBRIMENTO 20 MM</t>
  </si>
  <si>
    <t>ARAME RECOZIDO 16 BWG, D = 1,65 MM (0,016 KG/M) OU 18 BWG, D = 1,25 MM (0,01 KG/M)</t>
  </si>
  <si>
    <t xml:space="preserve">KG    </t>
  </si>
  <si>
    <t>AJUDANTE DE ARMADOR COM ENCARGOS COMPLEMENTARES</t>
  </si>
  <si>
    <t>ARMADOR COM ENCARGOS COMPLEMENTARES</t>
  </si>
  <si>
    <t>CORTE E DOBRA DE AÇO CA-50, DIÂMETRO DE 8,0 MM, UTILIZADO EM ESTRUTURAS DIVERSAS, EXCETO LAJES. AF_12/2015</t>
  </si>
  <si>
    <t xml:space="preserve">3.2.1 </t>
  </si>
  <si>
    <t xml:space="preserve">3.2.2 </t>
  </si>
  <si>
    <t>CONCRETO USINADO BOMBEAVEL, CLASSE DE RESISTENCIA C25, COM BRITA 0 E 1, SLUMP = 100 +/- 20 MM, INCLUI SERVICO DE BOMBEAMENTO (NBR 8953)</t>
  </si>
  <si>
    <t xml:space="preserve">3.2.3 </t>
  </si>
  <si>
    <t>ARMAÇÃO DE BLOCO, VIGA BALDRAME E SAPATA UTILIZANDO AÇO CA-60 DE 5 MM - MONTAGEM. AF_06/2017</t>
  </si>
  <si>
    <t>CORTE E DOBRA DE AÇO CA-60, DIÂMETRO DE 5,0 MM, UTILIZADO EM ESTRUTURAS DIVERSAS, EXCETO LAJES. AF_12/2015</t>
  </si>
  <si>
    <t xml:space="preserve">3.2.4 </t>
  </si>
  <si>
    <t xml:space="preserve">3.2.5 </t>
  </si>
  <si>
    <t>ARMAÇÃO DE BLOCO, VIGA BALDRAME OU SAPATA UTILIZANDO AÇO CA-50 DE 10 MM - MONTAGEM. AF_06/2017</t>
  </si>
  <si>
    <t>CORTE E DOBRA DE AÇO CA-50, DIÂMETRO DE 10,0 MM, UTILIZADO EM ESTRUTURAS DIVERSAS, EXCETO LAJES. AF_12/2015</t>
  </si>
  <si>
    <t xml:space="preserve">3.3.1 </t>
  </si>
  <si>
    <t>ARMAÇÃO DE PILAR OU VIGA DE UMA ESTRUTURA CONVENCIONAL DE CONCRETO ARMADO EM UMA EDIFICAÇÃO TÉRREA OU SOBRADO UTILIZANDO AÇO CA-50 DE 10,0 MM - MONTAGEM. AF_12/2015</t>
  </si>
  <si>
    <t xml:space="preserve">3.3.2 </t>
  </si>
  <si>
    <t>LOCACAO DE APRUMADOR METALICO DE PILAR, COM ALTURA E ANGULO REGULAVEIS, EXTENSAO DE *1,50* A *2,80* M</t>
  </si>
  <si>
    <t>MES</t>
  </si>
  <si>
    <t>LOCACAO DE VIGA SANDUICHE METALICA VAZADA PARA TRAVAMENTO DE PILARES, ALTURA DE *8* CM, LARGURA DE *6* CM E EXTENSAO DE 2 M</t>
  </si>
  <si>
    <t>LOCACAO DE BARRA DE ANCORAGEM DE 0,80 A 1,20 M DE EXTENSAO, COM ROSCA DE 5/8", INCLUINDO PORCA E FLANGE</t>
  </si>
  <si>
    <t>FABRICAÇÃO DE FÔRMA PARA PILARES E ESTRUTURAS SIMILARES, EM CHAPA DE MADEIRA COMPENSADA PLASTIFICADA, E = 18 MM. AF_09/2020</t>
  </si>
  <si>
    <t xml:space="preserve">3.3.3 </t>
  </si>
  <si>
    <t>ARMAÇÃO DE PILAR OU VIGA DE UMA ESTRUTURA CONVENCIONAL DE CONCRETO ARMADO EM UMA EDIFICAÇÃO TÉRREA OU SOBRADO UTILIZANDO AÇO CA-60 DE 5,0 MM - MONTAGEM. AF_12/2015</t>
  </si>
  <si>
    <t xml:space="preserve">3.3.4 </t>
  </si>
  <si>
    <t xml:space="preserve">3.4.1 </t>
  </si>
  <si>
    <t>CONCRETO USINADO BOMBEAVEL, CLASSE DE RESISTENCIA C25, COM BRITA 0 E 1, SLUMP = 190 +/- 20 MM, EXCLUI SERVICO DE BOMBEAMENTO (NBR 8953)</t>
  </si>
  <si>
    <t xml:space="preserve">3.4.2 </t>
  </si>
  <si>
    <t xml:space="preserve">3.4.3 </t>
  </si>
  <si>
    <t>ARMAÇÃO DE ESCADA, COM 2 LANCES, DE UMA ESTRUTURA CONVENCIONAL DE CONCRETO ARMADO UTILIZANDO AÇO CA-50 DE 6,3 MM - MONTAGEM. AF_01/2017</t>
  </si>
  <si>
    <t>CORTE E DOBRA DE AÇO CA-50, DIÂMETRO DE 6,3 MM, UTILIZADO EM LAJE. AF_12/2015</t>
  </si>
  <si>
    <t xml:space="preserve">3.4.4 </t>
  </si>
  <si>
    <t>ARMAÇÃO DE ESCADA, COM 2 LANCES, DE UMA ESTRUTURA CONVENCIONAL DE CONCRETO ARMADO UTILIZANDO AÇO CA-50 DE 8,0 MM - MONTAGEM. AF_01/2017</t>
  </si>
  <si>
    <t>CORTE E DOBRA DE AÇO CA-50, DIÂMETRO DE 8,0 MM, UTILIZADO EM LAJE. AF_12/2015</t>
  </si>
  <si>
    <t xml:space="preserve">3.4.5 </t>
  </si>
  <si>
    <t>ARMAÇÃO DE ESCADA, COM 2 LANCES, DE UMA ESTRUTURA CONVENCIONAL DE CONCRETO ARMADO UTILIZANDO AÇO CA-60 DE 5,0 MM - MONTAGEM. AF_01/2017</t>
  </si>
  <si>
    <t>CORTE E DOBRA DE AÇO CA-60, DIÂMETRO DE 5,0 MM, UTILIZADO EM LAJE. AF_12/2015</t>
  </si>
  <si>
    <t xml:space="preserve">4.1.1 </t>
  </si>
  <si>
    <t xml:space="preserve">4.1.2 </t>
  </si>
  <si>
    <t xml:space="preserve">4.1.3 </t>
  </si>
  <si>
    <t>ARMAÇÃO DE PILAR OU VIGA DE UMA ESTRUTURA CONVENCIONAL DE CONCRETO ARMADO EM UMA EDIFICAÇÃO TÉRREA OU SOBRADO UTILIZANDO AÇO CA-50 DE 12,5 MM - MONTAGEM. AF_12/2015</t>
  </si>
  <si>
    <t>CORTE E DOBRA DE AÇO CA-50, DIÂMETRO DE 12,5 MM, UTILIZADO EM ESTRUTURAS DIVERSAS, EXCETO LAJES. AF_12/2015</t>
  </si>
  <si>
    <t xml:space="preserve">4.1.4 </t>
  </si>
  <si>
    <t xml:space="preserve">4.1.5 </t>
  </si>
  <si>
    <t xml:space="preserve">4.2.1 </t>
  </si>
  <si>
    <t xml:space="preserve">4.2.2 </t>
  </si>
  <si>
    <t>ARMAÇÃO DE PILAR OU VIGA DE UMA ESTRUTURA CONVENCIONAL DE CONCRETO ARMADO EM UMA EDIFICAÇÃO TÉRREA OU SOBRADO UTILIZANDO AÇO CA-50 DE 8,0 MM - MONTAGEM. AF_12/2015</t>
  </si>
  <si>
    <t xml:space="preserve">4.2.3 </t>
  </si>
  <si>
    <t xml:space="preserve">4.2.4 </t>
  </si>
  <si>
    <t xml:space="preserve">4.2.5 </t>
  </si>
  <si>
    <t xml:space="preserve">4.3.1 </t>
  </si>
  <si>
    <t xml:space="preserve">4.3.2 </t>
  </si>
  <si>
    <t>ORSE</t>
  </si>
  <si>
    <t>Laje pré-fabricada treliçada para piso ou cobertura, intereixo 38cm, h=12cm, el. enchimento em EPS h=8cm, inclusive escoramento em madeira e capeamento 4cm.</t>
  </si>
  <si>
    <t>CLASSE ORSE-SE</t>
  </si>
  <si>
    <t>Laje pré-fabricada treliçada para piso ou cobertura, h=12cm, el. enchimento em bloco EPS, h=8cm</t>
  </si>
  <si>
    <t>m²</t>
  </si>
  <si>
    <t>Madeira mista serrada (barrote) 6 x 6cm - 0,0036 m3/m (angelim, louro)</t>
  </si>
  <si>
    <t>m</t>
  </si>
  <si>
    <t>Madeira mista serrada (sarrafo) 2,2 x 5,5cm - 0,00121 m³/m</t>
  </si>
  <si>
    <t xml:space="preserve">AREIA GROSSA - POSTO JAZIDA/FORNECEDOR (RETIRADO NA JAZIDA, SEM TRANSPORTE)  </t>
  </si>
  <si>
    <t xml:space="preserve">CIMENTO PORTLAND COMPOSTO CP II-32  </t>
  </si>
  <si>
    <t xml:space="preserve">PEDRA BRITADA N. 1 (9,5 a 19 MM) POSTO PEDREIRA/FORNECEDOR, SEM FRETE  </t>
  </si>
  <si>
    <t xml:space="preserve">PEDREIRO  </t>
  </si>
  <si>
    <t>SERVENTE DE OBRAS</t>
  </si>
  <si>
    <t>Aço CA - 50 Ø 6,3 a 12,5mm, inclusive corte, dobragem, montagem e colocacao de ferragens nas formas, para superestruturas e fundações - R1</t>
  </si>
  <si>
    <t>ORSE-SE - CLASSE ORSE-SE</t>
  </si>
  <si>
    <t>kg</t>
  </si>
  <si>
    <t>Encargos Complementares - Servente</t>
  </si>
  <si>
    <t>h</t>
  </si>
  <si>
    <t>Encargos Complementares - Pedreiro</t>
  </si>
  <si>
    <t xml:space="preserve">5.1 </t>
  </si>
  <si>
    <t>IMPERMEABILIZACOES E PROTECOES DIVERSAS</t>
  </si>
  <si>
    <t xml:space="preserve">TINTA ASFALTICA IMPERMEABILIZANTE DISPERSA EM AGUA, PARA MATERIAIS CIMENTICIOS  </t>
  </si>
  <si>
    <t xml:space="preserve">6.1 </t>
  </si>
  <si>
    <t>PAREDES/PAINEIS</t>
  </si>
  <si>
    <t>TELA DE ACO SOLDADA GALVANIZADA/ZINCADA PARA ALVENARIA, FIO  D = *1,20 A 1,70* MM, MALHA 15 X 15 MM, (C X L) *50 X 12* CM</t>
  </si>
  <si>
    <t xml:space="preserve">PINO DE ACO COM FURO, HASTE = 27 MM (ACAO DIRETA)  </t>
  </si>
  <si>
    <t>CENTO</t>
  </si>
  <si>
    <t>BLOCO CERAMICO DE VEDACAO COM FUROS NA VERTICAL, 14 X 19 X 39 CM - 4,5 MPA (NBR 15270)</t>
  </si>
  <si>
    <t>ARGAMASSA TRAÇO 1:2:8 (EM VOLUME DE CIMENTO, CAL E AREIA MÉDIA ÚMIDA) PARA EMBOÇO/MASSA ÚNICA/ASSENTAMENTO DE ALVENARIA DE VEDAÇÃO, PREPARO MANUAL. AF_08/2019</t>
  </si>
  <si>
    <t xml:space="preserve">6.2 </t>
  </si>
  <si>
    <t>FABRICAÇÃO DE FÔRMA PARA VIGAS, COM MADEIRA SERRADA, E = 25 MM. AF_09/2020</t>
  </si>
  <si>
    <t>CONCRETO FCK = 20MPA, TRAÇO 1:2,7:3 (CIMENTO/ AREIA MÉDIA/ BRITA 1)  - PREPARO MECÂNICO COM BETONEIRA 600 L. AF_07/2016</t>
  </si>
  <si>
    <t xml:space="preserve">6.3 </t>
  </si>
  <si>
    <t>CORTE E DOBRA DE AÇO CA-50, DIÂMETRO DE 6,3 MM, UTILIZADO EM ESTRUTURAS DIVERSAS, EXCETO LAJES. AF_12/2015</t>
  </si>
  <si>
    <t xml:space="preserve">6.4 </t>
  </si>
  <si>
    <t xml:space="preserve">6.5 </t>
  </si>
  <si>
    <t xml:space="preserve">6.6 </t>
  </si>
  <si>
    <t xml:space="preserve">7.1.1 </t>
  </si>
  <si>
    <t>REVESTIMENTO E TRATAMENTO DE SUPERFICIES</t>
  </si>
  <si>
    <t>ARGAMASSA TRAÇO 1:3 (EM VOLUME DE CIMENTO E AREIA GROSSA ÚMIDA) PARA CHAPISCO CONVENCIONAL, PREPARO MECÂNICO COM BETONEIRA 400 L. AF_08/2019</t>
  </si>
  <si>
    <t xml:space="preserve">7.1.2 </t>
  </si>
  <si>
    <t>ARGAMASSA TRAÇO 1:2:8 (EM VOLUME DE CIMENTO, CAL E AREIA MÉDIA ÚMIDA) PARA EMBOÇO/MASSA ÚNICA/ASSENTAMENTO DE ALVENARIA DE VEDAÇÃO, PREPARO MECÂNICO COM BETONEIRA 400 L. AF_08/2019</t>
  </si>
  <si>
    <t xml:space="preserve">7.1.3 </t>
  </si>
  <si>
    <t>REVESTIMENTO EM CERAMICA ESMALTADA EXTRA, PEI MENOR OU IGUAL A 3, FORMATO MENOR OU IGUAL A 2025 CM2</t>
  </si>
  <si>
    <t xml:space="preserve">ARGAMASSA COLANTE AC I PARA CERAMICAS  </t>
  </si>
  <si>
    <t>REJUNTE CIMENTICIO, QUALQUER COR</t>
  </si>
  <si>
    <t>AZULEJISTA OU LADRILHISTA COM ENCARGOS COMPLEMENTARES</t>
  </si>
  <si>
    <t xml:space="preserve">7.1.4 </t>
  </si>
  <si>
    <t xml:space="preserve">PASTILHA CERAMICA/PORCELANA, REVEST INT/EXT E  PISCINA, CORES FRIAS *5 X 5* CM  </t>
  </si>
  <si>
    <t>ARGAMASSA COLANTE TIPO AC III E</t>
  </si>
  <si>
    <t xml:space="preserve">7.1.5 </t>
  </si>
  <si>
    <t xml:space="preserve">7.2.1 </t>
  </si>
  <si>
    <t xml:space="preserve">7.2.2 </t>
  </si>
  <si>
    <t xml:space="preserve">7.2.3 </t>
  </si>
  <si>
    <t>TELA DE ACO SOLDADA GALVANIZADA/ZINCADA PARA ALVENARIA, FIO D = *1,24 MM, MALHA 25 X 25 MM</t>
  </si>
  <si>
    <t xml:space="preserve">7.2.4 </t>
  </si>
  <si>
    <t xml:space="preserve">7.3.1 </t>
  </si>
  <si>
    <t>ARGAMASSA TRAÇO 1:4 (EM VOLUME DE CIMENTO E AREIA GROSSA ÚMIDA) COM ADIÇÃO DE EMULSÃO POLIMÉRICA PARA CHAPISCO ROLADO, PREPARO MECÂNICO COM BETONEIRA 400 L. AF_08/2019</t>
  </si>
  <si>
    <t xml:space="preserve">7.3.2 </t>
  </si>
  <si>
    <t xml:space="preserve">7.4.1 </t>
  </si>
  <si>
    <t xml:space="preserve">7.4.2 </t>
  </si>
  <si>
    <t xml:space="preserve">8.1.1 </t>
  </si>
  <si>
    <t>SELANTE ELASTICO MONOCOMPONENTE A BASE DE POLIURETANO (PU) PARA JUNTAS DIVERSAS</t>
  </si>
  <si>
    <t>310ML</t>
  </si>
  <si>
    <t xml:space="preserve">REBITE DE ALUMINIO VAZADO DE REPUXO, 3,2 X 8 MM (1KG = 1025 UNIDADES)  </t>
  </si>
  <si>
    <t>SOLDA EM BARRA DE ESTANHO-CHUMBO 50/50</t>
  </si>
  <si>
    <t>CALHA QUADRADA DE CHAPA DE ACO GALVANIZADA NUM 24, CORTE 100 CM</t>
  </si>
  <si>
    <t xml:space="preserve">M     </t>
  </si>
  <si>
    <t>TELHADISTA COM ENCARGOS COMPLEMENTARES</t>
  </si>
  <si>
    <t>GUINCHO ELÉTRICO DE COLUNA, CAPACIDADE 400 KG, COM MOTO FREIO, MOTOR TRIFÁSICO DE 1,25 CV - CHP DIURNO. AF_03/2016</t>
  </si>
  <si>
    <t>GUINCHO ELÉTRICO DE COLUNA, CAPACIDADE 400 KG, COM MOTO FREIO, MOTOR TRIFÁSICO DE 1,25 CV - CHI DIURNO. AF_03/2016</t>
  </si>
  <si>
    <t xml:space="preserve">8.1.2 </t>
  </si>
  <si>
    <t>RUFO EXTERNO/INTERNO DE CHAPA DE ACO GALVANIZADA NUM 26, CORTE 33 CM</t>
  </si>
  <si>
    <t xml:space="preserve">8.1.3 </t>
  </si>
  <si>
    <t xml:space="preserve">PERFIL "U" DE ACO LAMINADO, "U" 152 X 15,6  </t>
  </si>
  <si>
    <t>MONTADOR DE ESTRUTURA METÁLICA COM ENCARGOS COMPLEMENTARES</t>
  </si>
  <si>
    <t xml:space="preserve">8.1.4 </t>
  </si>
  <si>
    <t>CONJUNTO ARRUELAS DE VEDACAO 5/16" PARA TELHA FIBROCIMENTO (UMA ARRUELA METALICA E UMA ARRUELA PVC - CONICAS)</t>
  </si>
  <si>
    <t>FIXADOR DE ABA SIMPLES PARA TELHA DE FIBROCIMENTO, TIPO CANALETA 90 OU KALHETAO</t>
  </si>
  <si>
    <t>GANCHO CHATO EM FERRO GALVANIZADO,  L = 110 MM, RECOBRIMENTO = 100MM, SECAO 1/8 X 1/2" (3 MM X 12 MM), PARA FIXAR TELHA DE FIBROCIMENTO ONDULADA</t>
  </si>
  <si>
    <t xml:space="preserve">TELHA ESTRUTURAL DE FIBROCIMENTO 2 ABAS, DE 1,00 X 6,00 M (SEM AMIANTO)  </t>
  </si>
  <si>
    <t xml:space="preserve">8.1.5 </t>
  </si>
  <si>
    <t>MANTA LIQUIDA DE BASE ASFALTICA MODIFICADA COM A ADICAO DE ELASTOMEROS DILUIDOS EM SOLVENTE ORGANICO, APLICACAO A FRIO (MEMBRANA IMPERMEABILIZANTE ASFASTICA)</t>
  </si>
  <si>
    <t>AJUDANTE ESPECIALIZADO COM ENCARGOS COMPLEMENTARES</t>
  </si>
  <si>
    <t>IMPERMEABILIZADOR COM ENCARGOS COMPLEMENTARES</t>
  </si>
  <si>
    <t xml:space="preserve">8.1.6 </t>
  </si>
  <si>
    <t>INSTALACOES HIDRO SANITARIAS</t>
  </si>
  <si>
    <t xml:space="preserve">ANEL BORRACHA PARA TUBO ESGOTO PREDIAL, DN 100 MM (NBR 5688)  </t>
  </si>
  <si>
    <t>PASTA LUBRIFICANTE PARA TUBOS E CONEXOES COM JUNTA ELASTICA (USO EM PVC, ACO, POLIETILENO E OUTROS) ( DE *400* G)</t>
  </si>
  <si>
    <t>JOELHO, PVC SERIE R, 90 GRAUS, DN 100 MM, PARA ESGOTO OU AGUAS PLUVIAIS PREDIAIS</t>
  </si>
  <si>
    <t>AUXILIAR DE ENCANADOR OU BOMBEIRO HIDRÁULICO COM ENCARGOS COMPLEMENTARES</t>
  </si>
  <si>
    <t>ENCANADOR OU BOMBEIRO HIDRÁULICO COM ENCARGOS COMPLEMENTARES</t>
  </si>
  <si>
    <t xml:space="preserve">8.1.7 </t>
  </si>
  <si>
    <t xml:space="preserve">ADESIVO PLASTICO PARA PVC, FRASCO COM 850 GR  </t>
  </si>
  <si>
    <t>TUBO PVC, SERIE R, DN 100 MM, PARA ESGOTO OU AGUAS PLUVIAIS PREDIAIS (NBR 5688)</t>
  </si>
  <si>
    <t xml:space="preserve">SOLUCAO LIMPADORA PARA PVC, FRASCO COM 1000 CM3  </t>
  </si>
  <si>
    <t xml:space="preserve">LIXA D'AGUA EM FOLHA, GRAO 100 </t>
  </si>
  <si>
    <t xml:space="preserve">9.1.1 </t>
  </si>
  <si>
    <t>ESQUADRIAS/FERRAGENS/VIDROS</t>
  </si>
  <si>
    <t>VIDRACEIRO COM ENCARGOS COMPLEMENTARES</t>
  </si>
  <si>
    <t>CONJ. DE FERRAGENS PARA PORTA DE VIDRO TEMPERADO, EM ZAMAC CROMADO, CONTEMPLANDO: DOBRADICA INF.; DOBRADICA SUP.; PIVO PARA DOBRADICA INF.; PIVO PARA DOBRADICA SUP.; FECHADURA CENTRAL EM ZAMC CROMADO; CONTRA FECHADURA DE PRESSAO</t>
  </si>
  <si>
    <t xml:space="preserve">VIDRO TEMPERADO INCOLOR E = 10 MM, SEM COLOCACAO  </t>
  </si>
  <si>
    <t>PUXADOR DE EMBUTIR TIPO CONCHA, COM FURO PARA CHAVE, EM LATAO CROMADO,  COMPRIMENTO DE APROX *100* MM E LARGURA DE APROX *40* MM</t>
  </si>
  <si>
    <t>MOLA HIDRAULICA DE PISO, PARA PORTAS DE ATE 1100 MM E PESO DE ATE 120 KG, COM CORPO EM ACO INOX</t>
  </si>
  <si>
    <t xml:space="preserve">9.1.2 </t>
  </si>
  <si>
    <t xml:space="preserve">9.1.3 </t>
  </si>
  <si>
    <t xml:space="preserve">9.1.4 </t>
  </si>
  <si>
    <t>PORTA DE ABRIR EM ALUMINIO COM LAMBRI HORIZONTAL/LAMINADA, ACABAMENTO ANODIZADO NATURAL, SEM GUARNICAO/ALIZAR/VISTA</t>
  </si>
  <si>
    <t>BUCHA DE NYLON SEM ABA S10, COM PARAFUSO DE 6,10 X 65 MM EM ACO ZINCADO COM ROSCA SOBERBA, CABECA CHATA E FENDA PHILLIPS</t>
  </si>
  <si>
    <t xml:space="preserve">GUARNICAO/MOLDURA DE ACABAMENTO PARA ESQUADRIA DE ALUMINIO ANODIZADO NATURAL, PARA 1 FACE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</si>
  <si>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9.1.5 </t>
  </si>
  <si>
    <t>PORTA DE ABRIR EM GRADIL COM BARRA CHATA 3 CM X 1/4", COM REQUADRO E GUARNICAO - COMPLETO - ACABAMENTO NATURAL</t>
  </si>
  <si>
    <t>ARGAMASSA TRAÇO 1:0,5:4,5 (EM VOLUME DE CIMENTO, CAL E AREIA MÉDIA ÚMIDA) PARA ASSENTAMENTO DE ALVENARIA, PREPARO MANUAL. AF_08/2019</t>
  </si>
  <si>
    <t xml:space="preserve">9.1.6 </t>
  </si>
  <si>
    <t>PROPRIO</t>
  </si>
  <si>
    <t>PORTA, 0,80 X 2,10,  DE GIRO 1 FOLHA, COM ACM DUPLO.</t>
  </si>
  <si>
    <t xml:space="preserve">9.1.7 </t>
  </si>
  <si>
    <t>PORTA, 0,90 X 2,10,  DE GIRO 1 FOLHA, COM ACM DUPLO.</t>
  </si>
  <si>
    <t xml:space="preserve">9.1.8 </t>
  </si>
  <si>
    <t>PORTA, 1,00 X 2,10,  DE GIRO 1 FOLHA, COM ACM DUPLO.</t>
  </si>
  <si>
    <t xml:space="preserve">9.1.9 </t>
  </si>
  <si>
    <t xml:space="preserve">9.1.10 </t>
  </si>
  <si>
    <t>PINTOR COM ENCARGOS COMPLEMENTARES</t>
  </si>
  <si>
    <t xml:space="preserve">FUNDO ANTICORROSIVO PARA METAIS FERROSOS (ZARCAO)  </t>
  </si>
  <si>
    <t xml:space="preserve">TINTA ESMALTE SINTETICO PREMIUM FOSCO  </t>
  </si>
  <si>
    <t xml:space="preserve">SOLVENTE DILUENTE A BASE DE AGUARRAS  </t>
  </si>
  <si>
    <t xml:space="preserve">LIXA EM FOLHA PARA FERRO, NUMERO 150  </t>
  </si>
  <si>
    <t xml:space="preserve">9.2.1 </t>
  </si>
  <si>
    <t>PARAFUSO DE ACO ZINCADO COM ROSCA SOBERBA, CABECA CHATA E FENDA SIMPLES, DIAMETRO 4,2 MM, COMPRIMENTO * 32 * MM</t>
  </si>
  <si>
    <t xml:space="preserve">JANELA DE CORRER EM ALUMINIO, 120 X 150 CM (A X L), 4 FLS, BANDEIRA COM BASCULA,  ACABAMENTO ACET OU BRILHANTE, BATENTE/REQUADRO DE 6 A 14 CM, COM VIDRO, SEM GUARNICAO/ALIZAR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</si>
  <si>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SILICONE ACETICO USO GERAL INCOLOR 280 G  </t>
  </si>
  <si>
    <t xml:space="preserve">9.2.2 </t>
  </si>
  <si>
    <t xml:space="preserve">JANELA MAXIM AR EM ALUMINIO, 80 X 60 CM (A X L), BATENTE/REQUADRO DE 4 A 14 CM, COM VIDRO, SEM GUARNICAO/ALIZAR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</si>
  <si>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9.2.3 </t>
  </si>
  <si>
    <t>PEITORIL EM MARMORE, POLIDO, BRANCO COMUM, L= *15* CM, E=  *2,0* CM, COM PINGADEIRA</t>
  </si>
  <si>
    <t>ARGAMASSA TRAÇO 1:6 (EM VOLUME DE CIMENTO E AREIA MÉDIA ÚMIDA) COM ADIÇÃO DE PLASTIFICANTE PARA EMBOÇO/MASSA ÚNICA/ASSENTAMENTO DE ALVENARIA DE VEDAÇÃO, PREPARO MECÂNICO COM BETONEIRA 400 L. AF_08/2019</t>
  </si>
  <si>
    <t>MARMORISTA/GRANITEIRO COM ENCARGOS COMPLEMENTARES</t>
  </si>
  <si>
    <t xml:space="preserve">10.1.1 </t>
  </si>
  <si>
    <t>CONCRETO MAGRO PARA LASTRO, TRAÇO 1:4,5:4,5 (CIMENTO/ AREIA MÉDIA/ BRITA 1)  - PREPARO MECÂNICO COM BETONEIRA 600 L. AF_07/2016</t>
  </si>
  <si>
    <t xml:space="preserve">10.1.2 </t>
  </si>
  <si>
    <t>PISOS</t>
  </si>
  <si>
    <t xml:space="preserve">ADITIVO ADESIVO LIQUIDO PARA ARGAMASSAS DE REVESTIMENTOS CIMENTICIOS  </t>
  </si>
  <si>
    <t>ARGAMASSA TRAÇO 1:4 (EM VOLUME DE CIMENTO E AREIA MÉDIA ÚMIDA) PARA CONTRAPISO, PREPARO MECÂNICO COM BETONEIRA 400 L. AF_08/2019</t>
  </si>
  <si>
    <t xml:space="preserve">10.2.1 </t>
  </si>
  <si>
    <t xml:space="preserve">JUNTA PLASTICA DE DILATACAO PARA PISOS, COR CINZA, 17 X 3 MM (ALTURA X ESPESSURA)  </t>
  </si>
  <si>
    <t>POLIDORA DE PISO (POLITRIZ), PESO DE 100KG, DIÂMETRO 450 MM, MOTOR ELÉTRICO, POTÊNCIA 4 HP - CHI DIURNO. AF_09/2016</t>
  </si>
  <si>
    <t>POLIDORA DE PISO (POLITRIZ), PESO DE 100KG, DIÂMETRO 450 MM, MOTOR ELÉTRICO, POTÊNCIA 4 HP - CHP DIURNO. AF_09/2016</t>
  </si>
  <si>
    <t>GRANILHA/ GRANA/ PEDRISCO OU AGREGADO EM MARMORE/ GRANITO/ QUARTZO E CALCARIO, PRETO, CINZA, PALHA OU BRANCO</t>
  </si>
  <si>
    <t>ARGAMASSA TRAÇO 1:3 (EM VOLUME DE CIMENTO E AREIA MÉDIA ÚMIDA) PARA CONTRAPISO, PREPARO MECÂNICO COM BETONEIRA 400 L. AF_08/2019</t>
  </si>
  <si>
    <t xml:space="preserve">10.2.2 </t>
  </si>
  <si>
    <t>PINTURAS</t>
  </si>
  <si>
    <t xml:space="preserve">TINTA ACRILICA PREMIUM PARA PISO  </t>
  </si>
  <si>
    <t xml:space="preserve">10.3.1 </t>
  </si>
  <si>
    <t xml:space="preserve">AREIA MEDIA - POSTO JAZIDA/FORNECEDOR (RETIRADO NA JAZIDA, SEM TRANSPORTE)  </t>
  </si>
  <si>
    <t xml:space="preserve">11.1.1 </t>
  </si>
  <si>
    <t xml:space="preserve">SELADOR ACRILICO PAREDES INTERNAS/EXTERNAS  </t>
  </si>
  <si>
    <t xml:space="preserve">11.1.2 </t>
  </si>
  <si>
    <t xml:space="preserve">LIXA EM FOLHA PARA PAREDE OU MADEIRA, NUMERO 120 (COR VERMELHA)  </t>
  </si>
  <si>
    <t>MASSA CORRIDA PARA SUPERFICIES DE AMBIENTES INTERNOS</t>
  </si>
  <si>
    <t xml:space="preserve">11.1.3 </t>
  </si>
  <si>
    <t xml:space="preserve">11.2.1 </t>
  </si>
  <si>
    <t xml:space="preserve">11.2.2 </t>
  </si>
  <si>
    <t xml:space="preserve">MASSA PARA TEXTURA LISA DE BASE ACRILICA, USO INTERNO E EXTERNO  </t>
  </si>
  <si>
    <t xml:space="preserve">11.2.3 </t>
  </si>
  <si>
    <t xml:space="preserve">11.3.1 </t>
  </si>
  <si>
    <t xml:space="preserve">11.3.2 </t>
  </si>
  <si>
    <t xml:space="preserve">11.3.3 </t>
  </si>
  <si>
    <t>TINTA A OLEO BRILHANTE, PARA MADEIRAS E METAIS</t>
  </si>
  <si>
    <t xml:space="preserve">L     </t>
  </si>
  <si>
    <t xml:space="preserve">11.4.1 </t>
  </si>
  <si>
    <t xml:space="preserve">11.4.2 </t>
  </si>
  <si>
    <t xml:space="preserve">11.4.3 </t>
  </si>
  <si>
    <t xml:space="preserve">12.1.1 </t>
  </si>
  <si>
    <t>ENTRADA DE ENERGIA ELÉTRICA TRIFÁSICA DEMANDA ENTRE  57,1 E 75 kw - REF. ORSE 11140 8/2021</t>
  </si>
  <si>
    <t>Eletroduto de pvc rígido roscável, diâm = 25mm (3/4")</t>
  </si>
  <si>
    <t>Eletroduto de pvc rígido roscável, diâm = 85mm (3")</t>
  </si>
  <si>
    <t>Curva para eletroduto de pvc rígido roscável, diâm = 85mm (3")</t>
  </si>
  <si>
    <t>Luva para eletroduto de pvc rígido roscável, diâm = 85mm (3")</t>
  </si>
  <si>
    <t>Conector para haste de aterramento 5/8" - fornecimento</t>
  </si>
  <si>
    <t>Fornecimento de armação secundária 1 estribo</t>
  </si>
  <si>
    <t>Fornecimento de isolador roldana de porcelana</t>
  </si>
  <si>
    <t>Caixa de inspeção  0,30 x 0,30 x 0,40m</t>
  </si>
  <si>
    <t>Terminal de compressão para cabo de  50 mm2 - fornecimento e instalação</t>
  </si>
  <si>
    <t>Cabeçote de alumínio de 3"</t>
  </si>
  <si>
    <t>Cabo de cobre nú 50 mm2 - fornecimento e assentamento (2,27m/kg)</t>
  </si>
  <si>
    <t>Cabo de cobre isolado HEPR (XLPE), rígido, 50mm², 1kv / 90º C</t>
  </si>
  <si>
    <t>Poste de concreto duplo T (DT)  7/600 - fornecimento e assentamento</t>
  </si>
  <si>
    <t>Cabo de cobre isolado HEPR (XLPE), rigido,  95mm²,  1kv / 90º C</t>
  </si>
  <si>
    <t>Disjuntor termomagnético tripolar 200 A com caixa moldada 10 kA</t>
  </si>
  <si>
    <t>Haste cobreada copperweld p/aterramento d=  5/8" x 2,40m</t>
  </si>
  <si>
    <t>Caixa de medição direta até 200A confeccionada em chapa galvanizada e pintada eletrostaticamente  d=100 x 60 x 15cm</t>
  </si>
  <si>
    <t xml:space="preserve">12.2.1 </t>
  </si>
  <si>
    <t>INSTALACAO ELETRICA/ELETRIFICACAO E ILUMINACAO EXTERNA</t>
  </si>
  <si>
    <t>QUADRO DE DISTRIBUICAO COM BARRAMENTO TRIFASICO, DE EMBUTIR, EM CHAPA DE ACO GALVANIZADO, PARA 40 DISJUNTORES DIN, 100 A</t>
  </si>
  <si>
    <t>ARGAMASSA TRAÇO 1:1:6 (EM VOLUME DE CIMENTO, CAL E AREIA MÉDIA ÚMIDA) PARA EMBOÇO/MASSA ÚNICA/ASSENTAMENTO DE ALVENARIA DE VEDAÇÃO, PREPARO MANUAL. AF_08/2019</t>
  </si>
  <si>
    <t>AUXILIAR DE ELETRICISTA COM ENCARGOS COMPLEMENTARES</t>
  </si>
  <si>
    <t>ELETRICISTA COM ENCARGOS COMPLEMENTARES</t>
  </si>
  <si>
    <t xml:space="preserve">12.2.2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</si>
  <si>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</si>
  <si>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</si>
  <si>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CAIXA DE CONCRETO ARMADO PRE-MOLDADO, SEM FUNDO, QUADRADA, DIMENSOES DE 0,80 X 0,80 X 0,50 M</t>
  </si>
  <si>
    <t>PEÇA RETANGULAR PRÉ-MOLDADA, VOLUME DE CONCRETO DE 30 A 100 LITROS, TAXA DE AÇO APROXIMADA DE 30KG/M³. AF_01/2018</t>
  </si>
  <si>
    <t>PREPARO DE FUNDO DE VALA COM LARGURA MENOR QUE 1,5 M, COM CAMADA DE BRITA, LANÇAMENTO MANUAL. AF_08/2020</t>
  </si>
  <si>
    <t>QUADRO DE DISTRIBUICAO COM BARRAMENTO TRIFASICO, DE EMBUTIR, EM CHAPA DE ACO GALVANIZADO, PARA 30 DISJUNTORES DIN, 150 A</t>
  </si>
  <si>
    <t xml:space="preserve">13.1.1 </t>
  </si>
  <si>
    <t>CABO DE COBRE, FLEXIVEL, CLASSE 4 OU 5, ISOLACAO EM PVC/A, ANTICHAMA BWF-B, 1 CONDUTOR, 450/750 V, SECAO NOMINAL 6 MM2</t>
  </si>
  <si>
    <t xml:space="preserve">FITA ISOLANTE ADESIVA ANTICHAMA, USO ATE 750 V, EM ROLO DE 19 MM X 5 M  </t>
  </si>
  <si>
    <t xml:space="preserve">13.1.2 </t>
  </si>
  <si>
    <t>CABO DE COBRE, FLEXIVEL, CLASSE 4 OU 5, ISOLACAO EM PVC/A, ANTICHAMA BWF-B, 1 CONDUTOR, 450/750 V, SECAO NOMINAL 4 MM2</t>
  </si>
  <si>
    <t xml:space="preserve">13.1.3 </t>
  </si>
  <si>
    <t>CABO DE COBRE, FLEXIVEL, CLASSE 4 OU 5, ISOLACAO EM PVC/A, ANTICHAMA BWF-B, 1 CONDUTOR, 450/750 V, SECAO NOMINAL 2,5 MM2</t>
  </si>
  <si>
    <t xml:space="preserve">13.1.4 </t>
  </si>
  <si>
    <t>CABO DE COBRE, FLEXIVEL, CLASSE 4 OU 5, ISOLACAO EM PVC/A, ANTICHAMA BWF-B, COBERTURA PVC-ST1, ANTICHAMA BWF-B, 1 CONDUTOR, 0,6/1 KV, SECAO NOMINAL 50 MM2</t>
  </si>
  <si>
    <t xml:space="preserve">13.1.5 </t>
  </si>
  <si>
    <t>CABO DE COBRE, FLEXIVEL, CLASSE 4 OU 5, ISOLACAO EM PVC/A, ANTICHAMA BWF-B, COBERTURA PVC-ST1, ANTICHAMA BWF-B, 1 CONDUTOR, 0,6/1 KV, SECAO NOMINAL 35 MM2</t>
  </si>
  <si>
    <t xml:space="preserve">13.2.1 </t>
  </si>
  <si>
    <t>TERMINAL A COMPRESSAO EM COBRE ESTANHADO PARA CABO 4 MM2, 1 FURO E 1 COMPRESSAO, PARA PARAFUSO DE FIXACAO M5</t>
  </si>
  <si>
    <t xml:space="preserve">DISJUNTOR TIPO DIN/IEC, BIPOLAR DE 6 ATE 32A  </t>
  </si>
  <si>
    <t xml:space="preserve">13.2.2 </t>
  </si>
  <si>
    <t xml:space="preserve">13.2.3 </t>
  </si>
  <si>
    <t>TERMINAL A COMPRESSAO EM COBRE ESTANHADO PARA CABO 6 MM2, 1 FURO E 1 COMPRESSAO, PARA PARAFUSO DE FIXACAO M6</t>
  </si>
  <si>
    <t xml:space="preserve">13.2.4 </t>
  </si>
  <si>
    <t>TERMINAL A COMPRESSAO EM COBRE ESTANHADO PARA CABO 2,5 MM2, 1 FURO E 1 COMPRESSAO, PARA PARAFUSO DE FIXACAO M5</t>
  </si>
  <si>
    <t xml:space="preserve">DISJUNTOR TIPO DIN/IEC, MONOPOLAR DE 6  ATE  32A  </t>
  </si>
  <si>
    <t xml:space="preserve">13.2.5 </t>
  </si>
  <si>
    <t xml:space="preserve">13.2.7 </t>
  </si>
  <si>
    <t>Disjuntor termomagnetico tripolar 150 A, padrão DIN (Europeu - linha branca), corrente 10 KA ref ORSE (8420,8/2021) -</t>
  </si>
  <si>
    <t>Disjuntor tripolar 150 A, padrão DIN ( linha brança ), corrente de interrupção 10KA, ref.: Siemens ou similar</t>
  </si>
  <si>
    <t xml:space="preserve">ELETRICISTA  </t>
  </si>
  <si>
    <t>Encargos Complementares - Eletricista</t>
  </si>
  <si>
    <t xml:space="preserve">13.2.8 </t>
  </si>
  <si>
    <t xml:space="preserve">13.3.1 </t>
  </si>
  <si>
    <t xml:space="preserve">ELETRODUTO PVC FLEXIVEL CORRUGADO, COR AMARELA, DE 25 MM  </t>
  </si>
  <si>
    <t xml:space="preserve">13.3.2 </t>
  </si>
  <si>
    <t xml:space="preserve">ELETRODUTO PVC FLEXIVEL CORRUGADO, COR AMARELA, DE 32 MM  </t>
  </si>
  <si>
    <t xml:space="preserve">13.3.3 </t>
  </si>
  <si>
    <t xml:space="preserve">CAIXA DE PASSAGEM, EM PVC, DE 4" X 2", PARA ELETRODUTO FLEXIVEL CORRUGADO  </t>
  </si>
  <si>
    <t>ARGAMASSA TRAÇO 1:3 (EM VOLUME DE CIMENTO E AREIA MÉDIA ÚMIDA), PREPARO MANUAL. AF_08/2019</t>
  </si>
  <si>
    <t xml:space="preserve">13.3.4 </t>
  </si>
  <si>
    <t>CAIXA OCTOGONAL DE FUNDO MOVEL, EM PVC, DE 3" X 3", PARA ELETRODUTO FLEXIVEL CORRUGADO</t>
  </si>
  <si>
    <t xml:space="preserve">13.3.5 </t>
  </si>
  <si>
    <t xml:space="preserve">CAIXA DE LUZ "4 X 2" EM ACO ESMALTADA  </t>
  </si>
  <si>
    <t xml:space="preserve">13.3.6 </t>
  </si>
  <si>
    <t>ELETRODUTO/DUTO PEAD FLEXIVEL PAREDE SIMPLES, CORRUGACAO HELICOIDAL, COR PRETA, SEM ROSCA, DE 2",  PARA CABEAMENTO SUBTERRANEO (NBR 15715)</t>
  </si>
  <si>
    <t xml:space="preserve">13.3.7 </t>
  </si>
  <si>
    <t xml:space="preserve">TERMINAL METALICO A PRESSAO PARA 1 CABO DE 25 MM2, COM 1 FURO DE FIXACAO  </t>
  </si>
  <si>
    <t xml:space="preserve">13.3.8 </t>
  </si>
  <si>
    <t xml:space="preserve">13.4.1 </t>
  </si>
  <si>
    <t xml:space="preserve">13.4.2 </t>
  </si>
  <si>
    <t xml:space="preserve">13.4.3 </t>
  </si>
  <si>
    <t>ps-310</t>
  </si>
  <si>
    <t>Luminária tipo spot de embutir com lâmpada led 15w ref ORSE (10352,8/2021)</t>
  </si>
  <si>
    <t>Luminária tipo spot de embutir com lâmpada led 15w</t>
  </si>
  <si>
    <t xml:space="preserve">13.4.4 </t>
  </si>
  <si>
    <t xml:space="preserve">LUMINARIA LED REFLETOR RETANGULAR BIVOLT, LUZ BRANCA, 50 W </t>
  </si>
  <si>
    <t>PARAFUSO DE LATAO COM ROSCA SOBERBA, CABECA CHATA E FENDA SIMPLES, DIAMETRO 2,5 MM, COMPRIMENTO 12 MM</t>
  </si>
  <si>
    <t xml:space="preserve">13.4.5 </t>
  </si>
  <si>
    <t>Exaustor Mega34, da sicflux ou similar</t>
  </si>
  <si>
    <t xml:space="preserve">13.5.1 </t>
  </si>
  <si>
    <t xml:space="preserve">INTERRUPTOR SIMPLES 10A, 250V (APENAS MODULO) </t>
  </si>
  <si>
    <t xml:space="preserve">INTERRUPTOR PARALELO 10A, 250V (APENAS MODULO) </t>
  </si>
  <si>
    <t xml:space="preserve">13.5.2 </t>
  </si>
  <si>
    <t>SUPORTE PARAFUSADO COM PLACA DE ENCAIXE 4" X 2" MÉDIO (1,30 M DO PISO) PARA PONTO ELÉTRICO - FORNECIMENTO E INSTALAÇÃO. AF_12/2015</t>
  </si>
  <si>
    <t>INTERRUPTOR PARALELO (1 MÓDULO), 10A/250V, SEM SUPORTE E SEM PLACA - FORNECIMENTO E INSTALAÇÃO. AF_12/2015</t>
  </si>
  <si>
    <t xml:space="preserve">13.5.3 </t>
  </si>
  <si>
    <t>INTERRUPTOR SIMPLES (3 MÓDULOS), 10A/250V, SEM SUPORTE E SEM PLACA - FORNECIMENTO E INSTALAÇÃO. AF_12/2015</t>
  </si>
  <si>
    <t xml:space="preserve">13.5.4 </t>
  </si>
  <si>
    <t>TOMADA MÉDIA DE EMBUTIR (1 MÓDULO), 2P+T 10 A, SEM SUPORTE E SEM PLACA - FORNECIMENTO E INSTALAÇÃO. AF_12/2015</t>
  </si>
  <si>
    <t xml:space="preserve">13.5.5 </t>
  </si>
  <si>
    <t xml:space="preserve">TOMADA 2P+T 20A, 250V  (APENAS MODULO) </t>
  </si>
  <si>
    <t xml:space="preserve">13.5.6 </t>
  </si>
  <si>
    <t>TOMADA ALTA DE EMBUTIR (1 MÓDULO), 2P+T 10 A, SEM SUPORTE E SEM PLACA - FORNECIMENTO E INSTALAÇÃO. AF_12/2015</t>
  </si>
  <si>
    <t xml:space="preserve">13.5.7 </t>
  </si>
  <si>
    <t xml:space="preserve">TOMADA 2P+T 10A, 250V  (APENAS MODULO) </t>
  </si>
  <si>
    <t xml:space="preserve">13.5.8 </t>
  </si>
  <si>
    <t>RELE FOTOELETRICO INTERNO E EXTERNO BIVOLT 1000 W, DE CONECTOR, SEM BASE</t>
  </si>
  <si>
    <t>GUINDAUTO HIDRÁULICO, CAPACIDADE MÁXIMA DE CARGA 6200 KG, MOMENTO MÁXIMO DE CARGA 11,7 TM, ALCANCE MÁXIMO HORIZONTAL 9,70 M, INCLUSIVE CAMINHÃO TOCO PBT 16.000 KG, POTÊNCIA DE 189 CV - CHP DIURNO. AF_06/2014</t>
  </si>
  <si>
    <t xml:space="preserve">14.1.1 </t>
  </si>
  <si>
    <t>Fornecimento e instalação de Switch 24 portas Gerenciável POE 10/100 /1000 + 4SFP REF ORSE (12791,8/2021) -</t>
  </si>
  <si>
    <t>Técnico em informática - 40h - Rev 02</t>
  </si>
  <si>
    <t>Switch 24 portas Gerenciável POE 10/100 /1000 + 4SFP</t>
  </si>
  <si>
    <t xml:space="preserve">14.1.2 </t>
  </si>
  <si>
    <t>Fornecimento e instalação de patch cords 110/RJ45 c/1,50m - Rev 01 REF ORSE (9538,8/2021) -</t>
  </si>
  <si>
    <t>Patch cords 110/RJ45 de 1,50m</t>
  </si>
  <si>
    <t xml:space="preserve">14.1.3 </t>
  </si>
  <si>
    <t>Fornecimento e instalação de patch cords cat.6 c/2,50m - Rev 02 REF  ORSE (10268,8/2021) -</t>
  </si>
  <si>
    <t>Patch cable (patch cord azul) cat.6 c/2,5m</t>
  </si>
  <si>
    <t xml:space="preserve">14.2.1 </t>
  </si>
  <si>
    <t>INSTALACOES ESPECIAIS</t>
  </si>
  <si>
    <t>TOMADA RJ45, 8 FIOS, CAT 5E, CONJUNTO MONTADO PARA EMBUTIR 4" X 2" (PLACA + SUPORTE + MODULO)</t>
  </si>
  <si>
    <t xml:space="preserve">14.2.2 </t>
  </si>
  <si>
    <t xml:space="preserve">CONECTOR FEMEA RJ - 45, CATEGORIA 6
</t>
  </si>
  <si>
    <t xml:space="preserve">CONECTOR FEMEA RJ - 45, CATEGORIA 6 </t>
  </si>
  <si>
    <t xml:space="preserve">14.2.3 </t>
  </si>
  <si>
    <t xml:space="preserve">CONECTOR MACHO RJ - 45, CATEGORIA 6 </t>
  </si>
  <si>
    <t xml:space="preserve">14.3.1 </t>
  </si>
  <si>
    <t xml:space="preserve">CABO DE PAR TRANCADO UTP, 4 PARES, CATEGORIA 6 </t>
  </si>
  <si>
    <t xml:space="preserve">14.3.2 </t>
  </si>
  <si>
    <t xml:space="preserve">15.1.1 </t>
  </si>
  <si>
    <t xml:space="preserve">FITA VEDA ROSCA EM ROLOS DE 18 MM X 50 M (L X C)  </t>
  </si>
  <si>
    <t xml:space="preserve">COTOVELO 90 GRAUS DE FERRO GALVANIZADO, COM ROSCA BSP, DE 2"  </t>
  </si>
  <si>
    <t xml:space="preserve">NIPLE DE FERRO GALVANIZADO, COM ROSCA BSP, DE 2"  </t>
  </si>
  <si>
    <t xml:space="preserve">REGISTRO GAVETA BRUTO EM LATAO FORJADO, BITOLA 2 " (REF 1509)  </t>
  </si>
  <si>
    <t>TE DE FERRO GALVANIZADO, DE 2"</t>
  </si>
  <si>
    <t>TUBO ACO GALVANIZADO COM COSTURA, CLASSE MEDIA, DN 2", E = *3,65* MM, PESO *5,10* KG/M (NBR 5580)</t>
  </si>
  <si>
    <t xml:space="preserve">15.1.2 </t>
  </si>
  <si>
    <t>INSTALACOES DE PRODUCAO</t>
  </si>
  <si>
    <t xml:space="preserve">HIDROMETRO UNIJATO, VAZAO MAXIMA DE 5,0 M3/H, DE 3/4"  </t>
  </si>
  <si>
    <t xml:space="preserve">15.2.1 </t>
  </si>
  <si>
    <t>TUBO, PVC, SOLDÁVEL, DN 25MM, INSTALADO EM RAMAL DE DISTRIBUIÇÃO DE ÁGUA - FORNECIMENTO E INSTALAÇÃO. AF_12/2014</t>
  </si>
  <si>
    <t xml:space="preserve">TUBO PVC, SOLDAVEL, DN 25 MM, AGUA FRIA (NBR-5648)  </t>
  </si>
  <si>
    <t xml:space="preserve">15.2.2 </t>
  </si>
  <si>
    <t>TUBO, PVC, SOLDÁVEL, DN 50 MM, INSTALADO EM RESERVAÇÃO DE ÁGUA DE EDIFICAÇÃO QUE POSSUA RESERVATÓRIO DE FIBRA/FIBROCIMENTO   FORNECIMENTO E INSTALAÇÃO. AF_06/2016</t>
  </si>
  <si>
    <t xml:space="preserve">TUBO PVC, SOLDAVEL, DN 50 MM, PARA AGUA FRIA (NBR-5648)  </t>
  </si>
  <si>
    <t xml:space="preserve">15.2.3 </t>
  </si>
  <si>
    <t>TUBO, PVC, SOLDÁVEL, DN 75MM, INSTALADO EM PRUMADA DE ÁGUA - FORNECIMENTO E INSTALAÇÃO. AF_12/2014</t>
  </si>
  <si>
    <t xml:space="preserve">TUBO PVC, SOLDAVEL, DN 75 MM, AGUA FRIA (NBR-5648)  </t>
  </si>
  <si>
    <t xml:space="preserve">15.2.4 </t>
  </si>
  <si>
    <t>LUVA DE CORRER, PVC, SOLDÁVEL, DN 25MM, INSTALADO EM RAMAL DE DISTRIBUIÇÃO DE ÁGUA - FORNECIMENTO E INSTALAÇÃO. AF_12/2014</t>
  </si>
  <si>
    <t xml:space="preserve">LUVA DE CORRER PARA TUBO SOLDAVEL, PVC, 25 MM, PARA AGUA FRIA PREDIAL  </t>
  </si>
  <si>
    <t xml:space="preserve">15.2.5 </t>
  </si>
  <si>
    <t>Adesivo pvc em frasco de 850 gramas</t>
  </si>
  <si>
    <t>Fita veda rosca 18mm</t>
  </si>
  <si>
    <t>Solucao limpadora pvc</t>
  </si>
  <si>
    <t>l</t>
  </si>
  <si>
    <t xml:space="preserve">ADAPTADOR PVC SOLDAVEL, COM FLANGES LIVRES, 85 MM X 3", PARA CAIXA D' AGUA  </t>
  </si>
  <si>
    <t xml:space="preserve">ENCANADOR OU BOMBEIRO HIDRAULICO  </t>
  </si>
  <si>
    <t xml:space="preserve">15.2.6 </t>
  </si>
  <si>
    <t>BUCHA DE REDUCAO DE PVC, SOLDAVEL, LONGA, COM 50 X 25 MM, PARA AGUA FRIA PREDIAL</t>
  </si>
  <si>
    <t xml:space="preserve">15.2.7 </t>
  </si>
  <si>
    <t xml:space="preserve">ADAPTADOR PVC SOLDAVEL CURTO COM BOLSA E ROSCA, 50 MM X1 1/2", PARA AGUA FRIA  </t>
  </si>
  <si>
    <t xml:space="preserve">15.2.8 </t>
  </si>
  <si>
    <t xml:space="preserve">CURVA DE PVC 90 GRAUS, SOLDAVEL, 25 MM, PARA AGUA FRIA PREDIAL (NBR 5648)  </t>
  </si>
  <si>
    <t xml:space="preserve">15.2.9 </t>
  </si>
  <si>
    <t xml:space="preserve">CURVA DE PVC 90 GRAUS, SOLDAVEL, 50 MM, PARA AGUA FRIA PREDIAL (NBR 5648)  </t>
  </si>
  <si>
    <t xml:space="preserve">15.2.10 </t>
  </si>
  <si>
    <t xml:space="preserve">CURVA DE PVC 90 GRAUS, SOLDAVEL, 75 MM, PARA AGUA FRIA PREDIAL (NBR 5648)  </t>
  </si>
  <si>
    <t xml:space="preserve">15.2.11 </t>
  </si>
  <si>
    <t xml:space="preserve">LUVA PVC SOLDAVEL, 25 MM, PARA AGUA FRIA PREDIAL  </t>
  </si>
  <si>
    <t xml:space="preserve">15.2.12 </t>
  </si>
  <si>
    <t xml:space="preserve">LUVA PVC SOLDAVEL, 50 MM, PARA AGUA FRIA PREDIAL  </t>
  </si>
  <si>
    <t xml:space="preserve">ADESIVO PLASTICO PARA PVC, FRASCO COM 175 GR  </t>
  </si>
  <si>
    <t xml:space="preserve">15.2.13 </t>
  </si>
  <si>
    <t xml:space="preserve">LUVA PVC SOLDAVEL, 75 MM, PARA AGUA FRIA PREDIAL  </t>
  </si>
  <si>
    <t xml:space="preserve">15.2.14 </t>
  </si>
  <si>
    <t xml:space="preserve">TE SOLDAVEL, PVC, 90 GRAUS, 25 MM, PARA AGUA FRIA PREDIAL (NBR 5648)  </t>
  </si>
  <si>
    <t xml:space="preserve">15.2.15 </t>
  </si>
  <si>
    <t xml:space="preserve">TE SOLDAVEL, PVC, 90 GRAUS,50 MM, PARA AGUA FRIA PREDIAL (NBR 5648)  </t>
  </si>
  <si>
    <t xml:space="preserve">15.2.16 </t>
  </si>
  <si>
    <t xml:space="preserve">TE DE REDUCAO, PVC, SOLDAVEL, 90 GRAUS, 50 MM X 25 MM, PARA AGUA FRIA PREDIAL  </t>
  </si>
  <si>
    <t xml:space="preserve">15.2.17 </t>
  </si>
  <si>
    <t>JOELHO PVC, SOLDAVEL, COM BUCHA DE LATAO, 90 GRAUS, 25 MM X 3/4", PARA AGUA FRIA PREDIAL</t>
  </si>
  <si>
    <t xml:space="preserve">15.2.18 </t>
  </si>
  <si>
    <t>JOELHO PVC, SOLDAVEL, COM BUCHA DE LATAO, 90 GRAUS, 25 MM X 1/2", PARA AGUA FRIA PREDIAL</t>
  </si>
  <si>
    <t xml:space="preserve">15.2.19 </t>
  </si>
  <si>
    <t xml:space="preserve">JOELHO PVC,  SOLDAVEL COM ROSCA, 90 GRAUS, 25 MM X 3/4", PARA AGUA FRIA PREDIAL  </t>
  </si>
  <si>
    <t xml:space="preserve">15.2.20 </t>
  </si>
  <si>
    <t xml:space="preserve">ADAPTADOR PVC SOLDAVEL CURTO COM BOLSA E ROSCA, 25 MM X 3/4", PARA AGUA FRIA  </t>
  </si>
  <si>
    <t xml:space="preserve">15.2.21 </t>
  </si>
  <si>
    <t>Cruzeta pvc rigido soldavel, marrom, d=  50mm</t>
  </si>
  <si>
    <t xml:space="preserve">15.2.22 </t>
  </si>
  <si>
    <t xml:space="preserve">15.3.1.1 </t>
  </si>
  <si>
    <t xml:space="preserve">REGISTRO GAVETA BRUTO EM LATAO FORJADO, BITOLA 3/4 " (REF 1509)  </t>
  </si>
  <si>
    <t xml:space="preserve">15.3.1.2 </t>
  </si>
  <si>
    <t>REGISTRO GAVETA COM ACABAMENTO E CANOPLA CROMADOS, SIMPLES, BITOLA 1 1/2 " (REF 1509)</t>
  </si>
  <si>
    <t xml:space="preserve">15.3.1.3 </t>
  </si>
  <si>
    <t>REGISTRO GAVETA COM ACABAMENTO E CANOPLA CROMADOS, SIMPLES, BITOLA 3/4 " (REF 1509)</t>
  </si>
  <si>
    <t xml:space="preserve">15.3.1.4 </t>
  </si>
  <si>
    <t>REGISTRO PRESSAO COM ACABAMENTO E CANOPLA CROMADA, SIMPLES, BITOLA 3/4 " (REF 1416)</t>
  </si>
  <si>
    <t xml:space="preserve">15.3.1.5 </t>
  </si>
  <si>
    <t xml:space="preserve">VALVULA DE DESCARGA METALICA, BASE 1 1/2 " E ACABAMENTO METALICO CROMADO  </t>
  </si>
  <si>
    <t xml:space="preserve">15.3.2.1 </t>
  </si>
  <si>
    <t>PARAFUSO NIQUELADO COM ACABAMENTO CROMADO PARA FIXAR PECA SANITARIA, INCLUI PORCA CEGA, ARRUELA E BUCHA DE NYLON TAMANHO S-10</t>
  </si>
  <si>
    <t xml:space="preserve">VEDACAO PVC, 100 MM, PARA SAIDA VASO SANITARIO  </t>
  </si>
  <si>
    <t xml:space="preserve">BACIA SANITARIA (VASO) CONVENCIONAL DE LOUCA BRANCA  </t>
  </si>
  <si>
    <t>REJUNTE EPOXI, QUALQUER COR</t>
  </si>
  <si>
    <t xml:space="preserve">15.3.2.2 </t>
  </si>
  <si>
    <t xml:space="preserve">SIFAO PLASTICO FLEXIVEL SAIDA VERTICAL PARA COLUNA LAVATORIO, 1 X 1.1/2 "  </t>
  </si>
  <si>
    <t>CONJUNTO DE LIGACAO PARA BACIA SANITARIA EM PLASTICO BRANCO COM TUBO, CANOPLA E ANEL DE EXPANSAO (TUBO 1.1/2 '' X 20 CM)</t>
  </si>
  <si>
    <t xml:space="preserve">ENGATE / RABICHO FLEXIVEL INOX 1/2 " X 30 CM  </t>
  </si>
  <si>
    <t>CONJUNTO DE LIGACAO PARA BACIA SANITARIA AJUSTAVEL, EM PLASTICO BRANCO, COM TUBO, CANOPLA E ESPUDE</t>
  </si>
  <si>
    <t>BACIA SANITARIA (VASO) CONVENCIONAL PARA PCD SEM FURO FRONTAL, DE LOUCA BRANCA, SEM ASSENTO</t>
  </si>
  <si>
    <t xml:space="preserve">LAVATORIO LOUCA BRANCA SUSPENSO *40 X 30* CM  </t>
  </si>
  <si>
    <t>BARRA DE APOIO RETA, EM ACO INOX POLIDO, COMPRIMENTO 80CM, DIAMETRO MINIMO 3 CM</t>
  </si>
  <si>
    <t xml:space="preserve">ASSENTO SANITARIO DE PLASTICO, TIPO CONVENCIONAL  </t>
  </si>
  <si>
    <t>PARAFUSO NIQUELADO 3 1/2" COM ACABAMENTO CROMADO PARA FIXAR PECA SANITARIA, INCLUI PORCA CEGA, ARRUELA E BUCHA DE NYLON TAMANHO S-8</t>
  </si>
  <si>
    <t>PARAFUSO ZINCADO, SEXTAVADO, COM ROSCA SOBERBA, DIAMETRO 5/16", COMPRIMENTO 40 MM</t>
  </si>
  <si>
    <t xml:space="preserve">BUCHA DE NYLON SEM ABA S10  </t>
  </si>
  <si>
    <t xml:space="preserve">15.3.2.3 </t>
  </si>
  <si>
    <t xml:space="preserve">LAVATORIO LOUCA BRANCA COM COLUNA *54 X 44* CM  </t>
  </si>
  <si>
    <t xml:space="preserve">15.3.3.1 </t>
  </si>
  <si>
    <t>CHUVEIRO COMUM EM PLASTICO BRANCO, COM CANO, 3 TEMPERATURAS, 5500 W (110/220 V)</t>
  </si>
  <si>
    <t xml:space="preserve">FITA VEDA ROSCA EM ROLOS DE 18 MM X 10 M (L X C)  </t>
  </si>
  <si>
    <t xml:space="preserve">15.3.3.2 </t>
  </si>
  <si>
    <t>MASSA PLASTICA PARA MARMORE/GRANITO</t>
  </si>
  <si>
    <t>SUPORTE MAO-FRANCESA EM ACO, ABAS IGUAIS 40 CM, CAPACIDADE MINIMA 70 KG, BRANCO</t>
  </si>
  <si>
    <t>GRANITO PARA BANCADA, POLIDO, TIPO ANDORINHA/ QUARTZ/ CASTELO/ CORUMBA OU OUTROS EQUIVALENTES DA REGIAO, E=  *2,5* CM</t>
  </si>
  <si>
    <t>FURO PARA TORNEIRA OU OUTROS ACESSORIOS  EM BANCADA DE MARMORE/ GRANITO OU OUTRO TIPO DE PEDRA NATURAL</t>
  </si>
  <si>
    <t xml:space="preserve">15.3.3.3 </t>
  </si>
  <si>
    <t>Ducha higiênica com registro, linha aspen, ref. 1984 C35 da DECA ou similar</t>
  </si>
  <si>
    <t>Encargos Complementares - Encanador</t>
  </si>
  <si>
    <t xml:space="preserve">15.3.3.4 </t>
  </si>
  <si>
    <t>TORNEIRA CROMADA DE PAREDE PARA COZINHA BICA MOVEL COM AREJADOR 1/2 " OU 3/4 " (REF 1168)</t>
  </si>
  <si>
    <t xml:space="preserve">15.3.3.5 </t>
  </si>
  <si>
    <t xml:space="preserve">TORNEIRA CROMADA SEM BICO PARA TANQUE 1/2 " OU 3/4 " (REF 1143)  </t>
  </si>
  <si>
    <t xml:space="preserve">15.3.3.6 </t>
  </si>
  <si>
    <t xml:space="preserve">TORNEIRA CROMADA DE MESA PARA LAVATORIO, BICA ALTA (REF 1195)  </t>
  </si>
  <si>
    <t xml:space="preserve">15.3.4.1 </t>
  </si>
  <si>
    <t>ENGATE FLEXÍVEL EM PLÁSTICO BRANCO, 1/2 X 30CM - FORNECIMENTO E INSTALAÇÃO. AF_01/2020</t>
  </si>
  <si>
    <t>RODAPE OU RODABANCADA EM GRANITO, POLIDO, TIPO ANDORINHA/ QUARTZ/ CASTELO/ CORUMBA OU OUTROS EQUIVALENTES DA REGIAO, H= 10 CM, E=  *2,0* CM</t>
  </si>
  <si>
    <t>BANCADA DE GRANITO CINZA POLIDO, DE 0,50 X 0,60 M, PARA LAVATÓRIO - FORNECIMENTO E INSTALAÇÃO. AF_01/2020</t>
  </si>
  <si>
    <t>TORNEIRA CROMADA DE MESA, 1/2 OU 3/4, PARA LAVATÓRIO, PADRÃO POPULAR - FORNECIMENTO E INSTALAÇÃO. AF_01/2020</t>
  </si>
  <si>
    <t>CUBA DE EMBUTIR OVAL EM LOUÇA BRANCA, 35 X 50CM OU EQUIVALENTE, INCLUSO VÁLVULA EM METAL CROMADO E SIFÃO FLEXÍVEL EM PVC - FORNECIMENTO E INSTALAÇÃO. AF_01/2020</t>
  </si>
  <si>
    <t xml:space="preserve">15.3.4.2 </t>
  </si>
  <si>
    <t xml:space="preserve">15.3.4.3 </t>
  </si>
  <si>
    <t>Engate em PVC (ligação flexível), acabamento branco, 1/2" x 30cm, Amanco ou similar</t>
  </si>
  <si>
    <t>Torneira para lavatório cromada, DECA, linha targa 1190C40 ou similar</t>
  </si>
  <si>
    <t>Válvula de escoamento para lavatório, DECA 1602C ou similar</t>
  </si>
  <si>
    <t>Tampo/bancada de granito cinza andorinha, e=2cm</t>
  </si>
  <si>
    <t>m2</t>
  </si>
  <si>
    <t>Rodopia em granito cinza andorinha, l=10cm, e=2cm, com acabamento aboleado</t>
  </si>
  <si>
    <t>Testeira em granito cinza andorinha, l=4 cm (de topo) - fornecimento e colocação</t>
  </si>
  <si>
    <t>Rasgo em bancada de mármore ou granito para colacação de cuba</t>
  </si>
  <si>
    <t>Furo em bancada de mármore ou granito para colacação de torneira ou válvula</t>
  </si>
  <si>
    <t>Sifão ajustável para lavatório copo metalizado 1 x 1 1/2, código de ref. 26916330*,  Tigre ou similar.</t>
  </si>
  <si>
    <t>Cuba de embutir oval branca (Deca  -  ref. L-37 ou similar)</t>
  </si>
  <si>
    <t xml:space="preserve">15.3.4.4 </t>
  </si>
  <si>
    <t>Perfil Alumínio, Tubo Retangular 50,80mm x 25,40mm x 1,20mm (0,484kg/m)</t>
  </si>
  <si>
    <t xml:space="preserve">15.3.4.5 </t>
  </si>
  <si>
    <t xml:space="preserve">SIFAO EM METAL CROMADO PARA PIA OU LAVATORIO, 1 X 1.1/2 "  </t>
  </si>
  <si>
    <t xml:space="preserve">15.3.4.6 </t>
  </si>
  <si>
    <t xml:space="preserve">15.3.4.7 </t>
  </si>
  <si>
    <t>TORNEIRA CROMADA LONGA, DE PAREDE, 1/2 OU 3/4, PARA PIA DE COZINHA, PADRÃO POPULAR - FORNECIMENTO E INSTALAÇÃO. AF_01/2020</t>
  </si>
  <si>
    <t>CUBA DE EMBUTIR DE AÇO INOXIDÁVEL MÉDIA, INCLUSO VÁLVULA TIPO AMERICANA EM METAL CROMADO E SIFÃO FLEXÍVEL EM PVC - FORNECIMENTO E INSTALAÇÃO. AF_01/2020</t>
  </si>
  <si>
    <t>PS-075</t>
  </si>
  <si>
    <t>BANCADA DE GRANITO CINZA POLIDO EM "L" PARA PIA DE COZINHA, LADOS DE 3,4 M E 1,6 M E LARGURA DE 0,6M  - FORNECIMENTO E INSTALAÇÃO.</t>
  </si>
  <si>
    <t xml:space="preserve">15.3.4.8 </t>
  </si>
  <si>
    <t>CHAPISCO APLICADO EM ALVENARIAS E ESTRUTURAS DE CONCRETO INTERNAS, COM COLHER DE PEDREIRO.  ARGAMASSA TRAÇO 1:3 COM PREPARO MANUAL. AF_06/2014</t>
  </si>
  <si>
    <t>EMBOÇO, PARA RECEBIMENTO DE CERÂMICA, EM ARGAMASSA TRAÇO 1:2:8, PREPARO MANUAL, APLICADO MANUALMENTE EM FACES INTERNAS DE PAREDES, PARA AMBIENTE COM ÁREA MENOR QUE 5M2, ESPESSURA DE 20MM, COM EXECUÇÃO DE TALISCAS. AF_06/2014</t>
  </si>
  <si>
    <t>REVESTIMENTO CERÂMICO PARA PAREDES INTERNAS COM PLACAS TIPO ESMALTADA EXTRA DE DIMENSÕES 20X20 CM APLICADAS EM AMBIENTES DE ÁREA MAIOR QUE 5 M² NA ALTURA INTEIRA DAS PAREDES. AF_06/2014</t>
  </si>
  <si>
    <t xml:space="preserve">15.3.4.9 </t>
  </si>
  <si>
    <t>SUPORTE MAO-FRANCESA EM ACO, ABAS IGUAIS 30 CM, CAPACIDADE MINIMA 60 KG, BRANCO</t>
  </si>
  <si>
    <t xml:space="preserve">15.3.4.10 </t>
  </si>
  <si>
    <t xml:space="preserve">16.1.1 </t>
  </si>
  <si>
    <t>Caixa de inspeção  0.60 x 0.60 x 0.60m</t>
  </si>
  <si>
    <t xml:space="preserve">16.1.2 </t>
  </si>
  <si>
    <t xml:space="preserve">ANEL BORRACHA PARA TUBO ESGOTO PREDIAL DN 75 MM (NBR 5688)  </t>
  </si>
  <si>
    <t xml:space="preserve">16.1.3 </t>
  </si>
  <si>
    <t xml:space="preserve">16.1.4 </t>
  </si>
  <si>
    <t xml:space="preserve">JOELHO PVC, SOLDAVEL, BB, 45 GRAUS, DN 40 MM, PARA ESGOTO PREDIAL  </t>
  </si>
  <si>
    <t xml:space="preserve">16.1.5 </t>
  </si>
  <si>
    <t xml:space="preserve">JOELHO PVC, SOLDAVEL, PB, 45 GRAUS, DN 100 MM, PARA ESGOTO PREDIAL  </t>
  </si>
  <si>
    <t xml:space="preserve">16.1.6 </t>
  </si>
  <si>
    <t xml:space="preserve">JOELHO PVC, SOLDAVEL, PB, 90 GRAUS, DN 100 MM, PARA ESGOTO PREDIAL  </t>
  </si>
  <si>
    <t xml:space="preserve">16.1.7 </t>
  </si>
  <si>
    <t xml:space="preserve">JOELHO PVC, SOLDAVEL, BB, 90 GRAUS, DN 40 MM, PARA ESGOTO PREDIAL  </t>
  </si>
  <si>
    <t xml:space="preserve">16.1.8 </t>
  </si>
  <si>
    <t xml:space="preserve">ANEL BORRACHA PARA TUBO ESGOTO PREDIAL DN 50 MM (NBR 5688)  </t>
  </si>
  <si>
    <t xml:space="preserve">JOELHO PVC, SOLDAVEL, PB, 90 GRAUS, DN 50 MM, PARA ESGOTO PREDIAL  </t>
  </si>
  <si>
    <t xml:space="preserve">16.1.9 </t>
  </si>
  <si>
    <t>Pasta lubrificante p/  pvc je</t>
  </si>
  <si>
    <t xml:space="preserve">16.1.10 </t>
  </si>
  <si>
    <t xml:space="preserve">16.1.11 </t>
  </si>
  <si>
    <t xml:space="preserve">JUNCAO SIMPLES, PVC, DN 50 X 50 MM, SERIE NORMAL PARA ESGOTO PREDIAL  </t>
  </si>
  <si>
    <t xml:space="preserve">16.1.12 </t>
  </si>
  <si>
    <t xml:space="preserve">JUNCAO SIMPLES, PVC, DN 75 X 75 MM, SERIE NORMAL PARA ESGOTO PREDIAL  </t>
  </si>
  <si>
    <t xml:space="preserve">16.1.13 </t>
  </si>
  <si>
    <t>REDUÇÃO EXCÊNTRICA, PVC, ESGOTO, DN 100 X 50 MM, JUNTA ELÁSTICA, FORNECIDO E INSTALADO EM CONDUTORES HORIZONTAIS DE ÁGUAS PLUVIAIS. AF_12/2014 ( REF. SINAPI  89557 - 02/2022)</t>
  </si>
  <si>
    <t xml:space="preserve">REDUCAO EXCENTRICA PVC P/ ESG PREDIAL DN 100 X 50MM  </t>
  </si>
  <si>
    <t xml:space="preserve">16.1.14 </t>
  </si>
  <si>
    <t>REDUÇÃO EXCÊNTRICA, PVC, ESGOTO, DN 75 X 50 MM, JUNTA ELÁSTICA, FORNECIDO E INSTALADO EM RAMAL DE ENCAMINHAMENTO. (REF. SINAPI COD. 89665 02/2022)</t>
  </si>
  <si>
    <t xml:space="preserve">ANEL BORRACHA DN 75 MM, PARA TUBO SERIE REFORCADA ESGOTO PREDIAL  </t>
  </si>
  <si>
    <t>REDUCAO EXCENTRICA PVC, SERIE R, DN 75 X 50 MM, PARA ESGOTO OU AGUAS PLUVIAIS PREDIAIS</t>
  </si>
  <si>
    <t xml:space="preserve">16.1.15 </t>
  </si>
  <si>
    <t xml:space="preserve">TUBO PVC  SERIE NORMAL, DN 100 MM, PARA ESGOTO  PREDIAL (NBR 5688)  </t>
  </si>
  <si>
    <t xml:space="preserve">16.1.16 </t>
  </si>
  <si>
    <t xml:space="preserve">TUBO PVC  SERIE NORMAL, DN 40 MM, PARA ESGOTO  PREDIAL (NBR 5688)  </t>
  </si>
  <si>
    <t xml:space="preserve">16.1.17 </t>
  </si>
  <si>
    <t xml:space="preserve">TUBO PVC SERIE NORMAL, DN 50 MM, PARA ESGOTO PREDIAL (NBR 5688)  </t>
  </si>
  <si>
    <t xml:space="preserve">16.1.18 </t>
  </si>
  <si>
    <t xml:space="preserve">TUBO PVC SERIE NORMAL, DN 75 MM, PARA ESGOTO PREDIAL (NBR 5688)  </t>
  </si>
  <si>
    <t xml:space="preserve">16.1.19 </t>
  </si>
  <si>
    <t xml:space="preserve">TE SANITARIO, PVC, DN 100 X 100 MM, SERIE NORMAL, PARA ESGOTO PREDIAL  </t>
  </si>
  <si>
    <t xml:space="preserve">16.1.20 </t>
  </si>
  <si>
    <t xml:space="preserve">TE SANITARIO, PVC, DN 50 X 50 MM, SERIE NORMAL, PARA ESGOTO PREDIAL  </t>
  </si>
  <si>
    <t xml:space="preserve">16.1.21 </t>
  </si>
  <si>
    <t xml:space="preserve">TE SANITARIO, PVC, DN 75 X 75 MM, SERIE NORMAL PARA ESGOTO PREDIAL  </t>
  </si>
  <si>
    <t xml:space="preserve">16.1.22 </t>
  </si>
  <si>
    <t xml:space="preserve">TE SANITARIO, PVC, DN 100 X 50 MM, SERIE NORMAL, PARA ESGOTO PREDIAL  </t>
  </si>
  <si>
    <t xml:space="preserve">16.1.23 </t>
  </si>
  <si>
    <t>CANALETA DE CONCRETO 19 X 19 X 19 CM (CLASSE C - NBR 6136)</t>
  </si>
  <si>
    <t xml:space="preserve">PREGO DE ACO POLIDO COM CABECA 17 X 27 (2 1/2 X 11)  </t>
  </si>
  <si>
    <t>BLOCO DE CONCRETO ESTRUTURAL 19 X 19 X 39 CM, FBK 4,5 MPA (NBR 6136)</t>
  </si>
  <si>
    <t>ARGAMASSA TRAÇO 1:4 (EM VOLUME DE CIMENTO E AREIA GROSSA ÚMIDA) PARA CHAPISCO CONVENCIONAL, PREPARO MECÂNICO COM BETONEIRA 400 L. AF_08/2019</t>
  </si>
  <si>
    <t>ARGAMASSA TRAÇO 1:3 (EM VOLUME DE CIMENTO E AREIA MÉDIA ÚMIDA), PREPARO MECÂNICO COM BETONEIRA 400 L. AF_08/2019</t>
  </si>
  <si>
    <t>GRAUTEAMENTO VERTICAL EM ALVENARIA ESTRUTURAL. AF_01/2015</t>
  </si>
  <si>
    <t>GRAUTEAMENTO DE CINTA SUPERIOR OU DE VERGA EM ALVENARIA ESTRUTURAL. AF_01/2015</t>
  </si>
  <si>
    <t>ARMAÇÃO VERTICAL DE ALVENARIA ESTRUTURAL; DIÂMETRO DE 10,0 MM. AF_01/2015</t>
  </si>
  <si>
    <t>ARMAÇÃO DE CINTA DE ALVENARIA ESTRUTURAL; DIÂMETRO DE 10,0 MM. AF_01/2015</t>
  </si>
  <si>
    <t>ARMAÇÃO DE LAJE DE UMA ESTRUTURA CONVENCIONAL DE CONCRETO ARMADO EM UMA EDIFICAÇÃO TÉRREA OU SOBRADO UTILIZANDO AÇO CA-60 DE 4,2 MM - MONTAGEM. AF_12/2015</t>
  </si>
  <si>
    <t>PREPARO DE FUNDO DE VALA COM LARGURA MAIOR OU IGUAL A 1,5 M E MENOR QUE 2,5 M, COM CAMADA DE BRITA, LANÇAMENTO MECANIZADO. AF_08/2020</t>
  </si>
  <si>
    <t xml:space="preserve">16.1.24 </t>
  </si>
  <si>
    <t>PEDRA BRITADA N. 0, OU PEDRISCO (4,8 A 9,5 MM) POSTO PEDREIRA/FORNECEDOR, SEM FRETE</t>
  </si>
  <si>
    <t>PS-293</t>
  </si>
  <si>
    <t>LASTRO COM PREPARO DE FUNDO, LARGURA MAIOR OU IGUAL A 1,5 M, COM CAMADA DE AREIA, LANÇAMENTO MECANIZADO. (REF. SINAPI 94115,10/2020)</t>
  </si>
  <si>
    <t xml:space="preserve">16.1.25 </t>
  </si>
  <si>
    <t xml:space="preserve">16.1.26 </t>
  </si>
  <si>
    <t xml:space="preserve">JOELHO PVC, SOLDAVEL, PB, 45 GRAUS, DN 50 MM, PARA ESGOTO PREDIAL  </t>
  </si>
  <si>
    <t xml:space="preserve">16.1.27 </t>
  </si>
  <si>
    <t xml:space="preserve">CURVA PVC CURTA 90 GRAUS, DN 40 MM, PARA ESGOTO PREDIAL  </t>
  </si>
  <si>
    <t xml:space="preserve">16.1.28 </t>
  </si>
  <si>
    <t xml:space="preserve">ANEL BORRACHA, DN 50 MM, PARA TUBO SERIE REFORCADA ESGOTO PREDIAL  </t>
  </si>
  <si>
    <t>BUCHA DE REDUCAO, PVC, LONGA, SERIE R, DN 50 X 40 MM, PARA ESGOTO OU AGUAS PLUVIAIS PREDIAIS</t>
  </si>
  <si>
    <t xml:space="preserve">16.2.1 </t>
  </si>
  <si>
    <t xml:space="preserve">CURVA PVC CURTA 90 G, DN 50 MM, PARA ESGOTO PREDIAL  </t>
  </si>
  <si>
    <t xml:space="preserve">16.2.2 </t>
  </si>
  <si>
    <t xml:space="preserve">16.2.3 </t>
  </si>
  <si>
    <t xml:space="preserve">16.2.4 </t>
  </si>
  <si>
    <t xml:space="preserve">16.2.5 </t>
  </si>
  <si>
    <t xml:space="preserve">TERMINAL DE VENTILACAO, 50 MM, SERIE NORMAL, ESGOTO PREDIAL  </t>
  </si>
  <si>
    <t xml:space="preserve">16.2.6 </t>
  </si>
  <si>
    <t xml:space="preserve">16.3.1 </t>
  </si>
  <si>
    <t>AR CONDICIONADO SPLIT INVERTER, HI-WALL (PAREDE), 18000 BTU/H, CICLO FRIO, 60HZ, CLASSIFICACAO A (SELO PROCEL), GAS HFC, CONTROLE S/FIO</t>
  </si>
  <si>
    <t xml:space="preserve">16.3.2 </t>
  </si>
  <si>
    <t>AR CONDICIONADO SPLIT ON/OFF, HI-WALL (PAREDE), 24000 BTUS/H, CICLO FRIO, 60 HZ, CLASSIFICACAO ENERGETICA A - SELO PROCEL, GAS HFC, CONTROLE S/ FIO</t>
  </si>
  <si>
    <t>Equipamento para aquisição Permanente</t>
  </si>
  <si>
    <t xml:space="preserve">16.3.3 </t>
  </si>
  <si>
    <t>AR CONDICIONADO SPLIT ON/OFF, PISO TETO, 36.000 BTU/H, CICLO FRIO, 60HZ, CLASSIFICACAO ENERGETICA C - SELO PROCEL, GAS HFC, CONTROLE S/FIO</t>
  </si>
  <si>
    <t xml:space="preserve">16.3.4 </t>
  </si>
  <si>
    <t>AR CONDICIONADO SPLIT INVERTER, HI-WALL (PAREDE), 9000 BTU/H, CICLO FRIO, 60HZ, CLASSIFICACAO A (SELO PROCEL), GAS HFC, CONTROLE S/FIO</t>
  </si>
  <si>
    <t xml:space="preserve">16.3.5 </t>
  </si>
  <si>
    <t>TUBO DE COBRE FLEXIVEL, D = 3/8 ", E = 0,79 MM, PARA AR-CONDICIONADO/ INSTALACOES GAS RESIDENCIAIS E COMERCIAIS</t>
  </si>
  <si>
    <t>TUBO DE BORRACHA ELASTOMERICA FLEXIVEL, PRETA, PARA ISOLAMENTO TERMICO DE TUBULACAO, DN 3/8" (10 MM), E= 19 MM, COEFICIENTE DE CONDUTIVIDADE TERMICA 0,036W/mK, VAPOR DE AGUA MAIOR OU IGUAL A 10.000</t>
  </si>
  <si>
    <t xml:space="preserve">16.3.6 </t>
  </si>
  <si>
    <t xml:space="preserve">16.3.7 </t>
  </si>
  <si>
    <t>TUBO DE COBRE FLEXIVEL, D = 1/2 ", E = 0,79 MM, PARA AR-CONDICIONADO/ INSTALACOES GAS RESIDENCIAIS E COMERCIAIS</t>
  </si>
  <si>
    <t>TUBO DE BORRACHA ELASTOMERICA FLEXIVEL, PRETA, PARA ISOLAMENTO TERMICO DE TUBULACAO, DN 1/2" (12 MM), E= 19 MM, COEFICIENTE DE CONDUTIVIDADE TERMICA 0,036W/mK, VAPOR DE AGUA MAIOR OU IGUAL A 10.000</t>
  </si>
  <si>
    <t xml:space="preserve">16.3.8 </t>
  </si>
  <si>
    <t xml:space="preserve">17.1 </t>
  </si>
  <si>
    <t>ARMAÇÃO DE PILAR OU VIGA DE UMA ESTRUTURA CONVENCIONAL DE CONCRETO ARMADO EM UM EDIFÍCIO DE MÚLTIPLOS PAVIMENTOS UTILIZANDO AÇO CA-50 DE 12,5 MM - MONTAGEM. AF_12/2015</t>
  </si>
  <si>
    <t xml:space="preserve">17.2 </t>
  </si>
  <si>
    <t xml:space="preserve">17.3 </t>
  </si>
  <si>
    <t xml:space="preserve">17.4 </t>
  </si>
  <si>
    <t>FABRICAÇÃO DE FÔRMA PARA PILARES CIRCULARES, EM CHAPA DE MADEIRA COMPENSADA RESINADA. AF_06/2017</t>
  </si>
  <si>
    <t xml:space="preserve">17.5 </t>
  </si>
  <si>
    <t xml:space="preserve">18.1 </t>
  </si>
  <si>
    <t xml:space="preserve">CANTONEIRA ALUMINIO ABAS IGUAIS 2 ", E = 1/8 "  </t>
  </si>
  <si>
    <t xml:space="preserve">18.2 </t>
  </si>
  <si>
    <t>AUXILIAR DE SERRALHEIRO COM ENCARGOS COMPLEMENTARES</t>
  </si>
  <si>
    <t>SERRALHEIRO COM ENCARGOS COMPLEMENTARES</t>
  </si>
  <si>
    <t xml:space="preserve">CHAPA DE ACO GROSSA, ASTM A36, E = 3/8 " (9,53 MM) 74,69 KG/M2  </t>
  </si>
  <si>
    <t>ELETRODO REVESTIDO AWS - E6013, DIAMETRO IGUAL A 2,50 MM</t>
  </si>
  <si>
    <t>TUBO ACO GALVANIZADO COM COSTURA, CLASSE MEDIA, DN 1", E = 3,38 MM, PESO 2,50 KG/M (NBR 5580)</t>
  </si>
  <si>
    <t>TUBO ACO GALVANIZADO COM COSTURA, CLASSE LEVE, DN 32 MM ( 1 1/4"),  E = 2,65 MM,  *2,71* KG/M (NBR 5580)</t>
  </si>
  <si>
    <t>TUBO ACO GALVANIZADO COM COSTURA, CLASSE LEVE, DN 40 MM ( 1 1/2"),  E = 3,00 MM,  *3,48* KG/M (NBR 5580)</t>
  </si>
  <si>
    <t xml:space="preserve">PARAFUSO DE ACO TIPO CHUMBADOR PARABOLT, DIAMETRO 3/8", COMPRIMENTO 75 MM  </t>
  </si>
  <si>
    <t>PINTURA COM TINTA ALQUÍDICA DE ACABAMENTO (ESMALTE SINTÉTICO FOSCO) PULVERIZADA SOBRE PERFIL METÁLICO EXECUTADO EM FÁBRICA (POR DEMÃO). AF_01/2020</t>
  </si>
  <si>
    <t xml:space="preserve">18.3 </t>
  </si>
  <si>
    <t xml:space="preserve">SUPORTE PARA CALHA DE 150 MM EM FERRO GALVANIZADO  </t>
  </si>
  <si>
    <t xml:space="preserve">18.4 </t>
  </si>
  <si>
    <t xml:space="preserve">18.5 </t>
  </si>
  <si>
    <t>ELEMENTO VAZADO CERAMICO QUADRADO (RETO OU REDONDO), *7 A 9 X 20 X 20* CM (L X A X C)</t>
  </si>
  <si>
    <t>ARGAMASSA TRAÇO 1:3 (EM VOLUME DE CIMENTO E AREIA MÉDIA ÚMIDA), PREPARO MECÂNICO COM BETONEIRA 600 L. AF_08/2019</t>
  </si>
  <si>
    <t xml:space="preserve">19.1 </t>
  </si>
  <si>
    <t xml:space="preserve">TINTA A BASE DE RESINA ACRILICA, PARA SINALIZACAO HORIZONTAL VIARIA (NBR 11862)  </t>
  </si>
  <si>
    <t xml:space="preserve">19.2 </t>
  </si>
  <si>
    <t xml:space="preserve">19.3 </t>
  </si>
  <si>
    <t>PAVIMENTACAO</t>
  </si>
  <si>
    <t xml:space="preserve">PO DE PEDRA (POSTO PEDREIRA/FORNECEDOR, SEM FRETE)  </t>
  </si>
  <si>
    <t>BLOQUETE/PISO INTERTRAVADO DE CONCRETO - MODELO ONDA/16 FACES/RETANGULAR/TIJOLINHO/PAVER/HOLANDES/PARALELEPIPEDO, 20 CM X 10 CM, E = 6 CM, RESISTENCIA DE 35 MPA (NBR 9781), COR NATURAL</t>
  </si>
  <si>
    <t>CALCETEIRO COM ENCARGOS COMPLEMENTARES</t>
  </si>
  <si>
    <t>CORTADORA DE PISO COM MOTOR 4 TEMPOS A GASOLINA, POTÊNCIA DE 13 HP, COM DISCO DE CORTE DIAMANTADO SEGMENTADO PARA CONCRETO, DIÂMETRO DE 350 MM, FURO DE 1" (14 X 1") - CHP DIURNO. AF_08/2015</t>
  </si>
  <si>
    <t>CORTADORA DE PISO COM MOTOR 4 TEMPOS A GASOLINA, POTÊNCIA DE 13 HP, COM DISCO DE CORTE DIAMANTADO SEGMENTADO PARA CONCRETO, DIÂMETRO DE 350 MM, FURO DE 1" (14 X 1") - CHI DIURNO. AF_08/2015</t>
  </si>
  <si>
    <t xml:space="preserve">19.4 </t>
  </si>
  <si>
    <t>ARGAMASSA COLANTE TIPO AC III</t>
  </si>
  <si>
    <t xml:space="preserve">19.5 </t>
  </si>
  <si>
    <t>URBANIZACAO</t>
  </si>
  <si>
    <t xml:space="preserve">GRAMA BATATAIS EM PLACAS, SEM PLANTIO  </t>
  </si>
  <si>
    <t>JARDINEIRO COM ENCARGOS COMPLEMENTARES</t>
  </si>
  <si>
    <t xml:space="preserve">19.6 </t>
  </si>
  <si>
    <t xml:space="preserve">ALUMINIO ANODIZADO  </t>
  </si>
  <si>
    <t>ARGAMASSA TRAÇO 1:3 (EM VOLUME DE CIMENTO E AREIA MÉDIA ÚMIDA) PARA CONTRAPISO, PREPARO MANUAL. AF_08/2019</t>
  </si>
  <si>
    <t xml:space="preserve">20.1 </t>
  </si>
  <si>
    <t xml:space="preserve">20.2 </t>
  </si>
  <si>
    <t xml:space="preserve">20.3 </t>
  </si>
  <si>
    <t xml:space="preserve">20.4 </t>
  </si>
  <si>
    <t xml:space="preserve">20.5 </t>
  </si>
  <si>
    <t xml:space="preserve">20.6 </t>
  </si>
  <si>
    <t xml:space="preserve">20.7 </t>
  </si>
  <si>
    <t xml:space="preserve">20.8 </t>
  </si>
  <si>
    <t xml:space="preserve">20.9 </t>
  </si>
  <si>
    <t xml:space="preserve">20.10 </t>
  </si>
  <si>
    <t>BLOCO CERAMICO VAZADO PARA ALVENARIA DE VEDACAO, 8 FUROS, DE 9 X 19 X 29 CM (L X A X C)</t>
  </si>
  <si>
    <t>TELA DE ACO SOLDADA GALVANIZADA/ZINCADA PARA ALVENARIA, FIO D = *1,20 A 1,70* MM, MALHA 15 X 15 MM, (C X L) *50 X 7,5* CM</t>
  </si>
  <si>
    <t xml:space="preserve">20.11 </t>
  </si>
  <si>
    <t xml:space="preserve">20.12 </t>
  </si>
  <si>
    <t xml:space="preserve">20.13 </t>
  </si>
  <si>
    <t xml:space="preserve">20.14 </t>
  </si>
  <si>
    <t xml:space="preserve">21.1 </t>
  </si>
  <si>
    <t xml:space="preserve">ACIDO MURIATICO, DILUICAO 10% A 12% PARA USO EM LIMPEZA  </t>
  </si>
  <si>
    <t xml:space="preserve">21.2 </t>
  </si>
  <si>
    <t xml:space="preserve">ESTOPA  </t>
  </si>
  <si>
    <t xml:space="preserve">21.3 </t>
  </si>
  <si>
    <t xml:space="preserve">22.1 </t>
  </si>
  <si>
    <t>BUCHA DE NYLON, DIAMETRO DO FURO 8 MM, COMPRIMENTO 40 MM, COM PARAFUSO DE ROSCA SOBERBA, CABECA CHATA, FENDA SIMPLES, 4,8 X 50 MM</t>
  </si>
  <si>
    <t xml:space="preserve">22.2 </t>
  </si>
  <si>
    <t>EXTINTOR DE INCENDIO PORTATIL COM CARGA DE PO QUIMICO SECO (PQS) DE 6 KG, CLASSE BC</t>
  </si>
  <si>
    <t xml:space="preserve">22.3 </t>
  </si>
  <si>
    <t>LUMINARIA DE EMERGENCIA 30 LEDS, POTENCIA 2 W, BATERIA DE LITIO, AUTONOMIA DE 6 HORAS</t>
  </si>
  <si>
    <t xml:space="preserve">22.4 </t>
  </si>
  <si>
    <t>PLACA DE SINALIZACAO DE SEGURANCA CONTRA INCENDIO, FOTOLUMINESCENTE, RETANGULAR, *20 X 40* CM, EM PVC *2* MM ANTI-CHAMAS (SIMBOLOS, CORES E PICTOGRAMAS CONFORME NBR 13434)</t>
  </si>
  <si>
    <t xml:space="preserve">22.5 </t>
  </si>
  <si>
    <t>FITA CREPE ROLO DE 25 MM X 50 M</t>
  </si>
  <si>
    <t xml:space="preserve">22.6 </t>
  </si>
  <si>
    <t>Composições Auxiliares</t>
  </si>
  <si>
    <t>[1]</t>
  </si>
  <si>
    <t>Aço ca-50   6,3 a 12,5 mm</t>
  </si>
  <si>
    <t xml:space="preserve">ARMADOR  </t>
  </si>
  <si>
    <t>ESPACADOR / DISTANCIADOR TIPO GARRA DUPLA, EM PLASTICO, COBRIMENTO *20* MM, PARA FERRAGENS DE LAJES E FUNDO DE VIGAS</t>
  </si>
  <si>
    <t>Encargos Complementares - Armador</t>
  </si>
  <si>
    <t>[2]</t>
  </si>
  <si>
    <t>Aço CA - 60 Ø 4,2 a 9,5mm, inclusive corte, dobragem, montagem e colocacao de ferragens nas formas, para superestruturas e fundações - R1</t>
  </si>
  <si>
    <t>Aço ca-60   4,2 a 9,5 mm</t>
  </si>
  <si>
    <t>[3]</t>
  </si>
  <si>
    <t>Alvenaria tijolo cerâmico maciço (5x9x19), esp = 0,09m (singela), com argamassa traço t5 - 1:2:8 (cimento / cal / areia) c/ junta de 2,0cm - R1</t>
  </si>
  <si>
    <t>Tijolo cerâmico maciço 5 x 9 x 19cm</t>
  </si>
  <si>
    <t>Argamassa em volume - cimento, cal e areia traço t-5 (1:2:8) - 1 saco cimento 50 kg / 2 sacos cal 20 kg / 8 padiolas de areia dim 0.35 x 0.45 x 0.13 m - Confecção mecânica e transporte</t>
  </si>
  <si>
    <t>m3</t>
  </si>
  <si>
    <t>[4]</t>
  </si>
  <si>
    <t>Argamassa cimento e areia traço t-1 (1:3) - 1 saco cimento 50kg / 3 padiolas areia dim. 0.35 x 0.45 x 0.23 m - Confecção mecânica e transporte</t>
  </si>
  <si>
    <t>[5]</t>
  </si>
  <si>
    <t>Argamassa cimento e areia traço t-3 (1:3), com aditivo vedacit ou similar- 1 saco cimento 50kg / 3 padiolas areia dim. 0,35x0,45x0,23m / 2kg aditivo vedacit - Confecção mecânica e transporte</t>
  </si>
  <si>
    <t>Impermeabilizante para concretos e argamassas Vedacit ou similar</t>
  </si>
  <si>
    <t>[6]</t>
  </si>
  <si>
    <t xml:space="preserve">CAL HIDRATADA CH-I PARA ARGAMASSAS  </t>
  </si>
  <si>
    <t>[7]</t>
  </si>
  <si>
    <t>Un</t>
  </si>
  <si>
    <t>[8]</t>
  </si>
  <si>
    <t>Cabo de cobre isolado HEPR (XLPE),  95mm²,  1kv / 90º C</t>
  </si>
  <si>
    <t>[9]</t>
  </si>
  <si>
    <t>Cabo de cobre isolado HEPR (XLPE),  50mm²,  1kv / 90º C</t>
  </si>
  <si>
    <t>[10]</t>
  </si>
  <si>
    <t>Cabo de cobre nú 50 mm2 - 1/0 AWG</t>
  </si>
  <si>
    <t>[11]</t>
  </si>
  <si>
    <t>Forma plana para fundações, em compensado resinado 12mm, 03 usos</t>
  </si>
  <si>
    <t>Concreto simples fabricado na obra, fck=15 mpa, lançado e adensado</t>
  </si>
  <si>
    <t>Escavação manual de vala ou cava em material de 1ª categoria, profundidade até 1,50m</t>
  </si>
  <si>
    <t>Chapisco em parede com argamassa traço t1 - 1:3 (cimento / areia) - Revisado 08/2015</t>
  </si>
  <si>
    <t>Reboco especial de parede 2cm com argamassa traço t3 - 1:3 cimento / areia / vedacit</t>
  </si>
  <si>
    <t>[12]</t>
  </si>
  <si>
    <t>Reaterro manual de valas, com compactação utilizando sêpo, sem controle do grau de compactação</t>
  </si>
  <si>
    <t>Forma plana para fundações, em compensado resinado 12mm, 02 usos</t>
  </si>
  <si>
    <t>Concreto simples fabricado na obra, fck=13,5 mpa, lançado e adensado</t>
  </si>
  <si>
    <t>Reboco ou emboço externo, de parede, com argamassa traço t5 - 1:2:8 (cimento / cal / areia), espessura 2,0 cm</t>
  </si>
  <si>
    <t>[13]</t>
  </si>
  <si>
    <t>[14]</t>
  </si>
  <si>
    <t>[15]</t>
  </si>
  <si>
    <t>Concreto simples fabricado na obra, fck=13,5 mpa (b1/b2), sem lançamento e adensamento</t>
  </si>
  <si>
    <t>[16]</t>
  </si>
  <si>
    <t>Lançamento de concreto simples fabricado na obra, inclusive adensamento e acabamento em peças da superestrutura</t>
  </si>
  <si>
    <t>[17]</t>
  </si>
  <si>
    <t>Concreto simples fck= 15 MPA (b1/b2), fabricado na obra, sem lançamento e adensamento</t>
  </si>
  <si>
    <t>[18]</t>
  </si>
  <si>
    <t>[19]</t>
  </si>
  <si>
    <t>Conector p/ haste de aterramento 5/8"</t>
  </si>
  <si>
    <t>[20]</t>
  </si>
  <si>
    <t xml:space="preserve">CURVA 90 GRAUS, LONGA, DE PVC RIGIDO ROSCAVEL, DE 3", PARA ELETRODUTO  </t>
  </si>
  <si>
    <t>[21]</t>
  </si>
  <si>
    <t>[22]</t>
  </si>
  <si>
    <t xml:space="preserve">ELETRODUTO DE PVC RIGIDO ROSCAVEL DE 3/4 ", SEM LUVA  </t>
  </si>
  <si>
    <t>[23]</t>
  </si>
  <si>
    <t xml:space="preserve">ELETRODUTO DE PVC RIGIDO ROSCAVEL DE 3 ", SEM LUVA  </t>
  </si>
  <si>
    <t>[24]</t>
  </si>
  <si>
    <t>Almoço (Participação do empregador)</t>
  </si>
  <si>
    <t>Fardamento</t>
  </si>
  <si>
    <t>Óculos branco proteção</t>
  </si>
  <si>
    <t>pr</t>
  </si>
  <si>
    <t>Vale transporte</t>
  </si>
  <si>
    <t>Seguro de vida e acidente em grupo</t>
  </si>
  <si>
    <t>Serviço</t>
  </si>
  <si>
    <t>Cesta Básica</t>
  </si>
  <si>
    <t>Exames admissionais/demissionais (checkup)</t>
  </si>
  <si>
    <t>cj</t>
  </si>
  <si>
    <t>Arco de serra</t>
  </si>
  <si>
    <t>Torquesa</t>
  </si>
  <si>
    <t>Protetor auricular</t>
  </si>
  <si>
    <t>Protetor solar fps 30 com 120ml</t>
  </si>
  <si>
    <t>Refeição - café da manhã ( café com leite e dois pães com manteiga)</t>
  </si>
  <si>
    <t xml:space="preserve">LUVA RASPA DE COURO, CANO CURTO (PUNHO *7* CM)  </t>
  </si>
  <si>
    <t>PAR</t>
  </si>
  <si>
    <t xml:space="preserve">BOTA DE SEGURANCA COM BIQUEIRA DE ACO E COLARINHO ACOLCHOADO  </t>
  </si>
  <si>
    <t xml:space="preserve">CAPA PARA CHUVA EM PVC COM FORRO DE POLIESTER, COM CAPUZ (AMARELA OU AZUL)  </t>
  </si>
  <si>
    <t>CAPACETE DE SEGURANCA ABA FRONTAL COM SUSPENSAO DE POLIETILENO, SEM JUGULAR (CLASSE B)</t>
  </si>
  <si>
    <t>[25]</t>
  </si>
  <si>
    <t>Encargos Complementares - Carpinteiro</t>
  </si>
  <si>
    <t>Serrote 40cm</t>
  </si>
  <si>
    <t>Formão grande</t>
  </si>
  <si>
    <t>Chave de fenda chata 30 cm</t>
  </si>
  <si>
    <t>Martelo com unha</t>
  </si>
  <si>
    <t>Furadeira e Parafusadeira eletrica Bosch ou Similar profissional</t>
  </si>
  <si>
    <t>Serra circular eletrica portatil</t>
  </si>
  <si>
    <t>[26]</t>
  </si>
  <si>
    <t>Alicate com isolamento</t>
  </si>
  <si>
    <t>Alicate volt-amperimetro</t>
  </si>
  <si>
    <t>Chave inglesa 12"</t>
  </si>
  <si>
    <t>[27]</t>
  </si>
  <si>
    <t>Lima chata 12"</t>
  </si>
  <si>
    <t>Praio simples 30cm</t>
  </si>
  <si>
    <t>Tarracha para tubos PVC de 1/2"</t>
  </si>
  <si>
    <t>Tarracha para tubos PVC de 3/4"</t>
  </si>
  <si>
    <t>Tarracha para tubos PVC de 1"</t>
  </si>
  <si>
    <t>Tarracha para tubos PVC de 1 1/2"</t>
  </si>
  <si>
    <t>Tarracha para tubos PVC de 1 1/4"</t>
  </si>
  <si>
    <t>[28]</t>
  </si>
  <si>
    <t>Desempenadeira de aço lisa, cabo madeira, ref:143, Atlas ou similar</t>
  </si>
  <si>
    <t>Colher de pedreiro</t>
  </si>
  <si>
    <t>Regua de alumínio c/ 2,00m (para pedreiro)</t>
  </si>
  <si>
    <t>Nível de bolha de madeira</t>
  </si>
  <si>
    <t>Prumo de face</t>
  </si>
  <si>
    <t>Martelo sem unha</t>
  </si>
  <si>
    <t>Desempoladeira de madeira 12x22</t>
  </si>
  <si>
    <t>Escala métrica de bambú</t>
  </si>
  <si>
    <t>Serra mármore</t>
  </si>
  <si>
    <t>Marreta de 1/2 kg com cabo</t>
  </si>
  <si>
    <t>Martelo de borracha com cabo</t>
  </si>
  <si>
    <t>[29]</t>
  </si>
  <si>
    <t>Talhadeira chata 10"</t>
  </si>
  <si>
    <t>Marreta 1 kg com cabo</t>
  </si>
  <si>
    <t>Pá quadrada</t>
  </si>
  <si>
    <t xml:space="preserve">CARRINHO DE MAO DE ACO CAPACIDADE 50 A 60 L, PNEU COM CAMARA  </t>
  </si>
  <si>
    <t>[30]</t>
  </si>
  <si>
    <t>[31]</t>
  </si>
  <si>
    <t>Compensado resinado 12mm - Madeirit ou similar</t>
  </si>
  <si>
    <t xml:space="preserve">CARPINTEIRO DE FORMAS  </t>
  </si>
  <si>
    <t>SARRAFO *2,5 X 10* CM EM PINUS, MISTA OU EQUIVALENTE DA REGIAO - BRUTA</t>
  </si>
  <si>
    <t xml:space="preserve">PREGO DE ACO POLIDO COM CABECA 16 X 24 (2 1/4 X 12)  </t>
  </si>
  <si>
    <t>ARAME GALVANIZADO 12 BWG, D = 2,76 MM (0,048 KG/M) OU 14 BWG, D = 2,11 MM (0,026 KG/M)</t>
  </si>
  <si>
    <t>[32]</t>
  </si>
  <si>
    <t>[33]</t>
  </si>
  <si>
    <t>ARMACAO VERTICAL COM HASTE E CONTRA-PINO, EM CHAPA DE ACO GALVANIZADO 3/16", COM 1 ESTRIBO E 1 ISOLADOR</t>
  </si>
  <si>
    <t>[34]</t>
  </si>
  <si>
    <t>ISOLADOR DE PORCELANA, TIPO ROLDANA, DIMENSOES DE *72* X *72* MM, PARA USO EM BAIXA TENSAO</t>
  </si>
  <si>
    <t>[35]</t>
  </si>
  <si>
    <t>Haste cobreada copperweld p/aterramento d=  5/8" x 2,40m, excluso conector</t>
  </si>
  <si>
    <t>[36]</t>
  </si>
  <si>
    <t>[37]</t>
  </si>
  <si>
    <t xml:space="preserve">LUVA EM PVC RIGIDO ROSCAVEL, DE 3", PARA ELETRODUTO  </t>
  </si>
  <si>
    <t>[38]</t>
  </si>
  <si>
    <t>Aluguel de caminhão guindauto 3,0 t ( m. benz - 1215 c/48- 143,0 hp</t>
  </si>
  <si>
    <t>Poste concreto duplo T (DT)  7/600</t>
  </si>
  <si>
    <t>[39]</t>
  </si>
  <si>
    <t>[40]</t>
  </si>
  <si>
    <t>[41]</t>
  </si>
  <si>
    <t>[42]</t>
  </si>
  <si>
    <t>Alicate de compressão para terminais de compressão de cabos com seção até 120mm2</t>
  </si>
  <si>
    <t>TERMINAL A COMPRESSAO EM COBRE ESTANHADO PARA CABO 50 MM2, 1 FURO E 1 COMPRESSAO, PARA PARAFUSO DE FIXACAO M8</t>
  </si>
  <si>
    <t>[43]</t>
  </si>
  <si>
    <t>[44]</t>
  </si>
  <si>
    <t>COMPACTADOR DE SOLOS DE PERCUSSÃO (SOQUETE) COM MOTOR A GASOLINA 4 TEMPOS, POTÊNCIA 4 CV - CHP DIURNO. AF_08/2015</t>
  </si>
  <si>
    <t>COMPACTADOR DE SOLOS DE PERCUSSÃO (SOQUETE) COM MOTOR A GASOLINA 4 TEMPOS, POTÊNCIA 4 CV - CHI DIURNO. AF_08/2015</t>
  </si>
  <si>
    <t>[45]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</si>
  <si>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</si>
  <si>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>[46]</t>
  </si>
  <si>
    <t>REVESTIMENTO CERÂMICO PARA PISO COM PLACAS TIPO ESMALTADA EXTRA DE DIMENSÕES 35X35 CM APLICADA EM AMBIENTES DE ÁREA MENOR QUE 5 M2. AF_06/2014</t>
  </si>
  <si>
    <t>REVESTIMENTO CERÂMICO PARA PISO COM PLACAS TIPO ESMALTADA EXTRA DE DIMENSÕES 35X35 CM APLICADA EM AMBIENTES DE ÁREA ENTRE 5 M2 E 10 M2. AF_06/2014</t>
  </si>
  <si>
    <t>REVESTIMENTO CERÂMICO PARA PISO COM PLACAS TIPO ESMALTADA EXTRA DE DIMENSÕES 35X35 CM APLICADA EM AMBIENTES DE ÁREA MAIOR QUE 10 M2. AF_06/2014</t>
  </si>
  <si>
    <t>[47]</t>
  </si>
  <si>
    <t>[48]</t>
  </si>
  <si>
    <t xml:space="preserve">AJUDANTE DE ARMADOR  </t>
  </si>
  <si>
    <t>ALIMENTACAO - HORISTA (COLETADO CAIXA)</t>
  </si>
  <si>
    <t>TRANSPORTE - HORISTA (COLETADO CAIXA)</t>
  </si>
  <si>
    <t>FERRAMENTAS - FAMILIA PEDREIRO - HORISTA (ENCARGOS COMPLEMENTARES - COLETADO CAIXA)</t>
  </si>
  <si>
    <t xml:space="preserve">EPI - FAMILIA PEDREIRO - HORISTA (ENCARGOS COMPLEMENTARES - COLETADO CAIXA) </t>
  </si>
  <si>
    <t>CURSO DE CAPACITAÇÃO PARA AJUDANTE DE ARMADOR (ENCARGOS COMPLEMENTARES) - HORISTA</t>
  </si>
  <si>
    <t>[49]</t>
  </si>
  <si>
    <t>CARPINTEIRO AUXILIAR</t>
  </si>
  <si>
    <t>FERRAMENTAS - FAMILIA CARPINTEIRO DE FORMAS - HORISTA (ENCARGOS COMPLEMENTARES - COLETADO CAIXA)</t>
  </si>
  <si>
    <t>EPI - FAMILIA CARPINTEIRO DE FORMAS - HORISTA (ENCARGOS COMPLEMENTARES - COLETADO CAIXA)</t>
  </si>
  <si>
    <t>CURSO DE CAPACITAÇÃO PARA AJUDANTE DE CARPINTEIRO (ENCARGOS COMPLEMENTARES) - HORISTA</t>
  </si>
  <si>
    <t>[50]</t>
  </si>
  <si>
    <t xml:space="preserve">AJUDANTE ESPECIALIZADO  </t>
  </si>
  <si>
    <t>FERRAMENTAS - FAMILIA SERVENTE - HORISTA (ENCARGOS COMPLEMENTARES - COLETADO CAIXA)</t>
  </si>
  <si>
    <t xml:space="preserve">EPI - FAMILIA SERVENTE - HORISTA (ENCARGOS COMPLEMENTARES - COLETADO CAIXA) </t>
  </si>
  <si>
    <t>CURSO DE CAPACITAÇÃO PARA AJUDANTE ESPECIALIZADO (ENCARGOS COMPLEMENTARES) - HORISTA</t>
  </si>
  <si>
    <t>[51]</t>
  </si>
  <si>
    <t>BLOCO DE CONCRETO ESTRUTURAL 14 X 19 X 29 CM, FBK 6 MPA (NBR 6136)</t>
  </si>
  <si>
    <t>[52]</t>
  </si>
  <si>
    <t>BLOCO CERAMICO VAZADO PARA ALVENARIA DE VEDACAO, 8 FUROS, DE 9 X 19 X 19 CM (L XA X C)</t>
  </si>
  <si>
    <t>[53]</t>
  </si>
  <si>
    <t>[54]</t>
  </si>
  <si>
    <t>[55]</t>
  </si>
  <si>
    <t>ARGAMASSA INDUSTRIALIZADA PARA CHAPISCO ROLADO, PREPARO COM MISTURADOR DE EIXO HORIZONTAL DE 300 KG. AF_08/2019</t>
  </si>
  <si>
    <t xml:space="preserve">ARGAMASSA INDUSTRIALIZADA PARA CHAPISCO ROLADO  </t>
  </si>
  <si>
    <t>OPERADOR DE BETONEIRA ESTACIONÁRIA/MISTURADOR COM ENCARGOS COMPLEMENTARES</t>
  </si>
  <si>
    <t>MISTURADOR DE ARGAMASSA, EIXO HORIZONTAL, CAPACIDADE DE MISTURA 300 KG, MOTOR ELÉTRICO POTÊNCIA 5 CV - CHP DIURNO. AF_06/2014</t>
  </si>
  <si>
    <t>MISTURADOR DE ARGAMASSA, EIXO HORIZONTAL, CAPACIDADE DE MISTURA 300 KG, MOTOR ELÉTRICO POTÊNCIA 5 CV - CHI DIURNO. AF_06/2014</t>
  </si>
  <si>
    <t>[56]</t>
  </si>
  <si>
    <t>[57]</t>
  </si>
  <si>
    <t>[58]</t>
  </si>
  <si>
    <t>[59]</t>
  </si>
  <si>
    <t>BETONEIRA CAPACIDADE NOMINAL DE 400 L, CAPACIDADE DE MISTURA 280 L, MOTOR ELÉTRICO TRIFÁSICO POTÊNCIA DE 2 CV, SEM CARREGADOR - CHP DIURNO. AF_10/2014</t>
  </si>
  <si>
    <t>BETONEIRA CAPACIDADE NOMINAL DE 400 L, CAPACIDADE DE MISTURA 280 L, MOTOR ELÉTRICO TRIFÁSICO POTÊNCIA DE 2 CV, SEM CARREGADOR - CHI DIURNO. AF_10/2014</t>
  </si>
  <si>
    <t>[60]</t>
  </si>
  <si>
    <t>ARGAMASSA TRAÇO 1:3 (EM VOLUME DE CIMENTO E AREIA GROSSA ÚMIDA) PARA CHAPISCO CONVENCIONAL, PREPARO MANUAL. AF_08/2019</t>
  </si>
  <si>
    <t>[61]</t>
  </si>
  <si>
    <t>[62]</t>
  </si>
  <si>
    <t>ARGAMASSA TRAÇO 1:3 (EM VOLUME DE CIMENTO E AREIA MÉDIA ÚMIDA) COM ADIÇÃO DE IMPERMEABILIZANTE, PREPARO MECÂNICO COM BETONEIRA 400 L. AF_08/2019</t>
  </si>
  <si>
    <t>ADITIVO IMPERMEABILIZANTE DE PEGA NORMAL PARA ARGAMASSAS E CONCRETOS SEM ARMACAO, LIQUIDO E ISENTO DE CLORETOS</t>
  </si>
  <si>
    <t>[63]</t>
  </si>
  <si>
    <t>[64]</t>
  </si>
  <si>
    <t>[65]</t>
  </si>
  <si>
    <t>[66]</t>
  </si>
  <si>
    <t>[67]</t>
  </si>
  <si>
    <t>BETONEIRA CAPACIDADE NOMINAL DE 600 L, CAPACIDADE DE MISTURA 360 L, MOTOR ELÉTRICO TRIFÁSICO POTÊNCIA DE 4 CV, SEM CARREGADOR - CHP DIURNO. AF_11/2014</t>
  </si>
  <si>
    <t>BETONEIRA CAPACIDADE NOMINAL DE 600 L, CAPACIDADE DE MISTURA 360 L, MOTOR ELÉTRICO TRIFÁSICO POTÊNCIA DE 4 CV, SEM CARREGADOR - CHI DIURNO. AF_11/2014</t>
  </si>
  <si>
    <t>[68]</t>
  </si>
  <si>
    <t>[69]</t>
  </si>
  <si>
    <t>[70]</t>
  </si>
  <si>
    <t>[71]</t>
  </si>
  <si>
    <t>ADITIVO PLASTIFICANTE E ESTABILIZADOR PARA ARGAMASSAS DE ASSENTAMENTO E REBOCO, LIQUIDO E ISENTO DE CLORETOS</t>
  </si>
  <si>
    <t>[72]</t>
  </si>
  <si>
    <t xml:space="preserve">ACO CA-50, 10,0 MM, VERGALHAO  </t>
  </si>
  <si>
    <t>[73]</t>
  </si>
  <si>
    <t>CORTE E DOBRA DE AÇO CA-60, DIÂMETRO DE 4,2 MM, UTILIZADO EM LAJE. AF_12/2015</t>
  </si>
  <si>
    <t>[74]</t>
  </si>
  <si>
    <t>[75]</t>
  </si>
  <si>
    <t>CURSO DE CAPACITAÇÃO PARA ARMADOR (ENCARGOS COMPLEMENTARES) - HORISTA</t>
  </si>
  <si>
    <t>[76]</t>
  </si>
  <si>
    <t xml:space="preserve">AJUDANTE DE ELETRICISTA  </t>
  </si>
  <si>
    <t>FERRAMENTAS - FAMILIA ELETRICISTA - HORISTA (ENCARGOS COMPLEMENTARES - COLETADO CAIXA)</t>
  </si>
  <si>
    <t xml:space="preserve">EPI - FAMILIA ELETRICISTA - HORISTA (ENCARGOS COMPLEMENTARES - COLETADO CAIXA) </t>
  </si>
  <si>
    <t>CURSO DE CAPACITAÇÃO PARA AUXILIAR DE ELETRICISTA (ENCARGOS COMPLEMENTARES) - HORISTA</t>
  </si>
  <si>
    <t>[77]</t>
  </si>
  <si>
    <t xml:space="preserve">AUXILIAR DE ENCANADOR OU BOMBEIRO HIDRAULICO  </t>
  </si>
  <si>
    <t>FERRAMENTAS - FAMILIA ENCANADOR - HORISTA (ENCARGOS COMPLEMENTARES - COLETADO CAIXA)</t>
  </si>
  <si>
    <t xml:space="preserve">EPI - FAMILIA ENCANADOR - HORISTA (ENCARGOS COMPLEMENTARES - COLETADO CAIXA) </t>
  </si>
  <si>
    <t>CURSO DE CAPACITAÇÃO PARA AUXILIAR DE ENCANADOR OU BOMBEIRO HIDRÁULICO (ENCARGOS COMPLEMENTARES) - HORISTA</t>
  </si>
  <si>
    <t>[78]</t>
  </si>
  <si>
    <t xml:space="preserve">AJUDANTE DE SERRALHEIRO  </t>
  </si>
  <si>
    <t>CURSO DE CAPACITAÇÃO PARA AUXILIAR DE SERRALHEIRO (ENCARGOS COMPLEMENTARES) - HORISTA</t>
  </si>
  <si>
    <t>[79]</t>
  </si>
  <si>
    <t>AZULEJISTA OU LADRILHEIRO</t>
  </si>
  <si>
    <t>CURSO DE CAPACITAÇÃO PARA AZULEJISTA OU LADRILHISTA (ENCARGOS COMPLEMENTARES) - HORISTA</t>
  </si>
  <si>
    <t>[80]</t>
  </si>
  <si>
    <t>[81]</t>
  </si>
  <si>
    <t>CUSTOS HORÁRIOS DE MÁQUINAS E EQUIPAMENTOS</t>
  </si>
  <si>
    <t>BETONEIRA CAPACIDADE NOMINAL DE 400 L, CAPACIDADE DE MISTURA 280 L, MOTOR ELÉTRICO TRIFÁSICO POTÊNCIA DE 2 CV, SEM CARREGADOR - DEPRECIAÇÃO. AF_10/2014</t>
  </si>
  <si>
    <t>BETONEIRA CAPACIDADE NOMINAL DE 400 L, CAPACIDADE DE MISTURA 280 L, MOTOR ELÉTRICO TRIFÁSICO POTÊNCIA DE 2 CV, SEM CARREGADOR - JUROS. AF_10/2014</t>
  </si>
  <si>
    <t>[82]</t>
  </si>
  <si>
    <t>BETONEIRA CAPACIDADE NOMINAL DE 400 L, CAPACIDADE DE MISTURA 280 L, MOTOR ELÉTRICO TRIFÁSICO POTÊNCIA DE 2 CV, SEM CARREGADOR - MANUTENÇÃO. AF_10/2014</t>
  </si>
  <si>
    <t>BETONEIRA CAPACIDADE NOMINAL DE 400 L, CAPACIDADE DE MISTURA 280 L, MOTOR ELÉTRICO TRIFÁSICO POTÊNCIA DE 2 CV, SEM CARREGADOR - MATERIAIS NA OPERAÇÃO. AF_10/2014</t>
  </si>
  <si>
    <t>[83]</t>
  </si>
  <si>
    <t>BETONEIRA CAPACIDADE NOMINAL 400 L, CAPACIDADE DE MISTURA  280 L, MOTOR ELETRICO TRIFASICO 220/380 V POTENCIA 2 CV, SEM CARREGADOR</t>
  </si>
  <si>
    <t>[84]</t>
  </si>
  <si>
    <t>[85]</t>
  </si>
  <si>
    <t>[86]</t>
  </si>
  <si>
    <t xml:space="preserve">ENERGIA ELETRICA ATE 2000 KWH INDUSTRIAL, SEM DEMANDA  </t>
  </si>
  <si>
    <t>KW/H</t>
  </si>
  <si>
    <t>[87]</t>
  </si>
  <si>
    <t>BETONEIRA CAPACIDADE NOMINAL DE 600 L, CAPACIDADE DE MISTURA 360 L, MOTOR ELÉTRICO TRIFÁSICO POTÊNCIA DE 4 CV, SEM CARREGADOR - DEPRECIAÇÃO. AF_11/2014</t>
  </si>
  <si>
    <t>BETONEIRA CAPACIDADE NOMINAL DE 600 L, CAPACIDADE DE MISTURA 360 L, MOTOR ELÉTRICO TRIFÁSICO POTÊNCIA DE 4 CV, SEM CARREGADOR - JUROS. AF_11/2014</t>
  </si>
  <si>
    <t>[88]</t>
  </si>
  <si>
    <t>BETONEIRA CAPACIDADE NOMINAL DE 600 L, CAPACIDADE DE MISTURA 360 L, MOTOR ELÉTRICO TRIFÁSICO POTÊNCIA DE 4 CV, SEM CARREGADOR - MANUTENÇÃO. AF_11/2014</t>
  </si>
  <si>
    <t>BETONEIRA CAPACIDADE NOMINAL DE 600 L, CAPACIDADE DE MISTURA 360 L, MOTOR ELÉTRICO TRIFÁSICO POTÊNCIA DE 4 CV, SEM CARREGADOR - MATERIAIS NA OPERAÇÃO. AF_11/2014</t>
  </si>
  <si>
    <t>[89]</t>
  </si>
  <si>
    <t>BETONEIRA, CAPACIDADE NOMINAL 600 L, CAPACIDADE DE MISTURA  360L, MOTOR ELETRICO TRIFASICO 220/380V, POTENCIA 4CV, EXCLUSO CARREGADOR</t>
  </si>
  <si>
    <t>[90]</t>
  </si>
  <si>
    <t>[91]</t>
  </si>
  <si>
    <t>[92]</t>
  </si>
  <si>
    <t>[93]</t>
  </si>
  <si>
    <t>CABO DE COBRE, FLEXIVEL, CLASSE 4 OU 5, ISOLACAO EM PVC/A, ANTICHAMA BWF-B, 1 CONDUTOR, 450/750 V, SECAO NOMINAL 1,5 MM2</t>
  </si>
  <si>
    <t>[94]</t>
  </si>
  <si>
    <t>CABO DE COBRE, FLEXIVEL, CLASSE 4 OU 5, ISOLACAO EM PVC/A, ANTICHAMA BWF-B, 1 CONDUTOR, 450/750 V, SECAO NOMINAL 16 MM2</t>
  </si>
  <si>
    <t>[95]</t>
  </si>
  <si>
    <t>[96]</t>
  </si>
  <si>
    <t>[97]</t>
  </si>
  <si>
    <t>TIJOLO CERAMICO MACICO COMUM *5 X 10 X 20* CM (L X A X C)</t>
  </si>
  <si>
    <t>PEÇA RETANGULAR PRÉ-MOLDADA, VOLUME DE CONCRETO DE 10 A 30 LITROS, TAXA DE AÇO APROXIMADA DE 30KG/M³. AF_01/2018</t>
  </si>
  <si>
    <t>[98]</t>
  </si>
  <si>
    <t>BLOCO DE VEDACAO DE CONCRETO, 9 X 19 X 39 CM (CLASSE C - NBR 6136)</t>
  </si>
  <si>
    <t>PREPARO DE FUNDO DE VALA COM LARGURA MENOR QUE 1,5 M (ACERTO DO SOLO NATURAL). AF_08/2020</t>
  </si>
  <si>
    <t>[99]</t>
  </si>
  <si>
    <t>[100]</t>
  </si>
  <si>
    <t xml:space="preserve">CALCETEIRO  </t>
  </si>
  <si>
    <t>CURSO DE CAPACITAÇÃO PARA CALCETEIRO (ENCARGOS COMPLEMENTARES) - HORISTA</t>
  </si>
  <si>
    <t>[101]</t>
  </si>
  <si>
    <t>CARPINTEIRO DE ESQUADRIA COM ENCARGOS COMPLEMENTARES</t>
  </si>
  <si>
    <t xml:space="preserve">CARPINTEIRO DE ESQUADRIAS  </t>
  </si>
  <si>
    <t>CURSO DE CAPACITAÇÃO PARA CARPINTEIRO DE ESQUADRIA (ENCARGOS COMPLEMENTARES) - HORISTA</t>
  </si>
  <si>
    <t>[102]</t>
  </si>
  <si>
    <t>CURSO DE CAPACITAÇÃO PARA CARPINTEIRO DE FÔRMAS (ENCARGOS COMPLEMENTARES) - HORISTA</t>
  </si>
  <si>
    <t>[103]</t>
  </si>
  <si>
    <t>[104]</t>
  </si>
  <si>
    <t>[105]</t>
  </si>
  <si>
    <t>[106]</t>
  </si>
  <si>
    <t>[107]</t>
  </si>
  <si>
    <t>[108]</t>
  </si>
  <si>
    <t>OPERADOR DE MÁQUINAS E EQUIPAMENTOS COM ENCARGOS COMPLEMENTARES</t>
  </si>
  <si>
    <t>COMPACTADOR DE SOLOS DE PERCUSSÃO (SOQUETE) COM MOTOR A GASOLINA 4 TEMPOS, POTÊNCIA 4 CV - DEPRECIAÇÃO. AF_08/2015</t>
  </si>
  <si>
    <t>COMPACTADOR DE SOLOS DE PERCUSSÃO (SOQUETE) COM MOTOR A GASOLINA 4 TEMPOS, POTÊNCIA 4 CV - JUROS. AF_08/2015</t>
  </si>
  <si>
    <t>[109]</t>
  </si>
  <si>
    <t>COMPACTADOR DE SOLOS DE PERCUSSÃO (SOQUETE) COM MOTOR A GASOLINA 4 TEMPOS, POTÊNCIA 4 CV - MANUTENÇÃO. AF_08/2015</t>
  </si>
  <si>
    <t>COMPACTADOR DE SOLOS DE PERCUSSÃO (SOQUETE) COM MOTOR A GASOLINA 4 TEMPOS, POTÊNCIA 4 CV - MATERIAIS NA OPERAÇÃO. AF_08/2015</t>
  </si>
  <si>
    <t>[110]</t>
  </si>
  <si>
    <t>COMPACTADOR DE SOLOS DE PERCURSAO (SOQUETE) COM MOTOR A GASOLINA 4 TEMPOS DE 4 HP (4 CV)</t>
  </si>
  <si>
    <t>[111]</t>
  </si>
  <si>
    <t>[112]</t>
  </si>
  <si>
    <t>[113]</t>
  </si>
  <si>
    <t xml:space="preserve">GASOLINA COMUM  </t>
  </si>
  <si>
    <t>[114]</t>
  </si>
  <si>
    <t>[115]</t>
  </si>
  <si>
    <t>CONCRETO FCK = 25MPA, TRAÇO 1:2,3:2,7 (CIMENTO/ AREIA MÉDIA/ BRITA 1)  - PREPARO MECÂNICO COM BETONEIRA 600 L. AF_07/2016</t>
  </si>
  <si>
    <t>[116]</t>
  </si>
  <si>
    <t>CONCRETO FCK = 30MPA, TRAÇO 1:2,1:2,5 (CIMENTO/ AREIA MÉDIA/ BRITA 1)  - PREPARO MECÂNICO COM BETONEIRA 600 L. AF_07/2016</t>
  </si>
  <si>
    <t>[117]</t>
  </si>
  <si>
    <t>[118]</t>
  </si>
  <si>
    <t>[119]</t>
  </si>
  <si>
    <t>[120]</t>
  </si>
  <si>
    <t>BUCHA DE NYLON SEM ABA S6, COM PARAFUSO DE 4,20 X 40 MM EM ACO ZINCADO COM ROSCA SOBERBA, CABECA CHATA E FENDA PHILLIPS</t>
  </si>
  <si>
    <t xml:space="preserve">CONDULETE EM PVC, TIPO "B", SEM TAMPA, DE 1/2" OU 3/4"  </t>
  </si>
  <si>
    <t>[121]</t>
  </si>
  <si>
    <t xml:space="preserve">CONDULETE EM PVC, TIPO "LB", SEM TAMPA, DE 1/2" OU 3/4"  </t>
  </si>
  <si>
    <t>[122]</t>
  </si>
  <si>
    <t>CORTADORA DE PISO COM MOTOR 4 TEMPOS A GASOLINA, POTÊNCIA DE 13 HP, COM DISCO DE CORTE DIAMANTADO SEGMENTADO PARA CONCRETO, DIÂMETRO DE 350 MM, FURO DE 1" (14 X 1") - DEPRECIAÇÃO. AF_08/2015</t>
  </si>
  <si>
    <t>CORTADORA DE PISO COM MOTOR 4 TEMPOS A GASOLINA, POTÊNCIA DE 13 HP, COM DISCO DE CORTE DIAMANTADO SEGMENTADO PARA CONCRETO, DIÂMETRO DE 350 MM, FURO DE 1" (14 X 1") - JUROS. AF_08/2015</t>
  </si>
  <si>
    <t>[123]</t>
  </si>
  <si>
    <t>CORTADORA DE PISO COM MOTOR 4 TEMPOS A GASOLINA, POTÊNCIA DE 13 HP, COM DISCO DE CORTE DIAMANTADO SEGMENTADO PARA CONCRETO, DIÂMETRO DE 350 MM, FURO DE 1" (14 X 1") - MANUTENÇÃO. AF_08/2015</t>
  </si>
  <si>
    <t>CORTADORA DE PISO COM MOTOR 4 TEMPOS A GASOLINA, POTÊNCIA DE 13 HP, COM DISCO DE CORTE DIAMANTADO SEGMENTADO PARA CONCRETO, DIÂMETRO DE 350 MM, FURO DE 1" (14 X 1") - MATERIAIS NA OPERAÇÃO. AF_08/2015</t>
  </si>
  <si>
    <t>[124]</t>
  </si>
  <si>
    <t>CORTADEIRA DE PISO DE CONCRETO E ASFALTO, PARA DISCO PADRAO DE DIAMETRO 350 MM (14") OU 450 MM (18") , MOTOR A GASOLINA, POTENCIA 13 HP, SEM DISCO</t>
  </si>
  <si>
    <t>DISCO DE CORTE DIAMANTADO SEGMENTADO PARA CONCRETO, DIAMETRO DE 350 MM, FURO DE 1 " (14 X 1 ")</t>
  </si>
  <si>
    <t>[125]</t>
  </si>
  <si>
    <t>[126]</t>
  </si>
  <si>
    <t>[127]</t>
  </si>
  <si>
    <t>[128]</t>
  </si>
  <si>
    <t>[129]</t>
  </si>
  <si>
    <t>ACO CA-50, 12,5 MM OU 16,0 MM, VERGALHAO</t>
  </si>
  <si>
    <t>[130]</t>
  </si>
  <si>
    <t xml:space="preserve">ACO CA-50, 6,3 MM, VERGALHAO  </t>
  </si>
  <si>
    <t>[131]</t>
  </si>
  <si>
    <t>[132]</t>
  </si>
  <si>
    <t xml:space="preserve">ACO CA-50, 8,0 MM, VERGALHAO  </t>
  </si>
  <si>
    <t>[133]</t>
  </si>
  <si>
    <t>[134]</t>
  </si>
  <si>
    <t>ACO CA-60, 4,2 MM, OU 5,0 MM, OU 6,0 MM, OU 7,0 MM, VERGALHAO</t>
  </si>
  <si>
    <t>[135]</t>
  </si>
  <si>
    <t>[136]</t>
  </si>
  <si>
    <t>[137]</t>
  </si>
  <si>
    <t>VÁLVULA EM METAL CROMADO TIPO AMERICANA 3.1/2 X 1.1/2 PARA PIA - FORNECIMENTO E INSTALAÇÃO. AF_01/2020</t>
  </si>
  <si>
    <t>CUBA DE EMBUTIR RETANGULAR DE AÇO INOXIDÁVEL, 46 X 30 X 12 CM - FORNECIMENTO E INSTALAÇÃO. AF_01/2020</t>
  </si>
  <si>
    <t>[138]</t>
  </si>
  <si>
    <t>CUBA DE EMBUTIR OVAL EM LOUÇA BRANCA, 35 X 50CM OU EQUIVALENTE - FORNECIMENTO E INSTALAÇÃO. AF_01/2020</t>
  </si>
  <si>
    <t xml:space="preserve">LAVATORIO/CUBA DE EMBUTIR OVAL LOUCA BRANCA SEM LADRAO *50 X 35* CM  </t>
  </si>
  <si>
    <t>[139]</t>
  </si>
  <si>
    <t>VÁLVULA EM METAL CROMADO 1.1/2 X 1.1/2 PARA TANQUE OU LAVATÓRIO, COM OU SEM LADRÃO - FORNECIMENTO E INSTALAÇÃO. AF_01/2020</t>
  </si>
  <si>
    <t>[140]</t>
  </si>
  <si>
    <t xml:space="preserve">CUBA ACO INOX (AISI 304) DE EMBUTIR COM VALVULA 3 1/2 ", DE *46 X 30 X 12* CM  </t>
  </si>
  <si>
    <t>[141]</t>
  </si>
  <si>
    <t>[142]</t>
  </si>
  <si>
    <t>[143]</t>
  </si>
  <si>
    <t>[144]</t>
  </si>
  <si>
    <t>[145]</t>
  </si>
  <si>
    <t>[146]</t>
  </si>
  <si>
    <t>[147]</t>
  </si>
  <si>
    <t>[148]</t>
  </si>
  <si>
    <t>[149]</t>
  </si>
  <si>
    <t>[150]</t>
  </si>
  <si>
    <t>[151]</t>
  </si>
  <si>
    <t>[152]</t>
  </si>
  <si>
    <t>CURSO DE CAPACITAÇÃO PARA ELETRICISTA (ENCARGOS COMPLEMENTARES) - HORISTA</t>
  </si>
  <si>
    <t>[153]</t>
  </si>
  <si>
    <t>CURSO DE CAPACITAÇÃO PARA ENCANADOR OU BOMBEIRO HIDRÁULICO (ENCARGOS COMPLEMENTARES) - HORISTA</t>
  </si>
  <si>
    <t>[154]</t>
  </si>
  <si>
    <t>[155]</t>
  </si>
  <si>
    <t>CURSO DE CAPACITAÇÃO PARA IMPERMEABILIZADOR (ENCARGOS COMPLEMENTARES) - HORISTA</t>
  </si>
  <si>
    <t xml:space="preserve">IMPERMEABILIZADOR  </t>
  </si>
  <si>
    <t>[156]</t>
  </si>
  <si>
    <t>CURSO DE CAPACITAÇÃO PARA JARDINEIRO (ENCARGOS COMPLEMENTARES) - HORISTA</t>
  </si>
  <si>
    <t>JARDINEIRO HORISTA</t>
  </si>
  <si>
    <t xml:space="preserve">H     </t>
  </si>
  <si>
    <t>[157]</t>
  </si>
  <si>
    <t>CURSO DE CAPACITAÇÃO PARA MARMORISTA/GRANITEIRO (ENCARGOS COMPLEMENTARES) - HORISTA</t>
  </si>
  <si>
    <t xml:space="preserve">MARMORISTA / GRANITEIRO  </t>
  </si>
  <si>
    <t>[158]</t>
  </si>
  <si>
    <t>CURSO DE CAPACITAÇÃO PARA MONTADOR DE ESTRUTURA METÁLICA (ENCARGOS COMPLEMENTARES) - HORISTA</t>
  </si>
  <si>
    <t>MONTADOR DE ESTRUTURAS METALICAS HORISTA</t>
  </si>
  <si>
    <t>[159]</t>
  </si>
  <si>
    <t>CURSO DE CAPACITAÇÃO PARA MOTORISTA OPERADOR DE MUNCK (ENCARGOS COMPLEMENTARES) - HORISTA</t>
  </si>
  <si>
    <t>MOTORISTA OPERADOR DE CAMINHAO COM MUNCK</t>
  </si>
  <si>
    <t>[160]</t>
  </si>
  <si>
    <t>CURSO DE CAPACITAÇÃO PARA OPERADOR DE BETONEIRA ESTACIONÁRIA/MISTURADOR (ENCARGOS COMPLEMENTARES) - HORISTA</t>
  </si>
  <si>
    <t>OPERADOR DE BETONEIRA ESTACIONARIA / MISTURADOR</t>
  </si>
  <si>
    <t>[161]</t>
  </si>
  <si>
    <t>CURSO DE CAPACITAÇÃO PARA OPERADOR DE ESCAVADEIRA (ENCARGOS COMPLEMENTARES) - HORISTA</t>
  </si>
  <si>
    <t xml:space="preserve">OPERADOR DE ESCAVADEIRA  </t>
  </si>
  <si>
    <t>[162]</t>
  </si>
  <si>
    <t>CURSO DE CAPACITAÇÃO PARA OPERADOR DE GUINCHO (ENCARGOS COMPLEMENTARES) - HORISTA</t>
  </si>
  <si>
    <t>OPERADOR DE GUINCHO OU GUINCHEIRO</t>
  </si>
  <si>
    <t>[163]</t>
  </si>
  <si>
    <t>CURSO DE CAPACITAÇÃO PARA OPERADOR DE MÁQUINAS E EQUIPAMENTOS (ENCARGOS COMPLEMENTARES) - HORISTA</t>
  </si>
  <si>
    <t>OPERADOR DE MAQUINAS E TRATORES DIVERSOS (TERRAPLANAGEM)</t>
  </si>
  <si>
    <t>[164]</t>
  </si>
  <si>
    <t>CURSO DE CAPACITAÇÃO PARA PEDREIRO (ENCARGOS COMPLEMENTARES) - HORISTA</t>
  </si>
  <si>
    <t>[165]</t>
  </si>
  <si>
    <t>CURSO DE CAPACITAÇÃO PARA PINTOR (ENCARGOS COMPLEMENTARES) - HORISTA</t>
  </si>
  <si>
    <t xml:space="preserve">PINTOR  </t>
  </si>
  <si>
    <t>[166]</t>
  </si>
  <si>
    <t>CURSO DE CAPACITAÇÃO PARA SERRALHEIRO (ENCARGOS COMPLEMENTARES) - HORISTA</t>
  </si>
  <si>
    <t xml:space="preserve">SERRALHEIRO  </t>
  </si>
  <si>
    <t>[167]</t>
  </si>
  <si>
    <t>CURSO DE CAPACITAÇÃO PARA SERVENTE (ENCARGOS COMPLEMENTARES) - HORISTA</t>
  </si>
  <si>
    <t>[168]</t>
  </si>
  <si>
    <t>CURSO DE CAPACITAÇÃO PARA TELHADISTA (ENCARGOS COMPLEMENTARES) - HORISTA</t>
  </si>
  <si>
    <t>TELHADOR</t>
  </si>
  <si>
    <t>[169]</t>
  </si>
  <si>
    <t>CURSO DE CAPACITAÇÃO PARA VIDRACEIRO (ENCARGOS COMPLEMENTARES) - HORISTA</t>
  </si>
  <si>
    <t xml:space="preserve">VIDRACEIRO  </t>
  </si>
  <si>
    <t>[170]</t>
  </si>
  <si>
    <t xml:space="preserve">CURVA 90 GRAUS, LONGA, DE PVC RIGIDO ROSCAVEL, DE 1/2", PARA ELETRODUTO  </t>
  </si>
  <si>
    <t>[171]</t>
  </si>
  <si>
    <t xml:space="preserve">CURVA 90 GRAUS, LONGA, DE PVC RIGIDO ROSCAVEL, DE 3/4", PARA ELETRODUTO  </t>
  </si>
  <si>
    <t>[172]</t>
  </si>
  <si>
    <t xml:space="preserve">CURVA PVC CURTA 90 GRAUS, 100 MM, PARA ESGOTO PREDIAL  </t>
  </si>
  <si>
    <t>[173]</t>
  </si>
  <si>
    <t>TERMINAL A COMPRESSAO EM COBRE ESTANHADO PARA CABO 10 MM2, 1 FURO E 1 COMPRESSAO, PARA PARAFUSO DE FIXACAO M6</t>
  </si>
  <si>
    <t xml:space="preserve">DISJUNTOR TIPO NEMA, MONOPOLAR 35  ATE  50 A, TENSAO MAXIMA DE 240 V  </t>
  </si>
  <si>
    <t>[174]</t>
  </si>
  <si>
    <t>[175]</t>
  </si>
  <si>
    <t xml:space="preserve">ELETRODUTO DE PVC RIGIDO ROSCAVEL DE 1/2 ", SEM LUVA  </t>
  </si>
  <si>
    <t>[176]</t>
  </si>
  <si>
    <t>[177]</t>
  </si>
  <si>
    <t>[178]</t>
  </si>
  <si>
    <t>[179]</t>
  </si>
  <si>
    <t>[180]</t>
  </si>
  <si>
    <t>[181]</t>
  </si>
  <si>
    <t>[182]</t>
  </si>
  <si>
    <t>[183]</t>
  </si>
  <si>
    <t>[184]</t>
  </si>
  <si>
    <t xml:space="preserve">ENGATE/RABICHO FLEXIVEL PLASTICO (PVC OU ABS) BRANCO 1/2 " X 30 CM  </t>
  </si>
  <si>
    <t>[185]</t>
  </si>
  <si>
    <t>[186]</t>
  </si>
  <si>
    <t>CHAPA DE MADEIRA COMPENSADA RESINADA PARA FORMA DE CONCRETO, DE *2,2 X 1,1* M, E = 17 MM</t>
  </si>
  <si>
    <t xml:space="preserve">PREGO DE ACO POLIDO COM CABECA 15 X 15 (1 1/4 X 13)  </t>
  </si>
  <si>
    <t>TABUA NAO APARELHADA *2,5 X 15* CM, EM MACARANDUBA, ANGELIM OU EQUIVALENTE DA REGIAO - BRUTA</t>
  </si>
  <si>
    <t>CHAPA/PAINEL DE MADEIRA COMPENSADA RESINADA (MADEIRITE RESINADO ROSA) PARA FORMA DE CONCRETO, DE 2200 X 1100 MM, E = 6 MM</t>
  </si>
  <si>
    <t xml:space="preserve">M2    </t>
  </si>
  <si>
    <t>[187]</t>
  </si>
  <si>
    <t>CHAPA DE MADEIRA COMPENSADA PLASTIFICADA PARA FORMA DE CONCRETO, DE 2,20 x 1,10 M, E = 18 MM</t>
  </si>
  <si>
    <t>[188]</t>
  </si>
  <si>
    <t>[189]</t>
  </si>
  <si>
    <t>FECHADURA ROSETA REDONDA PARA PORTA DE BANHEIRO, EM ACO INOX (MAQUINA, TESTA E CONTRA-TESTA) E EM ZAMAC (MACANETA, LINGUETA E TRINCOS) COM ACABAMENTO CROMADO, MAQUINA DE 40 MM, INCLUINDO CHAVE TIPO TRANQUETA</t>
  </si>
  <si>
    <t>[190]</t>
  </si>
  <si>
    <t>ABRACADEIRA EM ACO PARA AMARRACAO DE ELETRODUTOS, TIPO D, COM 1/2" E PARAFUSO DE FIXACAO</t>
  </si>
  <si>
    <t>[191]</t>
  </si>
  <si>
    <t>[192]</t>
  </si>
  <si>
    <t>GRAUTE FGK=20 MPA; TRAÇO 1:0,04:1,6:1,9 (CIMENTO/ CAL/ AREIA GROSSA/ BRITA 0) - PREPARO MECÂNICO COM BETONEIRA 400 L. AF_02/2015</t>
  </si>
  <si>
    <t>[193]</t>
  </si>
  <si>
    <t>[194]</t>
  </si>
  <si>
    <t>[195]</t>
  </si>
  <si>
    <t>OPERADOR DE GUINCHO COM ENCARGOS COMPLEMENTARES</t>
  </si>
  <si>
    <t>GUINCHO ELÉTRICO DE COLUNA, CAPACIDADE 400 KG, COM MOTO FREIO, MOTOR TRIFÁSICO DE 1,25 CV - DEPRECIAÇÃO. AF_03/2016</t>
  </si>
  <si>
    <t>GUINCHO ELÉTRICO DE COLUNA, CAPACIDADE 400 KG, COM MOTO FREIO, MOTOR TRIFÁSICO DE 1,25 CV - JUROS. AF_03/2016</t>
  </si>
  <si>
    <t>[196]</t>
  </si>
  <si>
    <t>GUINCHO ELÉTRICO DE COLUNA, CAPACIDADE 400 KG, COM MOTO FREIO, MOTOR TRIFÁSICO DE 1,25 CV - MANUTENÇÃO. AF_03/2016</t>
  </si>
  <si>
    <t>GUINCHO ELÉTRICO DE COLUNA, CAPACIDADE 400 KG, COM MOTO FREIO, MOTOR TRIFÁSICO DE 1,25 CV - MATERIAIS NA OPERAÇÃO. AF_03/2016</t>
  </si>
  <si>
    <t>[197]</t>
  </si>
  <si>
    <t>GUINCHO ELETRICO DE COLUNA, CAPACIDADE 400 KG, COM MOTO FREIO, MOTOR TRIFASICO DE 1,25 CV</t>
  </si>
  <si>
    <t>[198]</t>
  </si>
  <si>
    <t>[199]</t>
  </si>
  <si>
    <t>[200]</t>
  </si>
  <si>
    <t>[201]</t>
  </si>
  <si>
    <t>MOTORISTA OPERADOR DE MUNCK COM ENCARGOS COMPLEMENTARES</t>
  </si>
  <si>
    <t>GUINDAUTO HIDRÁULICO, CAPACIDADE MÁXIMA DE CARGA 6200 KG, MOMENTO MÁXIMO DE CARGA 11,7 TM, ALCANCE MÁXIMO HORIZONTAL 9,70 M, INCLUSIVE CAMINHÃO TOCO PBT 16.000 KG, POTÊNCIA DE 189 CV - DEPRECIAÇÃO. AF_06/2014</t>
  </si>
  <si>
    <t>GUINDAUTO HIDRÁULICO, CAPACIDADE MÁXIMA DE CARGA 6200 KG, MOMENTO MÁXIMO DE CARGA 11,7 TM, ALCANCE MÁXIMO HORIZONTAL 9,70 M, INCLUSIVE CAMINHÃO TOCO PBT 16.000 KG, POTÊNCIA DE 189 CV - JUROS. AF_06/2014</t>
  </si>
  <si>
    <t>GUINDAUTO HIDRÁULICO, CAPACIDADE MÁXIMA DE CARGA 6200 KG, MOMENTO MÁXIMO DE CARGA 11,7 TM, ALCANCE MÁXIMO HORIZONTAL 9,70 M, INCLUSIVE CAMINHÃO TOCO PBT 16.000 KG, POTÊNCIA DE 189 CV - MANUTENÇÃO. AF_06/2014</t>
  </si>
  <si>
    <t>GUINDAUTO HIDRÁULICO, CAPACIDADE MÁXIMA DE CARGA 6200 KG, MOMENTO MÁXIMO DE CARGA 11,7 TM, ALCANCE MÁXIMO HORIZONTAL 9,70 M, INCLUSIVE CAMINHÃO TOCO PBT 16.000 KG, POTÊNCIA DE 189 CV - IMPOSTOS E SEGUROS. AF_08/2015</t>
  </si>
  <si>
    <t>GUINDAUTO HIDRÁULICO, CAPACIDADE MÁXIMA DE CARGA 6200 KG, MOMENTO MÁXIMO DE CARGA 11,7 TM, ALCANCE MÁXIMO HORIZONTAL 9,70 M, INCLUSIVE CAMINHÃO TOCO PBT 16.000 KG, POTÊNCIA DE 189 CV - MATERIAIS NA OPERAÇÃO. AF_08/2015</t>
  </si>
  <si>
    <t>[202]</t>
  </si>
  <si>
    <t>GUINDAUTO HIDRAULICO, CAPACIDADE MAXIMA DE CARGA 6200 KG, MOMENTO MAXIMO DE CARGA 11,7 TM , ALCANCE MAXIMO HORIZONTAL  9,70 M, PARA MONTAGEM SOBRE CHASSI DE CAMINHAO PBT MINIMO 13000 KG (INCLUI MONTAGEM, NAO INCLUI CAMINHAO)</t>
  </si>
  <si>
    <t>CAMINHAO TOCO, PESO BRUTO TOTAL 16000 KG, CARGA UTIL MAXIMA 11130 KG, DISTANCIA ENTRE EIXOS 5,36 M, POTENCIA 185 CV (INCLUI CABINE E CHASSI, NAO INCLUI CARROCERIA)</t>
  </si>
  <si>
    <t>[203]</t>
  </si>
  <si>
    <t>[204]</t>
  </si>
  <si>
    <t>[205]</t>
  </si>
  <si>
    <t>[206]</t>
  </si>
  <si>
    <t xml:space="preserve">OLEO DIESEL COMBUSTIVEL COMUM  </t>
  </si>
  <si>
    <t>[207]</t>
  </si>
  <si>
    <t xml:space="preserve">!EM PROCESSO DE DESATIVACAO! HASTE DE ATERRAMENTO EM ACO COM 3,00 M DE COMPRIMENTO E DN = 5/8", REVESTIDA COM BAIXA CAMADA DE COBRE, SEM CONECTOR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</si>
  <si>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[208]</t>
  </si>
  <si>
    <t>[209]</t>
  </si>
  <si>
    <t>[210]</t>
  </si>
  <si>
    <t>INTERRUPTOR SIMPLES (1 MÓDULO) COM 2 TOMADAS DE EMBUTIR 2P+T 10 A,  SEM SUPORTE E SEM PLACA - FORNECIMENTO E INSTALAÇÃO. AF_12/2015</t>
  </si>
  <si>
    <t>[211]</t>
  </si>
  <si>
    <t>[212]</t>
  </si>
  <si>
    <t>INTERRUPTOR SIMPLES (2 MÓDULOS), 10A/250V, SEM SUPORTE E SEM PLACA - FORNECIMENTO E INSTALAÇÃO. AF_12/2015</t>
  </si>
  <si>
    <t>[213]</t>
  </si>
  <si>
    <t>[214]</t>
  </si>
  <si>
    <t>[215]</t>
  </si>
  <si>
    <t>[216]</t>
  </si>
  <si>
    <t xml:space="preserve">JANELA BASCULANTE, ACO, COM BATENTE/REQUADRO, 60 X 60 CM (SEM VIDROS)  </t>
  </si>
  <si>
    <t>[217]</t>
  </si>
  <si>
    <t>[218]</t>
  </si>
  <si>
    <t>[219]</t>
  </si>
  <si>
    <t>[220]</t>
  </si>
  <si>
    <t>[221]</t>
  </si>
  <si>
    <t>JOELHO 90 GRAUS, PVC, SOLDÁVEL, DN 25MM, INSTALADO EM RAMAL OU SUB-RAMAL DE ÁGUA - FORNECIMENTO E INSTALAÇÃO. AF_12/2014</t>
  </si>
  <si>
    <t xml:space="preserve">JOELHO PVC, SOLDAVEL, 90 GRAUS, 25 MM, PARA AGUA FRIA PREDIAL  </t>
  </si>
  <si>
    <t>[222]</t>
  </si>
  <si>
    <t>REGISTRO DE PRESSÃO BRUTO, LATÃO,  ROSCÁVEL, 3/4, FORNECIDO E INSTALADO EM RAMAL DE ÁGUA. AF_12/2014</t>
  </si>
  <si>
    <t>LUVA SOLDÁVEL E COM ROSCA, PVC, SOLDÁVEL, DN 25MM X 3/4, INSTALADO EM RAMAL OU SUB-RAMAL DE ÁGUA - FORNECIMENTO E INSTALAÇÃO. AF_12/2014</t>
  </si>
  <si>
    <t>[223]</t>
  </si>
  <si>
    <t xml:space="preserve">SOQUETE DE BAQUELITE BASE E27, PARA LAMPADAS  </t>
  </si>
  <si>
    <t xml:space="preserve">LAMPADA FLUORESCENTE COMPACTA 2U BRANCA 15 W, BASE E27 (127/220 V)  </t>
  </si>
  <si>
    <t>[224]</t>
  </si>
  <si>
    <t>[225]</t>
  </si>
  <si>
    <t>[226]</t>
  </si>
  <si>
    <t>LAVATÓRIO LOUÇA BRANCA SUSPENSO, 29,5 X 39CM OU EQUIVALENTE, PADRÃO POPULAR - FORNECIMENTO E INSTALAÇÃO. AF_01/2020</t>
  </si>
  <si>
    <t>[227]</t>
  </si>
  <si>
    <t>VÁLVULA EM PLÁSTICO 1 PARA PIA, TANQUE OU LAVATÓRIO, COM OU SEM LADRÃO - FORNECIMENTO E INSTALAÇÃO. AF_01/2020</t>
  </si>
  <si>
    <t>[228]</t>
  </si>
  <si>
    <t>LUMINARIA DE SOBREPOR EM CHAPA DE ACO PARA 2 LAMPADAS FLUORESCENTES DE *36* W, ALETADA, COMPLETA (LAMPADAS E REATOR INCLUSOS)</t>
  </si>
  <si>
    <t>[229]</t>
  </si>
  <si>
    <t>LUMINARIA SPOT DE SOBREPOR EM ALUMINIO COM ALETA PLASTICA PARA 1 LAMPADA, BASE E27, POTENCIA MAXIMA 40/60 W (NAO INCLUI LAMPADA)</t>
  </si>
  <si>
    <t>[230]</t>
  </si>
  <si>
    <t xml:space="preserve">LUVA EM PVC RIGIDO ROSCAVEL, DE 1/2", PARA ELETRODUTO  </t>
  </si>
  <si>
    <t>[231]</t>
  </si>
  <si>
    <t xml:space="preserve">LUVA EM PVC RIGIDO ROSCAVEL, DE 3/4", PARA ELETRODUTO  </t>
  </si>
  <si>
    <t>[232]</t>
  </si>
  <si>
    <t xml:space="preserve">LUVA SOLDAVEL COM ROSCA, PVC, 25 MM X 3/4", PARA AGUA FRIA PREDIAL  </t>
  </si>
  <si>
    <t>[233]</t>
  </si>
  <si>
    <t>[234]</t>
  </si>
  <si>
    <t>[235]</t>
  </si>
  <si>
    <t>[236]</t>
  </si>
  <si>
    <t>[237]</t>
  </si>
  <si>
    <t>MISTURADOR DE ARGAMASSA, EIXO HORIZONTAL, CAPACIDADE DE MISTURA 300 KG, MOTOR ELÉTRICO POTÊNCIA 5 CV - DEPRECIAÇÃO. AF_06/2014</t>
  </si>
  <si>
    <t>MISTURADOR DE ARGAMASSA, EIXO HORIZONTAL, CAPACIDADE DE MISTURA 300 KG, MOTOR ELÉTRICO POTÊNCIA 5 CV - JUROS. AF_06/2014</t>
  </si>
  <si>
    <t>[238]</t>
  </si>
  <si>
    <t>MISTURADOR DE ARGAMASSA, EIXO HORIZONTAL, CAPACIDADE DE MISTURA 300 KG, MOTOR ELÉTRICO POTÊNCIA 5 CV - MANUTENÇÃO. AF_06/2014</t>
  </si>
  <si>
    <t>MISTURADOR DE ARGAMASSA, EIXO HORIZONTAL, CAPACIDADE DE MISTURA 300 KG, MOTOR ELÉTRICO POTÊNCIA 5 CV - MATERIAIS NA OPERAÇÃO. AF_06/2014</t>
  </si>
  <si>
    <t>[239]</t>
  </si>
  <si>
    <t>MISTURADOR DE ARGAMASSA, EIXO HORIZONTAL, CAPACIDADE DE MISTURA 300 KG, MOTOR ELETRICO TRIFASICO 220/380 V, POTENCIA 5 CV</t>
  </si>
  <si>
    <t>[240]</t>
  </si>
  <si>
    <t>[241]</t>
  </si>
  <si>
    <t>[242]</t>
  </si>
  <si>
    <t>[243]</t>
  </si>
  <si>
    <t>FERRAMENTAS - FAMILIA OPERADOR ESCAVADEIRA - HORISTA (ENCARGOS COMPLEMENTARES - COLETADO CAIXA)</t>
  </si>
  <si>
    <t>EPI - FAMILIA OPERADOR ESCAVADEIRA - HORISTA (ENCARGOS COMPLEMENTARES - COLETADO CAIXA)</t>
  </si>
  <si>
    <t>[244]</t>
  </si>
  <si>
    <t>[245]</t>
  </si>
  <si>
    <t>[246]</t>
  </si>
  <si>
    <t>OPERADOR DE ESCAVADEIRA COM ENCARGOS COMPLEMENTARES</t>
  </si>
  <si>
    <t>[247]</t>
  </si>
  <si>
    <t>[248]</t>
  </si>
  <si>
    <t>[249]</t>
  </si>
  <si>
    <t>CHAPA/PAINEL DE MADEIRA COMPENSADA RESINADA (MADEIRITE RESINADO ROSA) PARA FORMA DE CONCRETO, DE 2200 x 1100 MM, E = 8 A 12 MM</t>
  </si>
  <si>
    <t>[250]</t>
  </si>
  <si>
    <t>[251]</t>
  </si>
  <si>
    <t>[252]</t>
  </si>
  <si>
    <t>[253]</t>
  </si>
  <si>
    <t>[254]</t>
  </si>
  <si>
    <t>[255]</t>
  </si>
  <si>
    <t>[256]</t>
  </si>
  <si>
    <t>[257]</t>
  </si>
  <si>
    <t>[258]</t>
  </si>
  <si>
    <t>[259]</t>
  </si>
  <si>
    <t>[260]</t>
  </si>
  <si>
    <t>FERRAMENTAS - FAMILIA PINTOR - HORISTA (ENCARGOS COMPLEMENTARES - COLETADO CAIXA)</t>
  </si>
  <si>
    <t xml:space="preserve">EPI - FAMILIA PINTOR - HORISTA (ENCARGOS COMPLEMENTARES - COLETADO CAIXA) </t>
  </si>
  <si>
    <t>[261]</t>
  </si>
  <si>
    <t>[262]</t>
  </si>
  <si>
    <t>[263]</t>
  </si>
  <si>
    <t>PLACA VIBRATÓRIA REVERSÍVEL COM MOTOR 4 TEMPOS A GASOLINA, FORÇA CENTRÍFUGA DE 25 KN (2500 KGF), POTÊNCIA 5,5 CV - DEPRECIAÇÃO. AF_08/2015</t>
  </si>
  <si>
    <t>PLACA VIBRATÓRIA REVERSÍVEL COM MOTOR 4 TEMPOS A GASOLINA, FORÇA CENTRÍFUGA DE 25 KN (2500 KGF), POTÊNCIA 5,5 CV - JUROS. AF_08/2015</t>
  </si>
  <si>
    <t>[264]</t>
  </si>
  <si>
    <t>PLACA VIBRATÓRIA REVERSÍVEL COM MOTOR 4 TEMPOS A GASOLINA, FORÇA CENTRÍFUGA DE 25 KN (2500 KGF), POTÊNCIA 5,5 CV - MANUTENÇÃO. AF_08/2015</t>
  </si>
  <si>
    <t>PLACA VIBRATÓRIA REVERSÍVEL COM MOTOR 4 TEMPOS A GASOLINA, FORÇA CENTRÍFUGA DE 25 KN (2500 KGF), POTÊNCIA 5,5 CV - MATERIAIS NA OPERAÇÃO. AF_08/2015</t>
  </si>
  <si>
    <t>[265]</t>
  </si>
  <si>
    <t>COMPACTADOR DE SOLO TIPO PLACA VIBRATORIA REVERSIVEL, A GASOLINA, 4 TEMPOS, PESO DE 125 A 150 KG, FORCA CENTRIFUGA DE 2500 A 2800 KGF, LARG. TRABALHO DE 400 A 450 MM, FREQ VIBRACAO DE 4300 A 4500 RPM, VELOC. TRABALHO DE 15 A 20 M/MIN, POT. DE 5,5 A 6,0 HP</t>
  </si>
  <si>
    <t>[266]</t>
  </si>
  <si>
    <t>[267]</t>
  </si>
  <si>
    <t>[268]</t>
  </si>
  <si>
    <t>[269]</t>
  </si>
  <si>
    <t>POLIDORA DE PISO (POLITRIZ), PESO DE 100KG, DIÂMETRO 450 MM, MOTOR ELÉTRICO, POTÊNCIA 4 HP - DEPRECIAÇÃO. AF_09/2016</t>
  </si>
  <si>
    <t>POLIDORA DE PISO (POLITRIZ), PESO DE 100KG, DIÂMETRO 450 MM, MOTOR ELÉTRICO, POTÊNCIA 4 HP - JUROS. AF_09/2016</t>
  </si>
  <si>
    <t>[270]</t>
  </si>
  <si>
    <t>POLIDORA DE PISO (POLITRIZ), PESO DE 100KG, DIÂMETRO 450 MM, MOTOR ELÉTRICO, POTÊNCIA 4 HP - MANUTENÇÃO. AF_09/2016</t>
  </si>
  <si>
    <t>POLIDORA DE PISO (POLITRIZ), PESO DE 100KG, DIÂMETRO 450 MM, MOTOR ELÉTRICO, POTÊNCIA 4 HP  MATERIAIS NA OPERAÇÃO. AF_09/2016</t>
  </si>
  <si>
    <t>[271]</t>
  </si>
  <si>
    <t>POLIDORA DE PISO (POLITRIZ) ELETRICA, MOTOR MONOFASICO DE 4 HP, PESO DE 100 KG, DIAMETRO DO TRABALHO DE 450 MM</t>
  </si>
  <si>
    <t>[272]</t>
  </si>
  <si>
    <t>[273]</t>
  </si>
  <si>
    <t>[274]</t>
  </si>
  <si>
    <t>[275]</t>
  </si>
  <si>
    <t>TUBO, PVC, SOLDÁVEL, DN 25MM, INSTALADO EM RAMAL OU SUB-RAMAL DE ÁGUA - FORNECIMENTO E INSTALAÇÃO. AF_12/2014</t>
  </si>
  <si>
    <t>[276]</t>
  </si>
  <si>
    <t>DOBRADICA EM ACO/FERRO, 3 1/2" X  3", E= 1,9  A 2 MM, COM ANEL,  CROMADO OU ZINCADO, TAMPA BOLA, COM PARAFUSOS</t>
  </si>
  <si>
    <t>PORTA DE MADEIRA, FOLHA MEDIA (NBR 15930) DE 800 X 2100 MM, DE 35 MM A 40 MM DE ESPESSURA, NUCLEO SEMI-SOLIDO (SARRAFEADO), CAPA LISA EM HDF, ACABAMENTO EM PRIMER PARA PINTURA</t>
  </si>
  <si>
    <t xml:space="preserve">PARAFUSO ROSCA SOBERBA ZINCADO CABECA CHATA FENDA SIMPLES 3,5 X 25 MM (1 ")  </t>
  </si>
  <si>
    <t>[277]</t>
  </si>
  <si>
    <t>PORTA DE ABRIR EM ALUMINIO TIPO VENEZIANA, ACABAMENTO ANODIZADO NATURAL, SEM GUARNICAO/ALIZAR/VISTA, 87 X 210 CM</t>
  </si>
  <si>
    <t>[278]</t>
  </si>
  <si>
    <t>[279]</t>
  </si>
  <si>
    <t>[280]</t>
  </si>
  <si>
    <t>[281]</t>
  </si>
  <si>
    <t>QUADRO DE DISTRIBUICAO, SEM BARRAMENTO, EM PVC, DE EMBUTIR, PARA 6 DISJUNTORES NEMA OU 8 DISJUNTORES DIN</t>
  </si>
  <si>
    <t>[282]</t>
  </si>
  <si>
    <t xml:space="preserve">RALO SIFONADO PVC CILINDRICO, 100 X 40 MM,  COM GRELHA REDONDA BRANCA  </t>
  </si>
  <si>
    <t>[283]</t>
  </si>
  <si>
    <t>[284]</t>
  </si>
  <si>
    <t>[285]</t>
  </si>
  <si>
    <t xml:space="preserve">REGISTRO PRESSAO BRUTO EM LATAO FORJADO, BITOLA 3/4 " (REF 1400)  </t>
  </si>
  <si>
    <t>[286]</t>
  </si>
  <si>
    <t>RETROESCAVADEIRA SOBRE RODAS COM CARREGADEIRA, TRAÇÃO 4X4, POTÊNCIA LÍQ. 88 HP, CAÇAMBA CARREG. CAP. MÍN. 1 M3, CAÇAMBA RETRO CAP. 0,26 M3, PESO OPERACIONAL MÍN. 6.674 KG, PROFUNDIDADE ESCAVAÇÃO MÁX. 4,37 M - DEPRECIAÇÃO. AF_06/2014</t>
  </si>
  <si>
    <t>RETROESCAVADEIRA SOBRE RODAS COM CARREGADEIRA, TRAÇÃO 4X4, POTÊNCIA LÍQ. 88 HP, CAÇAMBA CARREG. CAP. MÍN. 1 M3, CAÇAMBA RETRO CAP. 0,26 M3, PESO OPERACIONAL MÍN. 6.674 KG, PROFUNDIDADE ESCAVAÇÃO MÁX. 4,37 M - JUROS. AF_06/2014</t>
  </si>
  <si>
    <t>[287]</t>
  </si>
  <si>
    <t>RETROESCAVADEIRA SOBRE RODAS COM CARREGADEIRA, TRAÇÃO 4X4, POTÊNCIA LÍQ. 88 HP, CAÇAMBA CARREG. CAP. MÍN. 1 M3, CAÇAMBA RETRO CAP. 0,26 M3, PESO OPERACIONAL MÍN. 6.674 KG, PROFUNDIDADE ESCAVAÇÃO MÁX. 4,37 M - MANUTENÇÃO. AF_06/2014</t>
  </si>
  <si>
    <t>RETROESCAVADEIRA SOBRE RODAS COM CARREGADEIRA, TRAÇÃO 4X4, POTÊNCIA LÍQ. 88 HP, CAÇAMBA CARREG. CAP. MÍN. 1 M3, CAÇAMBA RETRO CAP. 0,26 M3, PESO OPERACIONAL MÍN. 6.674 KG, PROFUNDIDADE ESCAVAÇÃO MÁX. 4,37 M - MATERIAIS NA OPERAÇÃO. AF_06/2014</t>
  </si>
  <si>
    <t>[288]</t>
  </si>
  <si>
    <t>RETROESCAVADEIRA SOBRE RODAS COM CARREGADEIRA, TRACAO 4 X 4, POTENCIA LIQUIDA 88 HP, PESO OPERACIONAL MINIMO DE 6674 KG, CAPACIDADE DA CARREGADEIRA DE 1,00 M3 E DA  RETROESCAVADEIRA MINIMA DE 0,26 M3, PROFUNDIDADE DE ESCAVACAO MAXIMA DE 4,37 M</t>
  </si>
  <si>
    <t>[289]</t>
  </si>
  <si>
    <t>[290]</t>
  </si>
  <si>
    <t>[291]</t>
  </si>
  <si>
    <t>[292]</t>
  </si>
  <si>
    <t>[293]</t>
  </si>
  <si>
    <t>PISO EM CERAMICA ESMALTADA EXTRA, PEI MAIOR OU IGUAL A 4, FORMATO MENOR OU IGUAL A 2025 CM2</t>
  </si>
  <si>
    <t>[294]</t>
  </si>
  <si>
    <t>[295]</t>
  </si>
  <si>
    <t>[296]</t>
  </si>
  <si>
    <t>SERRA CIRCULAR DE BANCADA COM MOTOR ELÉTRICO POTÊNCIA DE 5HP, COM COIFA PARA DISCO 10" - DEPRECIAÇÃO. AF_08/2015</t>
  </si>
  <si>
    <t>SERRA CIRCULAR DE BANCADA COM MOTOR ELÉTRICO POTÊNCIA DE 5HP, COM COIFA PARA DISCO 10" - JUROS. AF_08/2015</t>
  </si>
  <si>
    <t>[297]</t>
  </si>
  <si>
    <t>SERRA CIRCULAR DE BANCADA COM MOTOR ELÉTRICO POTÊNCIA DE 5HP, COM COIFA PARA DISCO 10" - MANUTENÇÃO. AF_08/2015</t>
  </si>
  <si>
    <t>SERRA CIRCULAR DE BANCADA COM MOTOR ELÉTRICO POTÊNCIA DE 5HP, COM COIFA PARA DISCO 10" - MATERIAIS NA OPERAÇÃO. AF_08/2015</t>
  </si>
  <si>
    <t>[298]</t>
  </si>
  <si>
    <t>SERRA CIRCULAR DE BANCADA COM MOTOR ELETRICO, POTENCIA DE *1600* W, PARA DISCO DE DIAMETRO DE 10" (250 MM)</t>
  </si>
  <si>
    <t>[299]</t>
  </si>
  <si>
    <t>[300]</t>
  </si>
  <si>
    <t>[301]</t>
  </si>
  <si>
    <t>[302]</t>
  </si>
  <si>
    <t>[303]</t>
  </si>
  <si>
    <t>[304]</t>
  </si>
  <si>
    <t>[305]</t>
  </si>
  <si>
    <t xml:space="preserve">ESPELHO / PLACA DE 3 POSTOS 4" X 2", PARA INSTALACAO DE TOMADAS E INTERRUPTORES </t>
  </si>
  <si>
    <t>SUPORTE DE FIXACAO PARA ESPELHO / PLACA 4" X 2", PARA 3 MODULOS, PARA INSTALACAO DE TOMADAS E INTERRUPTORES (SOMENTE SUPORTE)</t>
  </si>
  <si>
    <t>[306]</t>
  </si>
  <si>
    <t>[307]</t>
  </si>
  <si>
    <t>[308]</t>
  </si>
  <si>
    <t>[309]</t>
  </si>
  <si>
    <t>PARAFUSO ZINCADO ROSCA SOBERBA, CABECA SEXTAVADA, 5/16 " X 250 MM, PARA FIXACAO DE TELHA EM MADEIRA</t>
  </si>
  <si>
    <t xml:space="preserve">TELHA DE FIBROCIMENTO ONDULADA E = 6 MM, DE 2,44 X 1,10 M (SEM AMIANTO)  </t>
  </si>
  <si>
    <t>[310]</t>
  </si>
  <si>
    <t>[311]</t>
  </si>
  <si>
    <t>[312]</t>
  </si>
  <si>
    <t>[313]</t>
  </si>
  <si>
    <t>[314]</t>
  </si>
  <si>
    <t>TORNEIRA CROMADA DE MESA PARA LAVATORIO, PADRAO POPULAR, 1/2 " OU 3/4 " (REF 1193)</t>
  </si>
  <si>
    <t>[315]</t>
  </si>
  <si>
    <t>TORNEIRA CROMADA DE PAREDE PARA COZINHA SEM AREJADOR, PADRAO POPULAR, 1/2 " OU 3/4 " (REF 1158)</t>
  </si>
  <si>
    <t>[316]</t>
  </si>
  <si>
    <t>VIGA NAO APARELHADA  *6 X 12* CM, EM MACARANDUBA, ANGELIM OU EQUIVALENTE DA REGIAO - BRUTA</t>
  </si>
  <si>
    <t xml:space="preserve">PREGO DE ACO POLIDO COM CABECA 22 X 48 (4 1/4 X 5)  </t>
  </si>
  <si>
    <t>[317]</t>
  </si>
  <si>
    <t>[318]</t>
  </si>
  <si>
    <t>[319]</t>
  </si>
  <si>
    <t>[320]</t>
  </si>
  <si>
    <t>[321]</t>
  </si>
  <si>
    <t xml:space="preserve">VALVULA EM METAL CROMADO PARA TANQUE, 1.1/2 " SEM LADRAO  </t>
  </si>
  <si>
    <t>[322]</t>
  </si>
  <si>
    <t xml:space="preserve">VALVULA EM METAL CROMADO PARA PIA AMERICANA 3.1/2 X 1.1/2 "  </t>
  </si>
  <si>
    <t>[323]</t>
  </si>
  <si>
    <t>VALVULA EM PLASTICO BRANCO PARA TANQUE OU LAVATORIO 1 ", SEM UNHO E SEM LADRAO</t>
  </si>
  <si>
    <t>[324]</t>
  </si>
  <si>
    <t xml:space="preserve">BACIA SANITARIA (VASO) COM CAIXA ACOPLADA, DE LOUCA BRANCA  </t>
  </si>
  <si>
    <t>[325]</t>
  </si>
  <si>
    <t>VIBRADOR DE IMERSÃO, DIÂMETRO DE PONTEIRA 45MM, MOTOR ELÉTRICO TRIFÁSICO POTÊNCIA DE 2 CV - DEPRECIAÇÃO. AF_06/2015</t>
  </si>
  <si>
    <t>VIBRADOR DE IMERSÃO, DIÂMETRO DE PONTEIRA 45MM, MOTOR ELÉTRICO TRIFÁSICO POTÊNCIA DE 2 CV - JUROS. AF_06/2015</t>
  </si>
  <si>
    <t>[326]</t>
  </si>
  <si>
    <t>VIBRADOR DE IMERSÃO, DIÂMETRO DE PONTEIRA 45MM, MOTOR ELÉTRICO TRIFÁSICO POTÊNCIA DE 2 CV - MANUTENÇÃO. AF_06/2015</t>
  </si>
  <si>
    <t>VIBRADOR DE IMERSÃO, DIÂMETRO DE PONTEIRA 45MM, MOTOR ELÉTRICO TRIFÁSICO POTÊNCIA DE 2 CV - MATERIAIS NA OPERAÇÃO. AF_06/2015</t>
  </si>
  <si>
    <t>[327]</t>
  </si>
  <si>
    <t>VIBRADOR DE IMERSAO, DIAMETRO DA PONTEIRA DE *45* MM, COM MOTOR ELETRICO TRIFASICO DE 2 HP (2 CV)</t>
  </si>
  <si>
    <t>[328]</t>
  </si>
  <si>
    <t>[329]</t>
  </si>
  <si>
    <t>[330]</t>
  </si>
  <si>
    <t>[331]</t>
  </si>
  <si>
    <t>Total sem BDI</t>
  </si>
  <si>
    <t>Total do BDI</t>
  </si>
  <si>
    <t>2.6</t>
  </si>
  <si>
    <t>PS-284</t>
  </si>
  <si>
    <t>Preço c/ BDI</t>
  </si>
  <si>
    <t xml:space="preserve">2.2 </t>
  </si>
  <si>
    <t>ESCAVACAO E CARGA MATERIAL 1A CATEGORIA, UTILIZANDO TRATOR DE ESTEIRAS DE 110 A 160HP COM LAMINA, PESO OPERACIONAL * 13T  E PA CARREGADEIRA COM 170 HP. REF. SINAPI (74151/1,8/2020)</t>
  </si>
  <si>
    <t>TRATOR DE ESTEIRAS, POTÊNCIA 150 HP, PESO OPERACIONAL 16,7 T, COM RODA MOTRIZ ELEVADA E LÂMINA 3,18 M3 - CHP DIURNO. AF_06/2014</t>
  </si>
  <si>
    <t>PÁ CARREGADEIRA SOBRE RODAS, POTÊNCIA 197 HP, CAPACIDADE DA CAÇAMBA 2,5 A 3,5 M3, PESO OPERACIONAL 18338 KG - CHP DIURNO. AF_06/2014</t>
  </si>
  <si>
    <t>PÁ CARREGADEIRA SOBRE RODAS, POTÊNCIA 197 HP, CAPACIDADE DA CAÇAMBA 2,5 A 3,5 M3, PESO OPERACIONAL 18338 KG - CHI DIURNO. AF_06/2014</t>
  </si>
  <si>
    <t xml:space="preserve">LIMPEZA MECANIZADA DE CAMADA VEGETAL, VEGETAÇÃO E PEQUENAS ÁRVORES (DIÂMETRO DE TRONCO MENOR QUE 0,20 M), COM TRATOR DE ESTEIRAS.AF_05/2018  </t>
  </si>
  <si>
    <t>2.7</t>
  </si>
  <si>
    <t>2.8</t>
  </si>
  <si>
    <t>2.9</t>
  </si>
  <si>
    <t>ESCAVAÇÃO HORIZONTAL, INCLUINDO CARGA, DESCARGA E TRANSPORTE EM SOLO DE 1A CATEGORIA COM TRATOR DE ESTEIRAS (100HP/LÂMINA: 2,19M3) E CAMINHÃO BASCULANTE DE 10M3, DMT ATÉ 200M. AF_07/2020 (CORTE E ESPALHAMENTO DO SOLO)</t>
  </si>
  <si>
    <t>M3XKM</t>
  </si>
  <si>
    <t>TRANSPORTE COM CAMINHÃO BASCULANTE DE 6 M³, EM VIA INTERNA (DENTRO DO CANTEIRO - UNIDADE: M3XKM). AF_07/2020 (CONSIDERADO 0,1KM DE DISTÂNCIA)</t>
  </si>
  <si>
    <t>EXECUÇÃO E COMPACTAÇÃO DE ATERRO COM SOLO PREDOMINANTEMENTE ARENOSO - EXCLUSIVE SOLO, ESCAVAÇÃO, CARGA E TRANSPORTE. AF_11/2019</t>
  </si>
  <si>
    <t>COMPACTACAO MECANICA, SEM CONTROLE DO GC (C/COMPACTADOR PLACA 400 KG) - REF. SINAPI (74005/1,1/2020) (ATERRO INTERNO DA EDIFICAÇÃO)</t>
  </si>
  <si>
    <t xml:space="preserve">PROPRIO </t>
  </si>
  <si>
    <t>18.8.1</t>
  </si>
  <si>
    <t>18.8.2</t>
  </si>
  <si>
    <t>18.8.3</t>
  </si>
  <si>
    <t>18.8.4</t>
  </si>
  <si>
    <t xml:space="preserve">MURO DE ARRIMO COM BLOCOS DE CONCRETO ESTRUTURAL, ATE 1,6M DE ALTURA </t>
  </si>
  <si>
    <t>PS-549</t>
  </si>
  <si>
    <t>MURO DE ARRIMO COM BLOCOS DE CONCRETO ESTRUTURAL ATÉ 1,6M DE ALTURA : SINAPI 07/2019 CÓDIGO 03.DROP.CONT.018/01</t>
  </si>
  <si>
    <t>BLOCO DE CONCRETO ESTRUTURAL 19 X 19 X 39 CM, FBK 8 MPA (NBR 6136)</t>
  </si>
  <si>
    <t>ARGAMASSA TRAÇO 1:1:6 (EM VOLUME DE CIMENTO, CAL E AREIA MÉDIA ÚMIDA) PARA EMBOÇO/MASSA ÚNICA/ASSENTAMENTO DE ALVENARIA DE VEDAÇÃO, PREPARO MECÂNICO COM BETONEIRA 400 L. AF_08/2019</t>
  </si>
  <si>
    <t>TUBO DRENO, CORRUGADO, ESPIRALADO, FLEXIVEL, PERFURADO, EM POLIETILENO DE ALTA DENSIDADE (PEAD), DN 100 MM, (4") PARA DRENAGEM - EM ROLO (NORMA DNIT 093/2006 - E.M)</t>
  </si>
  <si>
    <t>AREIA MEDIA - POSTO JAZIDA/FORNECEDOR (RETIRADO NA JAZIDA, SEM TRANSPORTE)</t>
  </si>
  <si>
    <t>GRAUTEAMENTO VERTICAL EM ALVENARIA ESTRUTURAL. AF_09/2021</t>
  </si>
  <si>
    <t>GRAUTEAMENTO DE CINTA INTERMEDIÁRIA OU DE CONTRAVERGA EM ALVENARIA ESTRUTURAL. AF_09/2021</t>
  </si>
  <si>
    <t>GRAUTEAMENTO DE CINTA SUPERIOR OU DE VERGA EM ALVENARIA ESTRUTURAL. AF_09/2021</t>
  </si>
  <si>
    <t>ARMAÇÃO VERTICAL DE ALVENARIA ESTRUTURAL; DIÂMETRO DE 12,5 MM. AF_09/2021</t>
  </si>
  <si>
    <t>ARMAÇÃO DE CINTA DE ALVENARIA ESTRUTURAL; DIÂMETRO DE 16,0 MM. AF_09/2021</t>
  </si>
  <si>
    <t xml:space="preserve">M3    </t>
  </si>
  <si>
    <t>18.8</t>
  </si>
  <si>
    <t>MURO ARRIMO</t>
  </si>
  <si>
    <t>PS-421</t>
  </si>
  <si>
    <t>(PISO GRANILITE) - PISO INDUSTRIAL DE ALTA RESISTENCIA, ESPESSURA 8MM, INCLUSO JUNTAS DE DILATACAO PLASTICAS E POLIMENTO MECANIZADO (REF. SINAPI 72136,1/2019)</t>
  </si>
  <si>
    <t>CIMENTO PORTLAND COMPOSTO CP II-32</t>
  </si>
  <si>
    <t>JUNTA PLASTICA DE DILATACAO PARA PISOS, COR CINZA, 17 X 3 MM (ALTURA X ESPESSURA)</t>
  </si>
  <si>
    <t>RESINA ACRILICA BASE AGUA - COR BRANCA</t>
  </si>
  <si>
    <t>AME RESERVATORIO</t>
  </si>
  <si>
    <t>ZILLOTTI RESERVATORIOS</t>
  </si>
  <si>
    <t>44.981.686/0001-14</t>
  </si>
  <si>
    <t>(17) 99101-9760</t>
  </si>
  <si>
    <t>OZEIAS MATERIAIS</t>
  </si>
  <si>
    <t>(66)3545-1954</t>
  </si>
  <si>
    <t>AUGUSTO</t>
  </si>
  <si>
    <t>SAMUEL</t>
  </si>
  <si>
    <t>(66) 3544-9800</t>
  </si>
  <si>
    <t>RONAN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</si>
</sst>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4" formatCode="_-&quot;R$&quot;\ * #,##0.00_-;\-&quot;R$&quot;\ * #,##0.00_-;_-&quot;R$&quot;\ * &quot;-&quot;??_-;_-@_-"/>
    <numFmt numFmtId="164" formatCode="_-\$* #,##0_-;&quot;-$&quot;* #,##0_-;_-\$* \-_-;_-@_-"/>
    <numFmt numFmtId="165" formatCode="_-\$* #,##0.00_-;&quot;-$&quot;* #,##0.00_-;_-\$* \-??_-;_-@_-"/>
    <numFmt numFmtId="166" formatCode="_([$€-2]* #,##0.00_);_([$€-2]* \(#,##0.00\);_([$€-2]* \-??_)"/>
    <numFmt numFmtId="167" formatCode="_ * #,##0_ ;_ * \-#,##0_ ;_ * \-_ ;_ @_ "/>
    <numFmt numFmtId="168" formatCode="_ * #,##0.00_ ;_ * \-#,##0.00_ ;_ * \-??_ ;_ @_ "/>
    <numFmt numFmtId="169" formatCode="_(&quot;R$ &quot;* #,##0.00_);_(&quot;R$ &quot;* \(#,##0.00\);_(&quot;R$ &quot;* \-??_);_(@_)"/>
    <numFmt numFmtId="170" formatCode="_-&quot;R$ &quot;* #,##0.00_-;&quot;-R$ &quot;* #,##0.00_-;_-&quot;R$ &quot;* \-??_-;_-@_-"/>
    <numFmt numFmtId="171" formatCode="_ &quot;S/&quot;* #,##0_ ;_ &quot;S/&quot;* \-#,##0_ ;_ &quot;S/&quot;* \-_ ;_ @_ "/>
    <numFmt numFmtId="172" formatCode="_ &quot;S/&quot;* #,##0.00_ ;_ &quot;S/&quot;* \-#,##0.00_ ;_ &quot;S/&quot;* \-??_ ;_ @_ "/>
    <numFmt numFmtId="173" formatCode="#,##0_);\(#,##0\)"/>
    <numFmt numFmtId="174" formatCode="#,##0_);[Red]\(#,##0\)"/>
    <numFmt numFmtId="175" formatCode="_(* #,##0.00_);_(* \(#,##0.00\);_(* \-??_);_(@_)"/>
    <numFmt numFmtId="176" formatCode="#,##0.0000"/>
    <numFmt numFmtId="177" formatCode="_-* #,##0.00_-;\-* #,##0.00_-;_-* \-??_-;_-@_-"/>
    <numFmt numFmtId="178" formatCode="d/m/yyyy"/>
    <numFmt numFmtId="179" formatCode="#,##0.00&quot; m²&quot;"/>
    <numFmt numFmtId="180" formatCode="0.0%"/>
    <numFmt numFmtId="181" formatCode="0.000%"/>
    <numFmt numFmtId="182" formatCode="0.00000000000000"/>
    <numFmt numFmtId="183" formatCode="0.0000"/>
    <numFmt numFmtId="184" formatCode="&quot;R$&quot;\ #,##0.00"/>
  </numFmts>
  <fonts count="83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0"/>
      <name val="BERNHARD"/>
      <charset val="1"/>
    </font>
    <font>
      <sz val="10"/>
      <name val="Arial"/>
      <family val="2"/>
    </font>
    <font>
      <sz val="11"/>
      <color rgb="FFFF9900"/>
      <name val="Calibri"/>
      <family val="2"/>
      <charset val="1"/>
    </font>
    <font>
      <sz val="1"/>
      <color rgb="FF000000"/>
      <name val="Courier New"/>
      <family val="3"/>
      <charset val="1"/>
    </font>
    <font>
      <b/>
      <sz val="1"/>
      <color rgb="FF000000"/>
      <name val="Courier New"/>
      <family val="3"/>
      <charset val="1"/>
    </font>
    <font>
      <sz val="11"/>
      <color rgb="FF333399"/>
      <name val="Calibri"/>
      <family val="2"/>
      <charset val="1"/>
    </font>
    <font>
      <sz val="10"/>
      <name val="Arial"/>
      <family val="2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sz val="7"/>
      <name val="Small Fonts"/>
      <family val="2"/>
      <charset val="1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b/>
      <sz val="11"/>
      <color rgb="FF333333"/>
      <name val="Calibri"/>
      <family val="2"/>
      <charset val="1"/>
    </font>
    <font>
      <sz val="8"/>
      <name val="Arial"/>
      <family val="2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8"/>
      <color rgb="FF1F497D"/>
      <name val="Cambria"/>
      <family val="2"/>
      <charset val="1"/>
    </font>
    <font>
      <sz val="11"/>
      <color rgb="FF000000"/>
      <name val="Cambria"/>
      <family val="1"/>
      <charset val="1"/>
    </font>
    <font>
      <b/>
      <sz val="16"/>
      <color rgb="FF000000"/>
      <name val="Cambria"/>
      <family val="1"/>
      <charset val="1"/>
    </font>
    <font>
      <b/>
      <u/>
      <sz val="22"/>
      <color rgb="FF000000"/>
      <name val="Cambria"/>
      <family val="1"/>
      <charset val="1"/>
    </font>
    <font>
      <sz val="9"/>
      <color rgb="FF000000"/>
      <name val="Gill Sans MT"/>
      <family val="2"/>
      <charset val="1"/>
    </font>
    <font>
      <sz val="11"/>
      <color rgb="FF000000"/>
      <name val="Gill Sans MT"/>
      <family val="2"/>
      <charset val="1"/>
    </font>
    <font>
      <b/>
      <sz val="12"/>
      <color rgb="FF000000"/>
      <name val="Gill Sans MT"/>
      <family val="2"/>
      <charset val="1"/>
    </font>
    <font>
      <b/>
      <sz val="11"/>
      <color rgb="FF000000"/>
      <name val="Gill Sans MT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Gill Sans MT"/>
      <family val="2"/>
      <charset val="1"/>
    </font>
    <font>
      <sz val="9"/>
      <name val="Gill Sans MT"/>
      <family val="2"/>
      <charset val="1"/>
    </font>
    <font>
      <b/>
      <sz val="9"/>
      <name val="Gill Sans MT"/>
      <family val="2"/>
      <charset val="1"/>
    </font>
    <font>
      <sz val="11"/>
      <color rgb="FF468A1A"/>
      <name val="Gill Sans MT"/>
      <family val="2"/>
      <charset val="1"/>
    </font>
    <font>
      <sz val="11"/>
      <color rgb="FF008000"/>
      <name val="Gill Sans MT"/>
      <family val="2"/>
      <charset val="1"/>
    </font>
    <font>
      <sz val="11"/>
      <color rgb="FF468A1A"/>
      <name val="Calibri"/>
      <family val="2"/>
      <charset val="1"/>
    </font>
    <font>
      <b/>
      <sz val="12"/>
      <name val="Gill Sans MT"/>
      <family val="2"/>
      <charset val="1"/>
    </font>
    <font>
      <sz val="11"/>
      <name val="Gill Sans MT"/>
      <family val="2"/>
      <charset val="1"/>
    </font>
    <font>
      <b/>
      <sz val="11"/>
      <name val="Gill Sans MT"/>
      <family val="2"/>
      <charset val="1"/>
    </font>
    <font>
      <b/>
      <sz val="11"/>
      <color rgb="FF000000"/>
      <name val="Cambria"/>
      <family val="1"/>
      <charset val="1"/>
    </font>
    <font>
      <sz val="9"/>
      <color rgb="FF000000"/>
      <name val="Cambria"/>
      <family val="1"/>
      <charset val="1"/>
    </font>
    <font>
      <sz val="7.5"/>
      <color rgb="FF000000"/>
      <name val="Gill Sans MT"/>
      <family val="2"/>
      <charset val="1"/>
    </font>
    <font>
      <b/>
      <sz val="13"/>
      <color rgb="FFFFFFFF"/>
      <name val="Gill Sans MT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2"/>
      <name val="Gill Sans MT"/>
      <family val="2"/>
      <charset val="1"/>
    </font>
    <font>
      <sz val="11"/>
      <name val="Calibri"/>
      <family val="2"/>
      <charset val="1"/>
    </font>
    <font>
      <sz val="8"/>
      <name val="Gill Sans MT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</font>
    <font>
      <sz val="9"/>
      <color theme="1"/>
      <name val="Gill Sans MT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Gill Sans MT"/>
      <family val="2"/>
      <charset val="1"/>
    </font>
    <font>
      <sz val="9"/>
      <name val="Gill Sans MT"/>
      <family val="2"/>
    </font>
    <font>
      <sz val="10"/>
      <name val="Gill Sans MT"/>
      <family val="2"/>
    </font>
    <font>
      <b/>
      <u/>
      <sz val="3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name val="Gill Sans MT"/>
      <family val="2"/>
    </font>
    <font>
      <sz val="9"/>
      <name val="Calibri"/>
      <family val="2"/>
      <charset val="1"/>
    </font>
    <font>
      <u/>
      <sz val="9"/>
      <name val="Gill Sans MT"/>
      <family val="2"/>
      <charset val="1"/>
    </font>
    <font>
      <b/>
      <sz val="9"/>
      <color rgb="FF000000"/>
      <name val="Gill Sans MT"/>
      <family val="2"/>
    </font>
    <font>
      <b/>
      <sz val="9"/>
      <name val="Gill Sans MT"/>
      <family val="2"/>
    </font>
    <font>
      <sz val="11"/>
      <color rgb="FF000000"/>
      <name val="Calibri"/>
    </font>
    <font>
      <sz val="9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8"/>
      <color rgb="FF000000"/>
      <name val="Calibri"/>
    </font>
    <font>
      <sz val="9"/>
      <name val="Arial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8"/>
      <color rgb="FF00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CCCFF"/>
        <bgColor rgb="FFB9CDE5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7CE"/>
      </patternFill>
    </fill>
    <fill>
      <patternFill patternType="solid">
        <fgColor rgb="FF99CCFF"/>
        <bgColor rgb="FFB9CDE5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9900"/>
      </patternFill>
    </fill>
    <fill>
      <patternFill patternType="solid">
        <fgColor rgb="FF0066CC"/>
        <bgColor rgb="FF1F497D"/>
      </patternFill>
    </fill>
    <fill>
      <patternFill patternType="solid">
        <fgColor rgb="FF800080"/>
        <bgColor rgb="FF660066"/>
      </patternFill>
    </fill>
    <fill>
      <patternFill patternType="solid">
        <fgColor rgb="FF33CCCC"/>
        <bgColor rgb="FF6EBA86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1F497D"/>
      </patternFill>
    </fill>
    <fill>
      <patternFill patternType="solid">
        <fgColor rgb="FFFF0000"/>
        <bgColor rgb="FFC9211E"/>
      </patternFill>
    </fill>
    <fill>
      <patternFill patternType="solid">
        <fgColor rgb="FF339966"/>
        <bgColor rgb="FF4FA76A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EFEFEF"/>
      </patternFill>
    </fill>
    <fill>
      <patternFill patternType="solid">
        <fgColor rgb="FF4FA76A"/>
        <bgColor rgb="FF339966"/>
      </patternFill>
    </fill>
    <fill>
      <patternFill patternType="solid">
        <fgColor rgb="FF9FF7B4"/>
        <bgColor rgb="FF98F6AE"/>
      </patternFill>
    </fill>
    <fill>
      <patternFill patternType="solid">
        <fgColor rgb="FFC3D69B"/>
        <bgColor rgb="FFCCCCCC"/>
      </patternFill>
    </fill>
    <fill>
      <patternFill patternType="solid">
        <fgColor rgb="FFD9D9D9"/>
        <bgColor rgb="FFE6E6E6"/>
      </patternFill>
    </fill>
    <fill>
      <patternFill patternType="solid">
        <fgColor rgb="FF6EBA86"/>
        <bgColor rgb="FF4FA76A"/>
      </patternFill>
    </fill>
    <fill>
      <patternFill patternType="solid">
        <fgColor rgb="FF98F6AE"/>
        <bgColor rgb="FF9FF7B4"/>
      </patternFill>
    </fill>
    <fill>
      <patternFill patternType="solid">
        <fgColor rgb="FF17375E"/>
        <bgColor rgb="FF003366"/>
      </patternFill>
    </fill>
    <fill>
      <patternFill patternType="solid">
        <fgColor rgb="FFBFBFBF"/>
        <bgColor rgb="FFC0C0C0"/>
      </patternFill>
    </fill>
    <fill>
      <patternFill patternType="solid">
        <fgColor rgb="FFDCE6F2"/>
        <bgColor rgb="FFE6E6E6"/>
      </patternFill>
    </fill>
    <fill>
      <patternFill patternType="solid">
        <fgColor rgb="FFB9CDE5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rgb="FFEFEFEF"/>
      </patternFill>
    </fill>
    <fill>
      <patternFill patternType="solid">
        <fgColor theme="0"/>
        <bgColor rgb="FFEFEFEF"/>
      </patternFill>
    </fill>
    <fill>
      <patternFill patternType="solid">
        <fgColor rgb="FF808080"/>
        <bgColor rgb="FF000000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</borders>
  <cellStyleXfs count="164">
    <xf numFmtId="0" fontId="0" fillId="0" borderId="0"/>
    <xf numFmtId="177" fontId="51" fillId="0" borderId="0" applyBorder="0" applyProtection="0"/>
    <xf numFmtId="170" fontId="51" fillId="0" borderId="0" applyBorder="0" applyProtection="0"/>
    <xf numFmtId="9" fontId="51" fillId="0" borderId="0" applyBorder="0" applyProtection="0"/>
    <xf numFmtId="0" fontId="51" fillId="2" borderId="0" applyBorder="0" applyProtection="0"/>
    <xf numFmtId="0" fontId="51" fillId="3" borderId="0" applyBorder="0" applyProtection="0"/>
    <xf numFmtId="0" fontId="51" fillId="4" borderId="0" applyBorder="0" applyProtection="0"/>
    <xf numFmtId="0" fontId="51" fillId="5" borderId="0" applyBorder="0" applyProtection="0"/>
    <xf numFmtId="0" fontId="51" fillId="6" borderId="0" applyBorder="0" applyProtection="0"/>
    <xf numFmtId="0" fontId="51" fillId="7" borderId="0" applyBorder="0" applyProtection="0"/>
    <xf numFmtId="0" fontId="51" fillId="2" borderId="0" applyBorder="0" applyProtection="0"/>
    <xf numFmtId="0" fontId="51" fillId="3" borderId="0" applyBorder="0" applyProtection="0"/>
    <xf numFmtId="0" fontId="51" fillId="4" borderId="0" applyBorder="0" applyProtection="0"/>
    <xf numFmtId="0" fontId="51" fillId="5" borderId="0" applyBorder="0" applyProtection="0"/>
    <xf numFmtId="0" fontId="51" fillId="6" borderId="0" applyBorder="0" applyProtection="0"/>
    <xf numFmtId="0" fontId="51" fillId="7" borderId="0" applyBorder="0" applyProtection="0"/>
    <xf numFmtId="0" fontId="51" fillId="8" borderId="0" applyBorder="0" applyProtection="0"/>
    <xf numFmtId="0" fontId="51" fillId="9" borderId="0" applyBorder="0" applyProtection="0"/>
    <xf numFmtId="0" fontId="51" fillId="10" borderId="0" applyBorder="0" applyProtection="0"/>
    <xf numFmtId="0" fontId="51" fillId="5" borderId="0" applyBorder="0" applyProtection="0"/>
    <xf numFmtId="0" fontId="51" fillId="8" borderId="0" applyBorder="0" applyProtection="0"/>
    <xf numFmtId="0" fontId="51" fillId="11" borderId="0" applyBorder="0" applyProtection="0"/>
    <xf numFmtId="0" fontId="51" fillId="8" borderId="0" applyBorder="0" applyProtection="0"/>
    <xf numFmtId="0" fontId="51" fillId="9" borderId="0" applyBorder="0" applyProtection="0"/>
    <xf numFmtId="0" fontId="51" fillId="10" borderId="0" applyBorder="0" applyProtection="0"/>
    <xf numFmtId="0" fontId="51" fillId="5" borderId="0" applyBorder="0" applyProtection="0"/>
    <xf numFmtId="0" fontId="51" fillId="8" borderId="0" applyBorder="0" applyProtection="0"/>
    <xf numFmtId="0" fontId="51" fillId="11" borderId="0" applyBorder="0" applyProtection="0"/>
    <xf numFmtId="0" fontId="1" fillId="12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3" borderId="0" applyBorder="0" applyProtection="0"/>
    <xf numFmtId="0" fontId="1" fillId="14" borderId="0" applyBorder="0" applyProtection="0"/>
    <xf numFmtId="0" fontId="1" fillId="15" borderId="0" applyBorder="0" applyProtection="0"/>
    <xf numFmtId="0" fontId="1" fillId="12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3" borderId="0" applyBorder="0" applyProtection="0"/>
    <xf numFmtId="0" fontId="1" fillId="14" borderId="0" applyBorder="0" applyProtection="0"/>
    <xf numFmtId="0" fontId="1" fillId="15" borderId="0" applyBorder="0" applyProtection="0"/>
    <xf numFmtId="0" fontId="1" fillId="16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3" borderId="0" applyBorder="0" applyProtection="0"/>
    <xf numFmtId="0" fontId="1" fillId="14" borderId="0" applyBorder="0" applyProtection="0"/>
    <xf numFmtId="0" fontId="1" fillId="19" borderId="0" applyBorder="0" applyProtection="0"/>
    <xf numFmtId="0" fontId="2" fillId="3" borderId="0" applyBorder="0" applyProtection="0"/>
    <xf numFmtId="0" fontId="3" fillId="4" borderId="0" applyBorder="0" applyProtection="0"/>
    <xf numFmtId="0" fontId="4" fillId="20" borderId="1" applyProtection="0"/>
    <xf numFmtId="0" fontId="5" fillId="21" borderId="2" applyProtection="0"/>
    <xf numFmtId="0" fontId="6" fillId="0" borderId="0"/>
    <xf numFmtId="0" fontId="7" fillId="0" borderId="0"/>
    <xf numFmtId="0" fontId="6" fillId="0" borderId="0"/>
    <xf numFmtId="0" fontId="7" fillId="0" borderId="0"/>
    <xf numFmtId="164" fontId="51" fillId="0" borderId="0" applyBorder="0" applyProtection="0"/>
    <xf numFmtId="165" fontId="51" fillId="0" borderId="0" applyBorder="0" applyProtection="0"/>
    <xf numFmtId="0" fontId="4" fillId="20" borderId="1" applyProtection="0"/>
    <xf numFmtId="0" fontId="5" fillId="21" borderId="2" applyProtection="0"/>
    <xf numFmtId="0" fontId="8" fillId="0" borderId="3" applyProtection="0"/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7" borderId="1" applyProtection="0"/>
    <xf numFmtId="0" fontId="12" fillId="0" borderId="0"/>
    <xf numFmtId="166" fontId="51" fillId="0" borderId="0" applyBorder="0" applyProtection="0"/>
    <xf numFmtId="0" fontId="13" fillId="0" borderId="0" applyBorder="0" applyProtection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3" fillId="4" borderId="0" applyBorder="0" applyProtection="0"/>
    <xf numFmtId="0" fontId="14" fillId="0" borderId="4" applyProtection="0"/>
    <xf numFmtId="0" fontId="15" fillId="0" borderId="5" applyProtection="0"/>
    <xf numFmtId="0" fontId="16" fillId="0" borderId="6" applyProtection="0"/>
    <xf numFmtId="0" fontId="16" fillId="0" borderId="0" applyBorder="0" applyProtection="0"/>
    <xf numFmtId="0" fontId="2" fillId="3" borderId="0" applyBorder="0" applyProtection="0"/>
    <xf numFmtId="0" fontId="11" fillId="7" borderId="1" applyProtection="0"/>
    <xf numFmtId="0" fontId="8" fillId="0" borderId="3" applyProtection="0"/>
    <xf numFmtId="167" fontId="51" fillId="0" borderId="0" applyBorder="0" applyProtection="0"/>
    <xf numFmtId="168" fontId="51" fillId="0" borderId="0" applyBorder="0" applyProtection="0"/>
    <xf numFmtId="169" fontId="51" fillId="0" borderId="0" applyBorder="0" applyProtection="0"/>
    <xf numFmtId="170" fontId="51" fillId="0" borderId="0" applyBorder="0" applyProtection="0"/>
    <xf numFmtId="170" fontId="51" fillId="0" borderId="0" applyBorder="0" applyProtection="0"/>
    <xf numFmtId="169" fontId="51" fillId="0" borderId="0" applyBorder="0" applyProtection="0"/>
    <xf numFmtId="170" fontId="51" fillId="0" borderId="0" applyBorder="0" applyProtection="0"/>
    <xf numFmtId="171" fontId="51" fillId="0" borderId="0" applyBorder="0" applyProtection="0"/>
    <xf numFmtId="172" fontId="51" fillId="0" borderId="0" applyBorder="0" applyProtection="0"/>
    <xf numFmtId="0" fontId="9" fillId="0" borderId="0">
      <protection locked="0"/>
    </xf>
    <xf numFmtId="0" fontId="17" fillId="22" borderId="0" applyBorder="0" applyProtection="0"/>
    <xf numFmtId="0" fontId="17" fillId="22" borderId="0" applyBorder="0" applyProtection="0"/>
    <xf numFmtId="173" fontId="18" fillId="0" borderId="0"/>
    <xf numFmtId="0" fontId="51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 applyBorder="0" applyProtection="0">
      <alignment vertical="top" wrapText="1"/>
    </xf>
    <xf numFmtId="0" fontId="51" fillId="0" borderId="0"/>
    <xf numFmtId="0" fontId="51" fillId="23" borderId="7" applyProtection="0"/>
    <xf numFmtId="0" fontId="51" fillId="23" borderId="7" applyProtection="0"/>
    <xf numFmtId="0" fontId="21" fillId="20" borderId="8" applyProtection="0"/>
    <xf numFmtId="9" fontId="51" fillId="0" borderId="0" applyBorder="0" applyProtection="0"/>
    <xf numFmtId="9" fontId="51" fillId="0" borderId="0" applyBorder="0" applyProtection="0"/>
    <xf numFmtId="9" fontId="51" fillId="0" borderId="0" applyBorder="0" applyProtection="0"/>
    <xf numFmtId="9" fontId="51" fillId="0" borderId="0" applyBorder="0" applyProtection="0"/>
    <xf numFmtId="9" fontId="51" fillId="0" borderId="0" applyBorder="0" applyProtection="0"/>
    <xf numFmtId="9" fontId="51" fillId="0" borderId="0" applyBorder="0" applyProtection="0"/>
    <xf numFmtId="0" fontId="9" fillId="0" borderId="0">
      <protection locked="0"/>
    </xf>
    <xf numFmtId="174" fontId="22" fillId="0" borderId="0"/>
    <xf numFmtId="0" fontId="21" fillId="20" borderId="8" applyProtection="0"/>
    <xf numFmtId="175" fontId="51" fillId="0" borderId="0" applyBorder="0" applyProtection="0"/>
    <xf numFmtId="176" fontId="19" fillId="0" borderId="0" applyBorder="0" applyProtection="0"/>
    <xf numFmtId="177" fontId="51" fillId="0" borderId="0" applyBorder="0" applyProtection="0"/>
    <xf numFmtId="176" fontId="19" fillId="0" borderId="0" applyBorder="0" applyProtection="0"/>
    <xf numFmtId="0" fontId="23" fillId="0" borderId="0" applyBorder="0" applyProtection="0"/>
    <xf numFmtId="0" fontId="13" fillId="0" borderId="0" applyBorder="0" applyProtection="0"/>
    <xf numFmtId="0" fontId="24" fillId="0" borderId="0" applyBorder="0" applyProtection="0"/>
    <xf numFmtId="0" fontId="9" fillId="0" borderId="9">
      <protection locked="0"/>
    </xf>
    <xf numFmtId="0" fontId="14" fillId="0" borderId="4" applyProtection="0"/>
    <xf numFmtId="0" fontId="14" fillId="0" borderId="4" applyProtection="0"/>
    <xf numFmtId="0" fontId="15" fillId="0" borderId="5" applyProtection="0"/>
    <xf numFmtId="0" fontId="16" fillId="0" borderId="6" applyProtection="0"/>
    <xf numFmtId="0" fontId="16" fillId="0" borderId="0" applyBorder="0" applyProtection="0"/>
    <xf numFmtId="0" fontId="24" fillId="0" borderId="0" applyBorder="0" applyProtection="0"/>
    <xf numFmtId="0" fontId="25" fillId="0" borderId="0" applyBorder="0" applyProtection="0"/>
    <xf numFmtId="175" fontId="51" fillId="0" borderId="0" applyBorder="0" applyProtection="0"/>
    <xf numFmtId="175" fontId="51" fillId="0" borderId="0" applyBorder="0" applyProtection="0"/>
    <xf numFmtId="177" fontId="51" fillId="0" borderId="0" applyBorder="0" applyProtection="0"/>
    <xf numFmtId="177" fontId="51" fillId="0" borderId="0" applyBorder="0" applyProtection="0"/>
    <xf numFmtId="177" fontId="51" fillId="0" borderId="0" applyBorder="0" applyProtection="0"/>
    <xf numFmtId="177" fontId="51" fillId="0" borderId="0" applyBorder="0" applyProtection="0"/>
    <xf numFmtId="177" fontId="51" fillId="0" borderId="0" applyBorder="0" applyProtection="0"/>
    <xf numFmtId="177" fontId="51" fillId="0" borderId="0" applyBorder="0" applyProtection="0"/>
    <xf numFmtId="177" fontId="51" fillId="0" borderId="0" applyBorder="0" applyProtection="0"/>
    <xf numFmtId="177" fontId="51" fillId="0" borderId="0" applyBorder="0" applyProtection="0"/>
    <xf numFmtId="175" fontId="51" fillId="0" borderId="0" applyBorder="0" applyProtection="0"/>
    <xf numFmtId="177" fontId="51" fillId="0" borderId="0" applyBorder="0" applyProtection="0"/>
    <xf numFmtId="177" fontId="51" fillId="0" borderId="0" applyBorder="0" applyProtection="0"/>
    <xf numFmtId="177" fontId="51" fillId="0" borderId="0" applyBorder="0" applyProtection="0"/>
    <xf numFmtId="177" fontId="51" fillId="0" borderId="0" applyBorder="0" applyProtection="0"/>
    <xf numFmtId="0" fontId="23" fillId="0" borderId="0" applyBorder="0" applyProtection="0"/>
    <xf numFmtId="0" fontId="1" fillId="16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3" borderId="0" applyBorder="0" applyProtection="0"/>
    <xf numFmtId="0" fontId="1" fillId="14" borderId="0" applyBorder="0" applyProtection="0"/>
    <xf numFmtId="0" fontId="1" fillId="19" borderId="0" applyBorder="0" applyProtection="0"/>
    <xf numFmtId="0" fontId="51" fillId="0" borderId="0"/>
    <xf numFmtId="0" fontId="52" fillId="0" borderId="0"/>
    <xf numFmtId="0" fontId="53" fillId="0" borderId="0"/>
    <xf numFmtId="0" fontId="59" fillId="0" borderId="0"/>
    <xf numFmtId="0" fontId="73" fillId="0" borderId="0"/>
  </cellStyleXfs>
  <cellXfs count="472">
    <xf numFmtId="0" fontId="0" fillId="0" borderId="0" xfId="0"/>
    <xf numFmtId="0" fontId="0" fillId="0" borderId="0" xfId="0" applyBorder="1"/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7" fillId="24" borderId="0" xfId="0" applyFont="1" applyFill="1" applyBorder="1" applyAlignment="1">
      <alignment vertical="center"/>
    </xf>
    <xf numFmtId="4" fontId="26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Border="1" applyAlignment="1">
      <alignment vertical="center"/>
    </xf>
    <xf numFmtId="0" fontId="32" fillId="26" borderId="10" xfId="0" applyFont="1" applyFill="1" applyBorder="1" applyAlignment="1">
      <alignment horizontal="center" vertical="center"/>
    </xf>
    <xf numFmtId="4" fontId="30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4" fontId="35" fillId="24" borderId="10" xfId="0" applyNumberFormat="1" applyFont="1" applyFill="1" applyBorder="1" applyAlignment="1">
      <alignment horizontal="center" vertical="center"/>
    </xf>
    <xf numFmtId="4" fontId="35" fillId="24" borderId="11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4" fontId="36" fillId="24" borderId="10" xfId="0" applyNumberFormat="1" applyFont="1" applyFill="1" applyBorder="1" applyAlignment="1">
      <alignment horizontal="center" vertical="center"/>
    </xf>
    <xf numFmtId="4" fontId="36" fillId="24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35" fillId="24" borderId="10" xfId="0" applyFont="1" applyFill="1" applyBorder="1" applyAlignment="1">
      <alignment vertical="center"/>
    </xf>
    <xf numFmtId="4" fontId="35" fillId="24" borderId="10" xfId="0" applyNumberFormat="1" applyFont="1" applyFill="1" applyBorder="1" applyAlignment="1">
      <alignment vertical="center"/>
    </xf>
    <xf numFmtId="4" fontId="38" fillId="0" borderId="0" xfId="0" applyNumberFormat="1" applyFont="1" applyAlignment="1">
      <alignment vertical="center"/>
    </xf>
    <xf numFmtId="0" fontId="38" fillId="0" borderId="0" xfId="0" applyFont="1" applyBorder="1" applyAlignment="1">
      <alignment vertical="center"/>
    </xf>
    <xf numFmtId="4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" fontId="35" fillId="25" borderId="10" xfId="0" applyNumberFormat="1" applyFont="1" applyFill="1" applyBorder="1" applyAlignment="1">
      <alignment horizontal="left" vertical="center"/>
    </xf>
    <xf numFmtId="4" fontId="41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0" fontId="29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right" vertical="center"/>
    </xf>
    <xf numFmtId="177" fontId="29" fillId="0" borderId="12" xfId="1" applyFont="1" applyBorder="1" applyAlignment="1" applyProtection="1">
      <alignment vertical="center"/>
    </xf>
    <xf numFmtId="178" fontId="29" fillId="0" borderId="13" xfId="0" applyNumberFormat="1" applyFont="1" applyBorder="1" applyAlignment="1">
      <alignment horizontal="left" vertical="center"/>
    </xf>
    <xf numFmtId="0" fontId="29" fillId="0" borderId="12" xfId="0" applyFont="1" applyBorder="1" applyAlignment="1">
      <alignment vertical="center"/>
    </xf>
    <xf numFmtId="0" fontId="43" fillId="0" borderId="12" xfId="0" applyFont="1" applyBorder="1" applyAlignment="1">
      <alignment horizontal="left" vertical="center"/>
    </xf>
    <xf numFmtId="10" fontId="29" fillId="0" borderId="13" xfId="3" applyNumberFormat="1" applyFont="1" applyBorder="1" applyAlignment="1" applyProtection="1">
      <alignment horizontal="left" vertical="center"/>
    </xf>
    <xf numFmtId="4" fontId="29" fillId="0" borderId="12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center"/>
    </xf>
    <xf numFmtId="10" fontId="30" fillId="0" borderId="10" xfId="0" applyNumberFormat="1" applyFont="1" applyBorder="1" applyAlignment="1">
      <alignment horizontal="center" vertical="center"/>
    </xf>
    <xf numFmtId="180" fontId="46" fillId="31" borderId="1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25" borderId="12" xfId="0" applyFont="1" applyFill="1" applyBorder="1"/>
    <xf numFmtId="0" fontId="30" fillId="0" borderId="0" xfId="0" applyFont="1" applyBorder="1"/>
    <xf numFmtId="0" fontId="30" fillId="25" borderId="0" xfId="0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178" fontId="29" fillId="0" borderId="12" xfId="0" applyNumberFormat="1" applyFont="1" applyBorder="1" applyAlignment="1">
      <alignment horizontal="left" vertical="center"/>
    </xf>
    <xf numFmtId="0" fontId="30" fillId="0" borderId="12" xfId="0" applyFont="1" applyBorder="1"/>
    <xf numFmtId="0" fontId="32" fillId="0" borderId="12" xfId="0" applyFont="1" applyBorder="1" applyAlignment="1">
      <alignment horizontal="left" vertical="center"/>
    </xf>
    <xf numFmtId="10" fontId="29" fillId="0" borderId="12" xfId="3" applyNumberFormat="1" applyFont="1" applyBorder="1" applyAlignment="1" applyProtection="1">
      <alignment horizontal="left" vertical="center"/>
    </xf>
    <xf numFmtId="0" fontId="30" fillId="0" borderId="13" xfId="0" applyFont="1" applyBorder="1"/>
    <xf numFmtId="0" fontId="30" fillId="0" borderId="11" xfId="0" applyFont="1" applyBorder="1"/>
    <xf numFmtId="0" fontId="34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30" fillId="0" borderId="18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/>
    <xf numFmtId="0" fontId="29" fillId="0" borderId="0" xfId="0" applyFont="1" applyBorder="1"/>
    <xf numFmtId="0" fontId="29" fillId="0" borderId="0" xfId="0" applyFont="1"/>
    <xf numFmtId="0" fontId="34" fillId="30" borderId="19" xfId="0" applyFont="1" applyFill="1" applyBorder="1" applyAlignment="1">
      <alignment horizontal="center" vertical="center"/>
    </xf>
    <xf numFmtId="10" fontId="29" fillId="28" borderId="17" xfId="0" applyNumberFormat="1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181" fontId="29" fillId="0" borderId="10" xfId="0" applyNumberFormat="1" applyFont="1" applyBorder="1" applyAlignment="1">
      <alignment horizontal="center" vertical="center"/>
    </xf>
    <xf numFmtId="10" fontId="29" fillId="0" borderId="10" xfId="0" applyNumberFormat="1" applyFont="1" applyBorder="1" applyAlignment="1">
      <alignment horizontal="center" vertical="center"/>
    </xf>
    <xf numFmtId="10" fontId="34" fillId="29" borderId="10" xfId="0" applyNumberFormat="1" applyFont="1" applyFill="1" applyBorder="1" applyAlignment="1">
      <alignment horizontal="center" vertical="center"/>
    </xf>
    <xf numFmtId="4" fontId="34" fillId="29" borderId="12" xfId="0" applyNumberFormat="1" applyFont="1" applyFill="1" applyBorder="1" applyAlignment="1">
      <alignment horizontal="center" vertical="center"/>
    </xf>
    <xf numFmtId="181" fontId="34" fillId="29" borderId="13" xfId="0" applyNumberFormat="1" applyFont="1" applyFill="1" applyBorder="1" applyAlignment="1">
      <alignment horizontal="center" vertical="center"/>
    </xf>
    <xf numFmtId="0" fontId="29" fillId="0" borderId="12" xfId="0" applyFont="1" applyBorder="1"/>
    <xf numFmtId="0" fontId="34" fillId="26" borderId="10" xfId="98" applyFont="1" applyFill="1" applyBorder="1" applyAlignment="1">
      <alignment horizontal="center" vertical="center"/>
    </xf>
    <xf numFmtId="0" fontId="29" fillId="0" borderId="10" xfId="98" applyFont="1" applyBorder="1" applyAlignment="1">
      <alignment horizontal="center" vertical="center"/>
    </xf>
    <xf numFmtId="0" fontId="29" fillId="0" borderId="19" xfId="98" applyFont="1" applyBorder="1" applyAlignment="1">
      <alignment horizontal="center" vertical="center"/>
    </xf>
    <xf numFmtId="0" fontId="36" fillId="29" borderId="10" xfId="98" applyFont="1" applyFill="1" applyBorder="1" applyAlignment="1">
      <alignment horizontal="center" vertical="center"/>
    </xf>
    <xf numFmtId="182" fontId="29" fillId="0" borderId="0" xfId="0" applyNumberFormat="1" applyFont="1"/>
    <xf numFmtId="0" fontId="29" fillId="0" borderId="0" xfId="96" applyFont="1" applyBorder="1"/>
    <xf numFmtId="0" fontId="29" fillId="0" borderId="14" xfId="0" applyFont="1" applyBorder="1" applyAlignment="1">
      <alignment vertical="center"/>
    </xf>
    <xf numFmtId="177" fontId="29" fillId="0" borderId="14" xfId="0" applyNumberFormat="1" applyFont="1" applyBorder="1" applyAlignment="1">
      <alignment vertical="center"/>
    </xf>
    <xf numFmtId="177" fontId="29" fillId="0" borderId="12" xfId="0" applyNumberFormat="1" applyFont="1" applyBorder="1" applyAlignment="1">
      <alignment vertical="center"/>
    </xf>
    <xf numFmtId="177" fontId="29" fillId="0" borderId="12" xfId="1" applyFont="1" applyBorder="1" applyAlignment="1" applyProtection="1">
      <alignment horizontal="left" vertical="center"/>
    </xf>
    <xf numFmtId="178" fontId="29" fillId="0" borderId="12" xfId="0" applyNumberFormat="1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4" fontId="29" fillId="0" borderId="0" xfId="0" applyNumberFormat="1" applyFont="1" applyBorder="1" applyAlignment="1">
      <alignment horizontal="left" vertical="center"/>
    </xf>
    <xf numFmtId="10" fontId="29" fillId="0" borderId="0" xfId="0" applyNumberFormat="1" applyFont="1" applyBorder="1" applyAlignment="1">
      <alignment horizontal="left" vertical="center"/>
    </xf>
    <xf numFmtId="0" fontId="29" fillId="0" borderId="20" xfId="96" applyFont="1" applyBorder="1"/>
    <xf numFmtId="0" fontId="29" fillId="0" borderId="15" xfId="0" applyFont="1" applyBorder="1"/>
    <xf numFmtId="0" fontId="29" fillId="0" borderId="20" xfId="0" applyFont="1" applyBorder="1"/>
    <xf numFmtId="0" fontId="29" fillId="0" borderId="18" xfId="0" applyFont="1" applyBorder="1"/>
    <xf numFmtId="0" fontId="29" fillId="0" borderId="14" xfId="0" applyFont="1" applyBorder="1"/>
    <xf numFmtId="0" fontId="29" fillId="0" borderId="16" xfId="0" applyFont="1" applyBorder="1"/>
    <xf numFmtId="0" fontId="29" fillId="0" borderId="21" xfId="0" applyFont="1" applyBorder="1"/>
    <xf numFmtId="0" fontId="29" fillId="0" borderId="22" xfId="0" applyFont="1" applyBorder="1"/>
    <xf numFmtId="0" fontId="29" fillId="0" borderId="23" xfId="0" applyFont="1" applyBorder="1"/>
    <xf numFmtId="0" fontId="29" fillId="0" borderId="24" xfId="0" applyFont="1" applyBorder="1"/>
    <xf numFmtId="0" fontId="29" fillId="0" borderId="25" xfId="0" applyFont="1" applyBorder="1"/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7" fillId="0" borderId="0" xfId="0" applyFont="1"/>
    <xf numFmtId="4" fontId="29" fillId="0" borderId="10" xfId="0" applyNumberFormat="1" applyFont="1" applyBorder="1" applyAlignment="1">
      <alignment horizontal="center" vertical="center"/>
    </xf>
    <xf numFmtId="0" fontId="48" fillId="24" borderId="10" xfId="99" applyFont="1" applyFill="1" applyBorder="1" applyAlignment="1">
      <alignment horizontal="center" vertical="center" wrapText="1"/>
    </xf>
    <xf numFmtId="0" fontId="48" fillId="24" borderId="10" xfId="99" applyFont="1" applyFill="1" applyBorder="1" applyAlignment="1">
      <alignment horizontal="left" vertical="center" wrapText="1"/>
    </xf>
    <xf numFmtId="0" fontId="48" fillId="24" borderId="10" xfId="99" applyFont="1" applyFill="1" applyBorder="1" applyAlignment="1">
      <alignment horizontal="center" vertical="center"/>
    </xf>
    <xf numFmtId="178" fontId="48" fillId="24" borderId="10" xfId="99" applyNumberFormat="1" applyFont="1" applyFill="1" applyBorder="1" applyAlignment="1">
      <alignment horizontal="center" vertical="center" wrapText="1"/>
    </xf>
    <xf numFmtId="169" fontId="48" fillId="24" borderId="10" xfId="85" applyFont="1" applyFill="1" applyBorder="1" applyAlignment="1" applyProtection="1">
      <alignment horizontal="center" vertical="center" wrapText="1"/>
    </xf>
    <xf numFmtId="0" fontId="49" fillId="24" borderId="10" xfId="0" applyFont="1" applyFill="1" applyBorder="1" applyAlignment="1">
      <alignment horizontal="left" vertical="center"/>
    </xf>
    <xf numFmtId="0" fontId="49" fillId="24" borderId="10" xfId="0" applyFont="1" applyFill="1" applyBorder="1" applyAlignment="1">
      <alignment horizontal="center" vertical="center" wrapText="1"/>
    </xf>
    <xf numFmtId="0" fontId="49" fillId="24" borderId="10" xfId="0" applyFont="1" applyFill="1" applyBorder="1" applyAlignment="1">
      <alignment horizontal="center" vertical="center"/>
    </xf>
    <xf numFmtId="17" fontId="49" fillId="24" borderId="10" xfId="0" applyNumberFormat="1" applyFont="1" applyFill="1" applyBorder="1" applyAlignment="1">
      <alignment horizontal="center" vertical="center"/>
    </xf>
    <xf numFmtId="0" fontId="49" fillId="24" borderId="10" xfId="99" applyFont="1" applyFill="1" applyBorder="1" applyAlignment="1">
      <alignment horizontal="center" vertical="center" wrapText="1"/>
    </xf>
    <xf numFmtId="177" fontId="49" fillId="24" borderId="10" xfId="1" applyFont="1" applyFill="1" applyBorder="1" applyAlignment="1" applyProtection="1">
      <alignment horizontal="right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 wrapText="1"/>
    </xf>
    <xf numFmtId="0" fontId="47" fillId="24" borderId="0" xfId="0" applyFont="1" applyFill="1"/>
    <xf numFmtId="0" fontId="47" fillId="0" borderId="26" xfId="0" applyFont="1" applyBorder="1" applyAlignment="1">
      <alignment horizontal="right" vertical="top" wrapText="1"/>
    </xf>
    <xf numFmtId="0" fontId="47" fillId="0" borderId="26" xfId="0" applyFont="1" applyBorder="1" applyAlignment="1">
      <alignment horizontal="left" vertical="top" wrapText="1"/>
    </xf>
    <xf numFmtId="0" fontId="47" fillId="0" borderId="26" xfId="0" applyFont="1" applyBorder="1" applyAlignment="1">
      <alignment horizontal="center" vertical="top" wrapText="1"/>
    </xf>
    <xf numFmtId="4" fontId="47" fillId="0" borderId="26" xfId="0" applyNumberFormat="1" applyFont="1" applyBorder="1" applyAlignment="1">
      <alignment horizontal="right" vertical="top" wrapText="1"/>
    </xf>
    <xf numFmtId="2" fontId="0" fillId="0" borderId="10" xfId="0" applyNumberFormat="1" applyBorder="1" applyAlignment="1"/>
    <xf numFmtId="0" fontId="0" fillId="28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/>
    <xf numFmtId="0" fontId="0" fillId="0" borderId="10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33" fillId="23" borderId="10" xfId="0" applyNumberFormat="1" applyFont="1" applyFill="1" applyBorder="1" applyAlignment="1">
      <alignment horizontal="center" vertical="center"/>
    </xf>
    <xf numFmtId="2" fontId="0" fillId="23" borderId="10" xfId="0" applyNumberFormat="1" applyFill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/>
    </xf>
    <xf numFmtId="0" fontId="0" fillId="28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/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79" fontId="55" fillId="0" borderId="12" xfId="0" applyNumberFormat="1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4" fontId="55" fillId="0" borderId="14" xfId="0" applyNumberFormat="1" applyFont="1" applyBorder="1" applyAlignment="1">
      <alignment horizontal="left" vertical="center"/>
    </xf>
    <xf numFmtId="4" fontId="42" fillId="26" borderId="17" xfId="0" applyNumberFormat="1" applyFont="1" applyFill="1" applyBorder="1" applyAlignment="1">
      <alignment horizontal="center" vertical="center"/>
    </xf>
    <xf numFmtId="4" fontId="42" fillId="26" borderId="10" xfId="0" applyNumberFormat="1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center" vertical="center" wrapText="1"/>
    </xf>
    <xf numFmtId="4" fontId="42" fillId="26" borderId="11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/>
    </xf>
    <xf numFmtId="4" fontId="36" fillId="25" borderId="10" xfId="0" applyNumberFormat="1" applyFont="1" applyFill="1" applyBorder="1" applyAlignment="1">
      <alignment horizontal="center" vertical="center"/>
    </xf>
    <xf numFmtId="4" fontId="36" fillId="25" borderId="10" xfId="0" applyNumberFormat="1" applyFont="1" applyFill="1" applyBorder="1" applyAlignment="1">
      <alignment horizontal="left" vertical="center" wrapText="1"/>
    </xf>
    <xf numFmtId="0" fontId="35" fillId="27" borderId="10" xfId="0" applyFont="1" applyFill="1" applyBorder="1" applyAlignment="1">
      <alignment vertical="center"/>
    </xf>
    <xf numFmtId="4" fontId="35" fillId="27" borderId="10" xfId="0" applyNumberFormat="1" applyFont="1" applyFill="1" applyBorder="1" applyAlignment="1">
      <alignment vertical="center"/>
    </xf>
    <xf numFmtId="4" fontId="36" fillId="27" borderId="10" xfId="0" applyNumberFormat="1" applyFont="1" applyFill="1" applyBorder="1" applyAlignment="1">
      <alignment horizontal="center" vertical="center"/>
    </xf>
    <xf numFmtId="4" fontId="36" fillId="27" borderId="10" xfId="0" applyNumberFormat="1" applyFont="1" applyFill="1" applyBorder="1" applyAlignment="1">
      <alignment horizontal="left" vertical="center" wrapText="1"/>
    </xf>
    <xf numFmtId="4" fontId="36" fillId="24" borderId="10" xfId="0" applyNumberFormat="1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left" vertical="center"/>
    </xf>
    <xf numFmtId="10" fontId="60" fillId="3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 vertical="center"/>
    </xf>
    <xf numFmtId="0" fontId="0" fillId="36" borderId="0" xfId="0" applyFill="1"/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2" fontId="0" fillId="0" borderId="10" xfId="0" applyNumberFormat="1" applyFill="1" applyBorder="1" applyAlignment="1">
      <alignment vertical="center"/>
    </xf>
    <xf numFmtId="2" fontId="0" fillId="36" borderId="12" xfId="0" applyNumberFormat="1" applyFill="1" applyBorder="1" applyAlignment="1">
      <alignment horizontal="center" vertical="center"/>
    </xf>
    <xf numFmtId="2" fontId="0" fillId="36" borderId="13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2" fontId="33" fillId="37" borderId="34" xfId="0" applyNumberFormat="1" applyFont="1" applyFill="1" applyBorder="1" applyAlignment="1">
      <alignment horizontal="center" vertical="center"/>
    </xf>
    <xf numFmtId="2" fontId="0" fillId="37" borderId="34" xfId="0" applyNumberFormat="1" applyFill="1" applyBorder="1" applyAlignment="1">
      <alignment vertical="center"/>
    </xf>
    <xf numFmtId="2" fontId="0" fillId="37" borderId="35" xfId="0" applyNumberFormat="1" applyFill="1" applyBorder="1" applyAlignment="1">
      <alignment vertical="center"/>
    </xf>
    <xf numFmtId="2" fontId="0" fillId="0" borderId="19" xfId="0" applyNumberFormat="1" applyBorder="1" applyAlignment="1">
      <alignment horizontal="center" vertical="center"/>
    </xf>
    <xf numFmtId="2" fontId="0" fillId="38" borderId="34" xfId="0" applyNumberFormat="1" applyFill="1" applyBorder="1" applyAlignment="1">
      <alignment horizontal="center" vertical="center"/>
    </xf>
    <xf numFmtId="2" fontId="0" fillId="38" borderId="35" xfId="0" applyNumberFormat="1" applyFill="1" applyBorder="1" applyAlignment="1">
      <alignment horizontal="center" vertical="center"/>
    </xf>
    <xf numFmtId="0" fontId="33" fillId="37" borderId="28" xfId="0" applyFont="1" applyFill="1" applyBorder="1" applyAlignment="1">
      <alignment horizontal="right" vertical="center"/>
    </xf>
    <xf numFmtId="2" fontId="33" fillId="0" borderId="19" xfId="0" applyNumberFormat="1" applyFont="1" applyBorder="1" applyAlignment="1">
      <alignment horizontal="center" vertical="center"/>
    </xf>
    <xf numFmtId="2" fontId="0" fillId="0" borderId="31" xfId="0" applyNumberFormat="1" applyBorder="1" applyAlignment="1">
      <alignment vertical="center"/>
    </xf>
    <xf numFmtId="2" fontId="0" fillId="0" borderId="32" xfId="0" applyNumberFormat="1" applyBorder="1" applyAlignment="1">
      <alignment vertical="center"/>
    </xf>
    <xf numFmtId="2" fontId="33" fillId="37" borderId="35" xfId="0" applyNumberFormat="1" applyFont="1" applyFill="1" applyBorder="1" applyAlignment="1">
      <alignment horizontal="center" vertical="center"/>
    </xf>
    <xf numFmtId="2" fontId="0" fillId="38" borderId="29" xfId="0" applyNumberFormat="1" applyFill="1" applyBorder="1" applyAlignment="1">
      <alignment vertical="center"/>
    </xf>
    <xf numFmtId="2" fontId="0" fillId="38" borderId="30" xfId="0" applyNumberFormat="1" applyFill="1" applyBorder="1" applyAlignment="1">
      <alignment vertical="center"/>
    </xf>
    <xf numFmtId="0" fontId="33" fillId="36" borderId="27" xfId="0" applyFont="1" applyFill="1" applyBorder="1" applyAlignment="1">
      <alignment horizontal="right" vertical="center"/>
    </xf>
    <xf numFmtId="2" fontId="33" fillId="36" borderId="19" xfId="0" applyNumberFormat="1" applyFont="1" applyFill="1" applyBorder="1" applyAlignment="1">
      <alignment horizontal="center" vertical="center"/>
    </xf>
    <xf numFmtId="2" fontId="0" fillId="36" borderId="31" xfId="0" applyNumberFormat="1" applyFill="1" applyBorder="1" applyAlignment="1">
      <alignment vertical="center"/>
    </xf>
    <xf numFmtId="2" fontId="0" fillId="36" borderId="32" xfId="0" applyNumberFormat="1" applyFill="1" applyBorder="1" applyAlignment="1">
      <alignment vertical="center"/>
    </xf>
    <xf numFmtId="2" fontId="33" fillId="0" borderId="13" xfId="0" applyNumberFormat="1" applyFont="1" applyBorder="1" applyAlignment="1">
      <alignment horizontal="center" vertical="center"/>
    </xf>
    <xf numFmtId="0" fontId="33" fillId="0" borderId="27" xfId="0" applyFont="1" applyBorder="1" applyAlignment="1">
      <alignment horizontal="right" vertical="center"/>
    </xf>
    <xf numFmtId="2" fontId="0" fillId="36" borderId="19" xfId="0" applyNumberFormat="1" applyFill="1" applyBorder="1" applyAlignment="1">
      <alignment horizontal="center" vertical="center"/>
    </xf>
    <xf numFmtId="2" fontId="0" fillId="36" borderId="19" xfId="0" applyNumberFormat="1" applyFont="1" applyFill="1" applyBorder="1" applyAlignment="1">
      <alignment horizontal="center" vertical="center" wrapText="1"/>
    </xf>
    <xf numFmtId="0" fontId="33" fillId="37" borderId="37" xfId="0" applyFont="1" applyFill="1" applyBorder="1" applyAlignment="1">
      <alignment horizontal="right" vertical="center"/>
    </xf>
    <xf numFmtId="0" fontId="0" fillId="36" borderId="19" xfId="0" applyFont="1" applyFill="1" applyBorder="1" applyAlignment="1">
      <alignment horizontal="center" vertical="center" wrapText="1"/>
    </xf>
    <xf numFmtId="2" fontId="54" fillId="38" borderId="35" xfId="0" applyNumberFormat="1" applyFont="1" applyFill="1" applyBorder="1" applyAlignment="1">
      <alignment horizontal="center" vertical="center"/>
    </xf>
    <xf numFmtId="0" fontId="54" fillId="36" borderId="0" xfId="0" applyFont="1" applyFill="1" applyBorder="1" applyAlignment="1">
      <alignment horizontal="right" vertical="center"/>
    </xf>
    <xf numFmtId="2" fontId="54" fillId="36" borderId="0" xfId="0" applyNumberFormat="1" applyFont="1" applyFill="1" applyBorder="1" applyAlignment="1">
      <alignment horizontal="center" vertical="center"/>
    </xf>
    <xf numFmtId="2" fontId="33" fillId="39" borderId="3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4" fontId="55" fillId="0" borderId="14" xfId="0" applyNumberFormat="1" applyFont="1" applyBorder="1" applyAlignment="1">
      <alignment horizontal="center" vertical="center"/>
    </xf>
    <xf numFmtId="4" fontId="35" fillId="25" borderId="10" xfId="0" applyNumberFormat="1" applyFont="1" applyFill="1" applyBorder="1" applyAlignment="1">
      <alignment horizontal="center" vertical="center"/>
    </xf>
    <xf numFmtId="4" fontId="35" fillId="27" borderId="10" xfId="0" applyNumberFormat="1" applyFont="1" applyFill="1" applyBorder="1" applyAlignment="1">
      <alignment horizontal="center" vertical="center"/>
    </xf>
    <xf numFmtId="10" fontId="56" fillId="0" borderId="10" xfId="3" applyNumberFormat="1" applyFont="1" applyBorder="1" applyAlignment="1" applyProtection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10" fontId="56" fillId="0" borderId="10" xfId="3" applyNumberFormat="1" applyFont="1" applyBorder="1" applyAlignment="1">
      <alignment horizontal="center" vertical="center"/>
    </xf>
    <xf numFmtId="4" fontId="35" fillId="25" borderId="11" xfId="0" applyNumberFormat="1" applyFont="1" applyFill="1" applyBorder="1" applyAlignment="1">
      <alignment horizontal="center" vertical="center"/>
    </xf>
    <xf numFmtId="4" fontId="65" fillId="24" borderId="10" xfId="0" applyNumberFormat="1" applyFont="1" applyFill="1" applyBorder="1" applyAlignment="1">
      <alignment horizontal="center" vertical="center"/>
    </xf>
    <xf numFmtId="4" fontId="64" fillId="24" borderId="10" xfId="0" applyNumberFormat="1" applyFont="1" applyFill="1" applyBorder="1" applyAlignment="1">
      <alignment horizontal="center" vertical="center"/>
    </xf>
    <xf numFmtId="4" fontId="64" fillId="24" borderId="11" xfId="0" applyNumberFormat="1" applyFont="1" applyFill="1" applyBorder="1" applyAlignment="1">
      <alignment horizontal="center" vertical="center"/>
    </xf>
    <xf numFmtId="10" fontId="64" fillId="0" borderId="10" xfId="3" applyNumberFormat="1" applyFont="1" applyBorder="1" applyAlignment="1" applyProtection="1">
      <alignment horizontal="center" vertical="center"/>
    </xf>
    <xf numFmtId="0" fontId="64" fillId="24" borderId="10" xfId="0" applyFont="1" applyFill="1" applyBorder="1" applyAlignment="1">
      <alignment horizontal="center" vertical="center"/>
    </xf>
    <xf numFmtId="4" fontId="64" fillId="24" borderId="10" xfId="159" applyNumberFormat="1" applyFont="1" applyFill="1" applyBorder="1" applyAlignment="1" applyProtection="1">
      <alignment horizontal="left" vertical="center" wrapText="1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vertical="center"/>
    </xf>
    <xf numFmtId="0" fontId="55" fillId="0" borderId="14" xfId="0" applyFont="1" applyBorder="1" applyAlignment="1">
      <alignment horizontal="center" vertical="center"/>
    </xf>
    <xf numFmtId="0" fontId="34" fillId="0" borderId="12" xfId="0" applyFont="1" applyBorder="1" applyAlignment="1">
      <alignment horizontal="right" vertical="center"/>
    </xf>
    <xf numFmtId="4" fontId="29" fillId="0" borderId="12" xfId="0" applyNumberFormat="1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 wrapText="1"/>
    </xf>
    <xf numFmtId="4" fontId="64" fillId="41" borderId="10" xfId="0" applyNumberFormat="1" applyFont="1" applyFill="1" applyBorder="1" applyAlignment="1">
      <alignment horizontal="center" vertical="center"/>
    </xf>
    <xf numFmtId="4" fontId="68" fillId="27" borderId="11" xfId="0" applyNumberFormat="1" applyFont="1" applyFill="1" applyBorder="1" applyAlignment="1">
      <alignment horizontal="center" vertical="center"/>
    </xf>
    <xf numFmtId="184" fontId="42" fillId="27" borderId="11" xfId="0" applyNumberFormat="1" applyFont="1" applyFill="1" applyBorder="1" applyAlignment="1">
      <alignment horizontal="center" vertical="center"/>
    </xf>
    <xf numFmtId="44" fontId="42" fillId="27" borderId="11" xfId="0" applyNumberFormat="1" applyFont="1" applyFill="1" applyBorder="1" applyAlignment="1">
      <alignment horizontal="center" vertical="center"/>
    </xf>
    <xf numFmtId="184" fontId="68" fillId="27" borderId="11" xfId="0" applyNumberFormat="1" applyFont="1" applyFill="1" applyBorder="1" applyAlignment="1">
      <alignment horizontal="center" vertical="center"/>
    </xf>
    <xf numFmtId="0" fontId="67" fillId="36" borderId="0" xfId="0" applyFont="1" applyFill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10" fontId="41" fillId="0" borderId="10" xfId="0" applyNumberFormat="1" applyFont="1" applyBorder="1" applyAlignment="1">
      <alignment horizontal="center" vertical="center"/>
    </xf>
    <xf numFmtId="4" fontId="64" fillId="42" borderId="10" xfId="159" applyNumberFormat="1" applyFont="1" applyFill="1" applyBorder="1" applyAlignment="1" applyProtection="1">
      <alignment horizontal="left" vertical="center" wrapText="1"/>
    </xf>
    <xf numFmtId="179" fontId="35" fillId="0" borderId="12" xfId="0" applyNumberFormat="1" applyFont="1" applyBorder="1" applyAlignment="1">
      <alignment horizontal="left" vertical="center"/>
    </xf>
    <xf numFmtId="0" fontId="40" fillId="0" borderId="11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34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10" fontId="29" fillId="0" borderId="12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10" fontId="35" fillId="0" borderId="14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vertical="center" wrapText="1"/>
    </xf>
    <xf numFmtId="0" fontId="35" fillId="0" borderId="14" xfId="0" applyFont="1" applyBorder="1" applyAlignment="1">
      <alignment horizontal="left" vertical="center"/>
    </xf>
    <xf numFmtId="0" fontId="71" fillId="0" borderId="12" xfId="0" applyFont="1" applyBorder="1" applyAlignment="1">
      <alignment vertical="center"/>
    </xf>
    <xf numFmtId="0" fontId="71" fillId="0" borderId="12" xfId="0" applyFont="1" applyBorder="1" applyAlignment="1">
      <alignment vertical="center" wrapText="1"/>
    </xf>
    <xf numFmtId="0" fontId="71" fillId="0" borderId="12" xfId="0" applyFont="1" applyBorder="1" applyAlignment="1">
      <alignment horizontal="center" vertical="center"/>
    </xf>
    <xf numFmtId="184" fontId="29" fillId="0" borderId="12" xfId="0" applyNumberFormat="1" applyFont="1" applyBorder="1" applyAlignment="1">
      <alignment horizontal="center" vertical="center"/>
    </xf>
    <xf numFmtId="14" fontId="29" fillId="0" borderId="12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vertical="center"/>
    </xf>
    <xf numFmtId="17" fontId="29" fillId="0" borderId="12" xfId="0" applyNumberFormat="1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/>
    </xf>
    <xf numFmtId="0" fontId="71" fillId="0" borderId="14" xfId="0" applyFont="1" applyBorder="1" applyAlignment="1">
      <alignment vertical="center"/>
    </xf>
    <xf numFmtId="0" fontId="71" fillId="0" borderId="14" xfId="0" applyFont="1" applyBorder="1" applyAlignment="1">
      <alignment horizontal="right" vertical="center"/>
    </xf>
    <xf numFmtId="177" fontId="71" fillId="0" borderId="12" xfId="1" applyFont="1" applyBorder="1" applyAlignment="1" applyProtection="1">
      <alignment horizontal="right" vertical="center"/>
    </xf>
    <xf numFmtId="178" fontId="29" fillId="0" borderId="12" xfId="0" applyNumberFormat="1" applyFont="1" applyBorder="1" applyAlignment="1">
      <alignment horizontal="center" vertical="center"/>
    </xf>
    <xf numFmtId="10" fontId="29" fillId="0" borderId="12" xfId="0" applyNumberFormat="1" applyFont="1" applyBorder="1" applyAlignment="1">
      <alignment vertical="center"/>
    </xf>
    <xf numFmtId="0" fontId="0" fillId="0" borderId="0" xfId="0" applyAlignment="1">
      <alignment wrapText="1"/>
    </xf>
    <xf numFmtId="4" fontId="0" fillId="0" borderId="0" xfId="0" applyNumberFormat="1"/>
    <xf numFmtId="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29" borderId="10" xfId="98" applyFont="1" applyFill="1" applyBorder="1" applyAlignment="1">
      <alignment horizontal="center" vertical="center"/>
    </xf>
    <xf numFmtId="0" fontId="29" fillId="0" borderId="19" xfId="98" applyFont="1" applyBorder="1" applyAlignment="1">
      <alignment horizontal="center" vertical="center"/>
    </xf>
    <xf numFmtId="0" fontId="29" fillId="0" borderId="10" xfId="98" applyFont="1" applyBorder="1" applyAlignment="1">
      <alignment horizontal="center" vertical="center"/>
    </xf>
    <xf numFmtId="0" fontId="0" fillId="0" borderId="10" xfId="0" applyBorder="1"/>
    <xf numFmtId="0" fontId="64" fillId="24" borderId="10" xfId="0" applyFont="1" applyFill="1" applyBorder="1" applyAlignment="1">
      <alignment vertical="center"/>
    </xf>
    <xf numFmtId="4" fontId="64" fillId="24" borderId="10" xfId="0" applyNumberFormat="1" applyFont="1" applyFill="1" applyBorder="1" applyAlignment="1">
      <alignment vertical="center"/>
    </xf>
    <xf numFmtId="4" fontId="72" fillId="24" borderId="10" xfId="0" applyNumberFormat="1" applyFont="1" applyFill="1" applyBorder="1" applyAlignment="1">
      <alignment horizontal="center" vertical="center"/>
    </xf>
    <xf numFmtId="4" fontId="72" fillId="24" borderId="10" xfId="0" applyNumberFormat="1" applyFont="1" applyFill="1" applyBorder="1" applyAlignment="1">
      <alignment horizontal="left" vertical="center" wrapText="1"/>
    </xf>
    <xf numFmtId="0" fontId="64" fillId="27" borderId="10" xfId="0" applyFont="1" applyFill="1" applyBorder="1" applyAlignment="1">
      <alignment vertical="center"/>
    </xf>
    <xf numFmtId="4" fontId="64" fillId="27" borderId="10" xfId="0" applyNumberFormat="1" applyFont="1" applyFill="1" applyBorder="1" applyAlignment="1">
      <alignment vertical="center"/>
    </xf>
    <xf numFmtId="4" fontId="72" fillId="27" borderId="10" xfId="0" applyNumberFormat="1" applyFont="1" applyFill="1" applyBorder="1" applyAlignment="1">
      <alignment horizontal="center" vertical="center"/>
    </xf>
    <xf numFmtId="4" fontId="72" fillId="27" borderId="10" xfId="0" applyNumberFormat="1" applyFont="1" applyFill="1" applyBorder="1" applyAlignment="1">
      <alignment horizontal="left" vertical="center" wrapText="1"/>
    </xf>
    <xf numFmtId="4" fontId="64" fillId="27" borderId="10" xfId="0" applyNumberFormat="1" applyFont="1" applyFill="1" applyBorder="1" applyAlignment="1">
      <alignment horizontal="center" vertical="center"/>
    </xf>
    <xf numFmtId="0" fontId="64" fillId="25" borderId="10" xfId="0" applyFont="1" applyFill="1" applyBorder="1" applyAlignment="1">
      <alignment horizontal="left" vertical="center"/>
    </xf>
    <xf numFmtId="4" fontId="64" fillId="25" borderId="10" xfId="0" applyNumberFormat="1" applyFont="1" applyFill="1" applyBorder="1" applyAlignment="1">
      <alignment horizontal="left" vertical="center"/>
    </xf>
    <xf numFmtId="4" fontId="72" fillId="25" borderId="10" xfId="0" applyNumberFormat="1" applyFont="1" applyFill="1" applyBorder="1" applyAlignment="1">
      <alignment horizontal="center" vertical="center"/>
    </xf>
    <xf numFmtId="4" fontId="72" fillId="25" borderId="10" xfId="0" applyNumberFormat="1" applyFont="1" applyFill="1" applyBorder="1" applyAlignment="1">
      <alignment horizontal="left" vertical="center" wrapText="1"/>
    </xf>
    <xf numFmtId="4" fontId="64" fillId="25" borderId="10" xfId="0" applyNumberFormat="1" applyFont="1" applyFill="1" applyBorder="1" applyAlignment="1">
      <alignment horizontal="center" vertical="center"/>
    </xf>
    <xf numFmtId="4" fontId="64" fillId="25" borderId="11" xfId="0" applyNumberFormat="1" applyFont="1" applyFill="1" applyBorder="1" applyAlignment="1">
      <alignment horizontal="center" vertical="center"/>
    </xf>
    <xf numFmtId="4" fontId="64" fillId="24" borderId="19" xfId="0" applyNumberFormat="1" applyFont="1" applyFill="1" applyBorder="1" applyAlignment="1">
      <alignment horizontal="center" vertical="center"/>
    </xf>
    <xf numFmtId="10" fontId="64" fillId="0" borderId="10" xfId="3" applyNumberFormat="1" applyFont="1" applyBorder="1" applyAlignment="1">
      <alignment horizontal="center" vertical="center"/>
    </xf>
    <xf numFmtId="4" fontId="72" fillId="27" borderId="11" xfId="0" applyNumberFormat="1" applyFont="1" applyFill="1" applyBorder="1" applyAlignment="1">
      <alignment horizontal="center" vertical="center"/>
    </xf>
    <xf numFmtId="184" fontId="72" fillId="27" borderId="11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 wrapText="1"/>
    </xf>
    <xf numFmtId="4" fontId="64" fillId="0" borderId="0" xfId="0" applyNumberFormat="1" applyFont="1" applyAlignment="1">
      <alignment vertical="center"/>
    </xf>
    <xf numFmtId="4" fontId="64" fillId="0" borderId="0" xfId="0" applyNumberFormat="1" applyFont="1" applyAlignment="1">
      <alignment horizontal="center" vertical="center"/>
    </xf>
    <xf numFmtId="0" fontId="64" fillId="42" borderId="10" xfId="0" applyFont="1" applyFill="1" applyBorder="1" applyAlignment="1">
      <alignment horizontal="center" vertical="center"/>
    </xf>
    <xf numFmtId="0" fontId="40" fillId="0" borderId="18" xfId="0" applyFont="1" applyBorder="1" applyAlignment="1">
      <alignment vertical="center" wrapText="1"/>
    </xf>
    <xf numFmtId="17" fontId="69" fillId="0" borderId="12" xfId="3" applyNumberFormat="1" applyFont="1" applyBorder="1" applyAlignment="1">
      <alignment horizontal="center" vertical="center" wrapText="1"/>
    </xf>
    <xf numFmtId="1" fontId="19" fillId="33" borderId="10" xfId="99" applyNumberFormat="1" applyFont="1" applyFill="1" applyBorder="1" applyAlignment="1">
      <alignment horizontal="center" vertical="center" wrapText="1"/>
    </xf>
    <xf numFmtId="4" fontId="19" fillId="33" borderId="10" xfId="99" applyNumberFormat="1" applyFont="1" applyFill="1" applyBorder="1" applyAlignment="1">
      <alignment vertical="center" wrapText="1"/>
    </xf>
    <xf numFmtId="169" fontId="48" fillId="0" borderId="10" xfId="85" applyFont="1" applyBorder="1" applyAlignment="1" applyProtection="1">
      <alignment horizontal="center" vertical="center" wrapText="1"/>
    </xf>
    <xf numFmtId="0" fontId="0" fillId="43" borderId="0" xfId="0" applyFill="1" applyAlignment="1">
      <alignment wrapText="1"/>
    </xf>
    <xf numFmtId="0" fontId="74" fillId="43" borderId="0" xfId="0" applyFont="1" applyFill="1"/>
    <xf numFmtId="0" fontId="74" fillId="43" borderId="0" xfId="0" applyFont="1" applyFill="1" applyAlignment="1">
      <alignment wrapText="1"/>
    </xf>
    <xf numFmtId="4" fontId="74" fillId="43" borderId="0" xfId="0" applyNumberFormat="1" applyFont="1" applyFill="1"/>
    <xf numFmtId="0" fontId="75" fillId="43" borderId="0" xfId="0" applyFont="1" applyFill="1" applyAlignment="1">
      <alignment wrapText="1"/>
    </xf>
    <xf numFmtId="0" fontId="76" fillId="43" borderId="0" xfId="0" applyFont="1" applyFill="1"/>
    <xf numFmtId="0" fontId="76" fillId="43" borderId="0" xfId="0" applyFont="1" applyFill="1" applyAlignment="1">
      <alignment wrapText="1"/>
    </xf>
    <xf numFmtId="4" fontId="76" fillId="43" borderId="0" xfId="0" applyNumberFormat="1" applyFont="1" applyFill="1"/>
    <xf numFmtId="0" fontId="74" fillId="0" borderId="0" xfId="0" applyFont="1" applyAlignment="1">
      <alignment wrapText="1"/>
    </xf>
    <xf numFmtId="0" fontId="74" fillId="0" borderId="0" xfId="0" applyFont="1"/>
    <xf numFmtId="4" fontId="74" fillId="0" borderId="0" xfId="0" applyNumberFormat="1" applyFont="1"/>
    <xf numFmtId="0" fontId="77" fillId="0" borderId="0" xfId="0" applyFont="1" applyAlignment="1">
      <alignment wrapText="1"/>
    </xf>
    <xf numFmtId="0" fontId="76" fillId="0" borderId="0" xfId="0" applyFont="1" applyAlignment="1">
      <alignment wrapText="1"/>
    </xf>
    <xf numFmtId="4" fontId="76" fillId="0" borderId="0" xfId="0" applyNumberFormat="1" applyFont="1"/>
    <xf numFmtId="0" fontId="0" fillId="43" borderId="0" xfId="0" applyFill="1"/>
    <xf numFmtId="0" fontId="75" fillId="43" borderId="0" xfId="0" applyFont="1" applyFill="1"/>
    <xf numFmtId="4" fontId="72" fillId="27" borderId="11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wrapText="1"/>
    </xf>
    <xf numFmtId="0" fontId="74" fillId="0" borderId="0" xfId="0" applyFont="1"/>
    <xf numFmtId="4" fontId="64" fillId="24" borderId="13" xfId="0" applyNumberFormat="1" applyFont="1" applyFill="1" applyBorder="1" applyAlignment="1">
      <alignment horizontal="center" vertical="center"/>
    </xf>
    <xf numFmtId="1" fontId="78" fillId="36" borderId="10" xfId="0" applyNumberFormat="1" applyFont="1" applyFill="1" applyBorder="1" applyAlignment="1">
      <alignment horizontal="center" vertical="center"/>
    </xf>
    <xf numFmtId="0" fontId="78" fillId="36" borderId="10" xfId="0" applyFont="1" applyFill="1" applyBorder="1" applyAlignment="1">
      <alignment horizontal="center" vertical="center"/>
    </xf>
    <xf numFmtId="0" fontId="79" fillId="0" borderId="0" xfId="0" applyFont="1"/>
    <xf numFmtId="0" fontId="80" fillId="0" borderId="0" xfId="0" applyFont="1"/>
    <xf numFmtId="0" fontId="81" fillId="43" borderId="0" xfId="0" applyFont="1" applyFill="1"/>
    <xf numFmtId="0" fontId="81" fillId="43" borderId="0" xfId="0" applyFont="1" applyFill="1" applyAlignment="1">
      <alignment wrapText="1"/>
    </xf>
    <xf numFmtId="0" fontId="79" fillId="0" borderId="0" xfId="0" applyFont="1" applyAlignment="1">
      <alignment wrapText="1"/>
    </xf>
    <xf numFmtId="4" fontId="76" fillId="43" borderId="0" xfId="0" applyNumberFormat="1" applyFont="1" applyFill="1" applyAlignment="1">
      <alignment wrapText="1"/>
    </xf>
    <xf numFmtId="0" fontId="47" fillId="0" borderId="41" xfId="0" applyFont="1" applyBorder="1" applyAlignment="1">
      <alignment horizontal="right" vertical="top" wrapText="1"/>
    </xf>
    <xf numFmtId="0" fontId="82" fillId="0" borderId="10" xfId="0" applyFont="1" applyBorder="1" applyAlignment="1">
      <alignment horizontal="center"/>
    </xf>
    <xf numFmtId="184" fontId="74" fillId="0" borderId="0" xfId="0" applyNumberFormat="1" applyFont="1"/>
    <xf numFmtId="0" fontId="29" fillId="44" borderId="0" xfId="0" applyFont="1" applyFill="1" applyAlignment="1">
      <alignment vertical="center"/>
    </xf>
    <xf numFmtId="1" fontId="74" fillId="0" borderId="0" xfId="0" applyNumberFormat="1" applyFont="1"/>
    <xf numFmtId="0" fontId="29" fillId="36" borderId="0" xfId="0" applyFont="1" applyFill="1" applyAlignment="1">
      <alignment vertical="center"/>
    </xf>
    <xf numFmtId="1" fontId="19" fillId="33" borderId="10" xfId="99" applyNumberFormat="1" applyFont="1" applyFill="1" applyBorder="1" applyAlignment="1">
      <alignment horizontal="center" vertical="center" wrapText="1"/>
    </xf>
    <xf numFmtId="4" fontId="19" fillId="33" borderId="10" xfId="99" applyNumberFormat="1" applyFont="1" applyFill="1" applyBorder="1" applyAlignment="1">
      <alignment vertical="center" wrapText="1"/>
    </xf>
    <xf numFmtId="169" fontId="48" fillId="0" borderId="10" xfId="85" applyFont="1" applyBorder="1" applyAlignment="1" applyProtection="1">
      <alignment horizontal="center" vertical="center" wrapText="1"/>
    </xf>
    <xf numFmtId="0" fontId="66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horizontal="center" vertical="center"/>
    </xf>
    <xf numFmtId="0" fontId="34" fillId="29" borderId="10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17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6" fillId="0" borderId="3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left" vertical="center"/>
    </xf>
    <xf numFmtId="4" fontId="30" fillId="23" borderId="10" xfId="0" applyNumberFormat="1" applyFont="1" applyFill="1" applyBorder="1" applyAlignment="1">
      <alignment horizontal="center" vertical="center"/>
    </xf>
    <xf numFmtId="10" fontId="46" fillId="31" borderId="10" xfId="0" applyNumberFormat="1" applyFont="1" applyFill="1" applyBorder="1" applyAlignment="1">
      <alignment horizontal="right" vertical="center"/>
    </xf>
    <xf numFmtId="4" fontId="46" fillId="31" borderId="10" xfId="0" applyNumberFormat="1" applyFont="1" applyFill="1" applyBorder="1" applyAlignment="1">
      <alignment horizontal="center" vertical="center"/>
    </xf>
    <xf numFmtId="4" fontId="68" fillId="27" borderId="11" xfId="0" applyNumberFormat="1" applyFont="1" applyFill="1" applyBorder="1" applyAlignment="1">
      <alignment horizontal="center" vertical="center"/>
    </xf>
    <xf numFmtId="4" fontId="68" fillId="27" borderId="13" xfId="0" applyNumberFormat="1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/>
    </xf>
    <xf numFmtId="0" fontId="42" fillId="26" borderId="17" xfId="0" applyFont="1" applyFill="1" applyBorder="1" applyAlignment="1">
      <alignment horizontal="center" vertical="center"/>
    </xf>
    <xf numFmtId="0" fontId="42" fillId="26" borderId="17" xfId="0" applyFont="1" applyFill="1" applyBorder="1" applyAlignment="1">
      <alignment horizontal="center" vertical="center" wrapText="1"/>
    </xf>
    <xf numFmtId="0" fontId="58" fillId="26" borderId="17" xfId="0" applyFont="1" applyFill="1" applyBorder="1" applyAlignment="1">
      <alignment horizontal="center" vertical="center" wrapText="1"/>
    </xf>
    <xf numFmtId="4" fontId="42" fillId="26" borderId="17" xfId="0" applyNumberFormat="1" applyFont="1" applyFill="1" applyBorder="1" applyAlignment="1">
      <alignment horizontal="center" vertical="center" wrapText="1"/>
    </xf>
    <xf numFmtId="0" fontId="42" fillId="26" borderId="18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4" fontId="72" fillId="27" borderId="11" xfId="0" applyNumberFormat="1" applyFont="1" applyFill="1" applyBorder="1" applyAlignment="1">
      <alignment horizontal="center" vertical="center"/>
    </xf>
    <xf numFmtId="4" fontId="72" fillId="27" borderId="13" xfId="0" applyNumberFormat="1" applyFont="1" applyFill="1" applyBorder="1" applyAlignment="1">
      <alignment horizontal="center" vertical="center"/>
    </xf>
    <xf numFmtId="4" fontId="58" fillId="27" borderId="11" xfId="0" applyNumberFormat="1" applyFont="1" applyFill="1" applyBorder="1" applyAlignment="1">
      <alignment horizontal="center" vertical="center"/>
    </xf>
    <xf numFmtId="4" fontId="58" fillId="27" borderId="13" xfId="0" applyNumberFormat="1" applyFont="1" applyFill="1" applyBorder="1" applyAlignment="1">
      <alignment horizontal="center" vertical="center"/>
    </xf>
    <xf numFmtId="0" fontId="72" fillId="25" borderId="10" xfId="0" applyFont="1" applyFill="1" applyBorder="1" applyAlignment="1">
      <alignment horizontal="center" vertical="center"/>
    </xf>
    <xf numFmtId="4" fontId="72" fillId="25" borderId="11" xfId="2" applyNumberFormat="1" applyFont="1" applyFill="1" applyBorder="1" applyAlignment="1" applyProtection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0" fontId="71" fillId="0" borderId="12" xfId="0" applyFont="1" applyBorder="1" applyAlignment="1">
      <alignment horizontal="left" vertical="center"/>
    </xf>
    <xf numFmtId="0" fontId="34" fillId="26" borderId="19" xfId="0" applyFont="1" applyFill="1" applyBorder="1" applyAlignment="1">
      <alignment horizontal="center" vertical="center"/>
    </xf>
    <xf numFmtId="0" fontId="34" fillId="30" borderId="10" xfId="0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left" vertical="center"/>
    </xf>
    <xf numFmtId="4" fontId="29" fillId="23" borderId="10" xfId="0" applyNumberFormat="1" applyFont="1" applyFill="1" applyBorder="1" applyAlignment="1">
      <alignment horizontal="center" vertical="center"/>
    </xf>
    <xf numFmtId="4" fontId="29" fillId="23" borderId="17" xfId="0" applyNumberFormat="1" applyFont="1" applyFill="1" applyBorder="1" applyAlignment="1">
      <alignment horizontal="center" vertical="center"/>
    </xf>
    <xf numFmtId="10" fontId="34" fillId="29" borderId="10" xfId="0" applyNumberFormat="1" applyFont="1" applyFill="1" applyBorder="1" applyAlignment="1">
      <alignment horizontal="right" vertical="center"/>
    </xf>
    <xf numFmtId="4" fontId="34" fillId="29" borderId="1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wrapText="1"/>
    </xf>
    <xf numFmtId="0" fontId="74" fillId="0" borderId="0" xfId="0" applyFont="1"/>
    <xf numFmtId="4" fontId="63" fillId="32" borderId="37" xfId="0" applyNumberFormat="1" applyFont="1" applyFill="1" applyBorder="1" applyAlignment="1">
      <alignment horizontal="center" vertical="center"/>
    </xf>
    <xf numFmtId="4" fontId="63" fillId="32" borderId="39" xfId="0" applyNumberFormat="1" applyFont="1" applyFill="1" applyBorder="1" applyAlignment="1">
      <alignment horizontal="center" vertical="center"/>
    </xf>
    <xf numFmtId="4" fontId="63" fillId="32" borderId="40" xfId="0" applyNumberFormat="1" applyFont="1" applyFill="1" applyBorder="1" applyAlignment="1">
      <alignment horizontal="center" vertical="center"/>
    </xf>
    <xf numFmtId="4" fontId="63" fillId="32" borderId="23" xfId="0" applyNumberFormat="1" applyFont="1" applyFill="1" applyBorder="1" applyAlignment="1">
      <alignment horizontal="center" vertical="center"/>
    </xf>
    <xf numFmtId="4" fontId="63" fillId="32" borderId="24" xfId="0" applyNumberFormat="1" applyFont="1" applyFill="1" applyBorder="1" applyAlignment="1">
      <alignment horizontal="center" vertical="center"/>
    </xf>
    <xf numFmtId="4" fontId="63" fillId="32" borderId="25" xfId="0" applyNumberFormat="1" applyFont="1" applyFill="1" applyBorder="1" applyAlignment="1">
      <alignment horizontal="center" vertical="center"/>
    </xf>
    <xf numFmtId="0" fontId="48" fillId="0" borderId="10" xfId="99" applyFont="1" applyBorder="1" applyAlignment="1">
      <alignment horizontal="center" vertical="center" wrapText="1"/>
    </xf>
    <xf numFmtId="1" fontId="19" fillId="33" borderId="10" xfId="99" applyNumberFormat="1" applyFont="1" applyFill="1" applyBorder="1" applyAlignment="1">
      <alignment horizontal="center" vertical="center" wrapText="1"/>
    </xf>
    <xf numFmtId="4" fontId="19" fillId="33" borderId="10" xfId="99" applyNumberFormat="1" applyFont="1" applyFill="1" applyBorder="1" applyAlignment="1">
      <alignment vertical="center" wrapText="1"/>
    </xf>
    <xf numFmtId="169" fontId="48" fillId="0" borderId="10" xfId="85" applyFont="1" applyBorder="1" applyAlignment="1" applyProtection="1">
      <alignment horizontal="center" vertical="center" wrapText="1"/>
    </xf>
    <xf numFmtId="0" fontId="34" fillId="25" borderId="10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34" fillId="26" borderId="11" xfId="98" applyFont="1" applyFill="1" applyBorder="1" applyAlignment="1">
      <alignment horizontal="left" vertical="center"/>
    </xf>
    <xf numFmtId="0" fontId="34" fillId="26" borderId="12" xfId="98" applyFont="1" applyFill="1" applyBorder="1" applyAlignment="1">
      <alignment horizontal="left" vertical="center"/>
    </xf>
    <xf numFmtId="0" fontId="34" fillId="26" borderId="13" xfId="98" applyFont="1" applyFill="1" applyBorder="1" applyAlignment="1">
      <alignment horizontal="left" vertical="center"/>
    </xf>
    <xf numFmtId="10" fontId="34" fillId="26" borderId="11" xfId="98" applyNumberFormat="1" applyFont="1" applyFill="1" applyBorder="1" applyAlignment="1">
      <alignment horizontal="center" vertical="center"/>
    </xf>
    <xf numFmtId="10" fontId="34" fillId="26" borderId="13" xfId="98" applyNumberFormat="1" applyFont="1" applyFill="1" applyBorder="1" applyAlignment="1">
      <alignment horizontal="center" vertical="center"/>
    </xf>
    <xf numFmtId="0" fontId="29" fillId="0" borderId="11" xfId="98" applyFont="1" applyBorder="1" applyAlignment="1">
      <alignment horizontal="left" vertical="center"/>
    </xf>
    <xf numFmtId="0" fontId="29" fillId="0" borderId="12" xfId="98" applyFont="1" applyBorder="1" applyAlignment="1">
      <alignment horizontal="left" vertical="center"/>
    </xf>
    <xf numFmtId="0" fontId="29" fillId="0" borderId="13" xfId="98" applyFont="1" applyBorder="1" applyAlignment="1">
      <alignment horizontal="left" vertical="center"/>
    </xf>
    <xf numFmtId="0" fontId="29" fillId="0" borderId="11" xfId="98" applyFont="1" applyBorder="1" applyAlignment="1">
      <alignment horizontal="center" vertical="center"/>
    </xf>
    <xf numFmtId="0" fontId="29" fillId="0" borderId="12" xfId="98" applyFont="1" applyBorder="1" applyAlignment="1">
      <alignment horizontal="center" vertical="center"/>
    </xf>
    <xf numFmtId="0" fontId="29" fillId="0" borderId="13" xfId="98" applyFont="1" applyBorder="1" applyAlignment="1">
      <alignment horizontal="center" vertical="center"/>
    </xf>
    <xf numFmtId="10" fontId="29" fillId="0" borderId="11" xfId="98" applyNumberFormat="1" applyFont="1" applyBorder="1" applyAlignment="1">
      <alignment horizontal="center" vertical="center"/>
    </xf>
    <xf numFmtId="10" fontId="29" fillId="0" borderId="13" xfId="98" applyNumberFormat="1" applyFont="1" applyBorder="1" applyAlignment="1">
      <alignment horizontal="center" vertical="center"/>
    </xf>
    <xf numFmtId="10" fontId="29" fillId="36" borderId="11" xfId="98" applyNumberFormat="1" applyFont="1" applyFill="1" applyBorder="1" applyAlignment="1">
      <alignment horizontal="center" vertical="center"/>
    </xf>
    <xf numFmtId="10" fontId="29" fillId="36" borderId="13" xfId="98" applyNumberFormat="1" applyFont="1" applyFill="1" applyBorder="1" applyAlignment="1">
      <alignment horizontal="center" vertical="center"/>
    </xf>
    <xf numFmtId="0" fontId="36" fillId="29" borderId="11" xfId="98" applyFont="1" applyFill="1" applyBorder="1" applyAlignment="1">
      <alignment horizontal="center" vertical="center"/>
    </xf>
    <xf numFmtId="0" fontId="36" fillId="29" borderId="12" xfId="98" applyFont="1" applyFill="1" applyBorder="1" applyAlignment="1">
      <alignment horizontal="center" vertical="center"/>
    </xf>
    <xf numFmtId="0" fontId="36" fillId="29" borderId="13" xfId="98" applyFont="1" applyFill="1" applyBorder="1" applyAlignment="1">
      <alignment horizontal="center" vertical="center"/>
    </xf>
    <xf numFmtId="10" fontId="36" fillId="29" borderId="10" xfId="98" applyNumberFormat="1" applyFont="1" applyFill="1" applyBorder="1" applyAlignment="1">
      <alignment horizontal="center" vertical="center"/>
    </xf>
    <xf numFmtId="0" fontId="35" fillId="0" borderId="0" xfId="96" applyFont="1" applyBorder="1" applyAlignment="1">
      <alignment horizontal="left" vertical="center" wrapText="1"/>
    </xf>
    <xf numFmtId="0" fontId="34" fillId="26" borderId="10" xfId="98" applyFont="1" applyFill="1" applyBorder="1" applyAlignment="1">
      <alignment horizontal="left" vertical="center"/>
    </xf>
    <xf numFmtId="10" fontId="34" fillId="26" borderId="10" xfId="98" applyNumberFormat="1" applyFont="1" applyFill="1" applyBorder="1" applyAlignment="1">
      <alignment horizontal="center" vertical="center"/>
    </xf>
    <xf numFmtId="0" fontId="29" fillId="0" borderId="10" xfId="98" applyFont="1" applyBorder="1" applyAlignment="1">
      <alignment horizontal="left" vertical="center"/>
    </xf>
    <xf numFmtId="0" fontId="29" fillId="0" borderId="10" xfId="98" applyFont="1" applyBorder="1" applyAlignment="1">
      <alignment horizontal="center" vertical="center"/>
    </xf>
    <xf numFmtId="10" fontId="29" fillId="0" borderId="10" xfId="98" applyNumberFormat="1" applyFont="1" applyBorder="1" applyAlignment="1">
      <alignment horizontal="center" vertical="center"/>
    </xf>
    <xf numFmtId="0" fontId="29" fillId="0" borderId="19" xfId="98" applyFont="1" applyBorder="1" applyAlignment="1">
      <alignment horizontal="center" vertical="center"/>
    </xf>
    <xf numFmtId="0" fontId="36" fillId="29" borderId="10" xfId="98" applyFont="1" applyFill="1" applyBorder="1" applyAlignment="1">
      <alignment horizontal="center" vertical="center"/>
    </xf>
    <xf numFmtId="10" fontId="36" fillId="29" borderId="10" xfId="3" applyNumberFormat="1" applyFont="1" applyFill="1" applyBorder="1" applyAlignment="1" applyProtection="1">
      <alignment horizontal="center" vertical="center"/>
    </xf>
    <xf numFmtId="0" fontId="33" fillId="34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0" fillId="25" borderId="20" xfId="0" applyFont="1" applyFill="1" applyBorder="1" applyAlignment="1">
      <alignment horizontal="center"/>
    </xf>
    <xf numFmtId="0" fontId="50" fillId="25" borderId="0" xfId="0" applyFont="1" applyFill="1" applyBorder="1" applyAlignment="1">
      <alignment horizontal="center"/>
    </xf>
    <xf numFmtId="2" fontId="0" fillId="40" borderId="38" xfId="0" applyNumberFormat="1" applyFill="1" applyBorder="1" applyAlignment="1">
      <alignment horizontal="center" vertical="center"/>
    </xf>
    <xf numFmtId="2" fontId="0" fillId="40" borderId="29" xfId="0" applyNumberFormat="1" applyFill="1" applyBorder="1" applyAlignment="1">
      <alignment horizontal="center" vertical="center"/>
    </xf>
    <xf numFmtId="2" fontId="0" fillId="40" borderId="30" xfId="0" applyNumberFormat="1" applyFill="1" applyBorder="1" applyAlignment="1">
      <alignment horizontal="center" vertical="center"/>
    </xf>
    <xf numFmtId="0" fontId="33" fillId="0" borderId="19" xfId="0" applyFont="1" applyBorder="1" applyAlignment="1">
      <alignment horizontal="right" vertical="center"/>
    </xf>
    <xf numFmtId="0" fontId="33" fillId="39" borderId="36" xfId="0" applyFont="1" applyFill="1" applyBorder="1" applyAlignment="1">
      <alignment horizontal="right" vertical="center"/>
    </xf>
    <xf numFmtId="0" fontId="33" fillId="39" borderId="34" xfId="0" applyFont="1" applyFill="1" applyBorder="1" applyAlignment="1">
      <alignment horizontal="right" vertical="center"/>
    </xf>
    <xf numFmtId="4" fontId="34" fillId="29" borderId="17" xfId="0" applyNumberFormat="1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33" fillId="23" borderId="10" xfId="0" applyFont="1" applyFill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0" fontId="33" fillId="37" borderId="36" xfId="0" applyFont="1" applyFill="1" applyBorder="1" applyAlignment="1">
      <alignment horizontal="right" vertical="center"/>
    </xf>
    <xf numFmtId="0" fontId="33" fillId="37" borderId="34" xfId="0" applyFont="1" applyFill="1" applyBorder="1" applyAlignment="1">
      <alignment horizontal="right" vertical="center"/>
    </xf>
    <xf numFmtId="0" fontId="33" fillId="34" borderId="17" xfId="0" applyFont="1" applyFill="1" applyBorder="1" applyAlignment="1">
      <alignment horizontal="center"/>
    </xf>
    <xf numFmtId="0" fontId="33" fillId="0" borderId="10" xfId="0" applyFont="1" applyBorder="1" applyAlignment="1">
      <alignment horizontal="right" vertical="center"/>
    </xf>
    <xf numFmtId="0" fontId="33" fillId="37" borderId="28" xfId="0" applyFont="1" applyFill="1" applyBorder="1" applyAlignment="1">
      <alignment horizontal="right" vertical="center"/>
    </xf>
    <xf numFmtId="0" fontId="33" fillId="37" borderId="29" xfId="0" applyFont="1" applyFill="1" applyBorder="1" applyAlignment="1">
      <alignment horizontal="right" vertical="center"/>
    </xf>
    <xf numFmtId="0" fontId="33" fillId="37" borderId="33" xfId="0" applyFont="1" applyFill="1" applyBorder="1" applyAlignment="1">
      <alignment horizontal="right" vertical="center"/>
    </xf>
    <xf numFmtId="0" fontId="54" fillId="38" borderId="36" xfId="0" applyFont="1" applyFill="1" applyBorder="1" applyAlignment="1">
      <alignment horizontal="right" vertical="center"/>
    </xf>
    <xf numFmtId="0" fontId="54" fillId="38" borderId="34" xfId="0" applyFont="1" applyFill="1" applyBorder="1" applyAlignment="1">
      <alignment horizontal="right" vertical="center"/>
    </xf>
    <xf numFmtId="0" fontId="33" fillId="34" borderId="10" xfId="0" applyFont="1" applyFill="1" applyBorder="1" applyAlignment="1">
      <alignment horizontal="center" vertical="center"/>
    </xf>
  </cellXfs>
  <cellStyles count="164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Ênfase1 2" xfId="10"/>
    <cellStyle name="20% - Ênfase2 2" xfId="11"/>
    <cellStyle name="20% - Ênfase3 2" xfId="12"/>
    <cellStyle name="20% - Ênfase4 2" xfId="13"/>
    <cellStyle name="20% - Ênfase5 2" xfId="14"/>
    <cellStyle name="20% - Ênfase6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Ênfase1 2" xfId="22"/>
    <cellStyle name="40% - Ênfase2 2" xfId="23"/>
    <cellStyle name="40% - Ênfase3 2" xfId="24"/>
    <cellStyle name="40% - Ênfase4 2" xfId="25"/>
    <cellStyle name="40% - Ênfase5 2" xfId="26"/>
    <cellStyle name="40% - Ênfase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Ênfase1 2" xfId="34"/>
    <cellStyle name="60% - Ênfase2 2" xfId="35"/>
    <cellStyle name="60% - Ênfase3 2" xfId="36"/>
    <cellStyle name="60% - Ênfase4 2" xfId="37"/>
    <cellStyle name="60% - Ênfase5 2" xfId="38"/>
    <cellStyle name="60% - Ênfase6 2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 1" xfId="46"/>
    <cellStyle name="Bom 2" xfId="47"/>
    <cellStyle name="Calculation" xfId="48"/>
    <cellStyle name="Cálculo 2" xfId="56"/>
    <cellStyle name="Célula de Verificação 2" xfId="57"/>
    <cellStyle name="Célula Vinculada 2" xfId="58"/>
    <cellStyle name="Check Cell" xfId="49"/>
    <cellStyle name="Comma0 - Modelo1" xfId="50"/>
    <cellStyle name="Comma0 - Style1" xfId="51"/>
    <cellStyle name="Comma1 - Modelo2" xfId="52"/>
    <cellStyle name="Comma1 - Style2" xfId="53"/>
    <cellStyle name="Currency [0]_1995" xfId="54"/>
    <cellStyle name="Currency_1995" xfId="55"/>
    <cellStyle name="Dia" xfId="59"/>
    <cellStyle name="Encabez1" xfId="60"/>
    <cellStyle name="Encabez2" xfId="61"/>
    <cellStyle name="Ênfase1 2" xfId="153"/>
    <cellStyle name="Ênfase2 2" xfId="154"/>
    <cellStyle name="Ênfase3 2" xfId="155"/>
    <cellStyle name="Ênfase4 2" xfId="156"/>
    <cellStyle name="Ênfase5 2" xfId="157"/>
    <cellStyle name="Ênfase6 2" xfId="158"/>
    <cellStyle name="Entrada 2" xfId="62"/>
    <cellStyle name="Estilo 1" xfId="63"/>
    <cellStyle name="Euro" xfId="64"/>
    <cellStyle name="Excel Built-in Normal" xfId="159"/>
    <cellStyle name="Explanatory Text" xfId="65"/>
    <cellStyle name="F2" xfId="66"/>
    <cellStyle name="F3" xfId="67"/>
    <cellStyle name="F4" xfId="68"/>
    <cellStyle name="F5" xfId="69"/>
    <cellStyle name="F6" xfId="70"/>
    <cellStyle name="F7" xfId="71"/>
    <cellStyle name="F8" xfId="72"/>
    <cellStyle name="Fijo" xfId="73"/>
    <cellStyle name="Financiero" xfId="74"/>
    <cellStyle name="Good 2" xfId="75"/>
    <cellStyle name="Heading 1 3" xfId="76"/>
    <cellStyle name="Heading 2 4" xfId="77"/>
    <cellStyle name="Heading 3" xfId="78"/>
    <cellStyle name="Heading 4" xfId="79"/>
    <cellStyle name="Incorreto 2" xfId="80"/>
    <cellStyle name="Input" xfId="81"/>
    <cellStyle name="Linked Cell" xfId="82"/>
    <cellStyle name="Millares [0]_10 AVERIAS MASIVAS + ANT" xfId="83"/>
    <cellStyle name="Millares_10 AVERIAS MASIVAS + ANT" xfId="84"/>
    <cellStyle name="Moeda" xfId="2" builtinId="4"/>
    <cellStyle name="Moeda 2" xfId="85"/>
    <cellStyle name="Moeda 3" xfId="86"/>
    <cellStyle name="Moeda 3 2" xfId="87"/>
    <cellStyle name="Moeda 4" xfId="88"/>
    <cellStyle name="Moeda 5" xfId="89"/>
    <cellStyle name="Moneda [0]_10 AVERIAS MASIVAS + ANT" xfId="90"/>
    <cellStyle name="Moneda_10 AVERIAS MASIVAS + ANT" xfId="91"/>
    <cellStyle name="Monetario" xfId="92"/>
    <cellStyle name="Neutra 2" xfId="93"/>
    <cellStyle name="Neutral 5" xfId="94"/>
    <cellStyle name="no dec" xfId="95"/>
    <cellStyle name="Normal" xfId="0" builtinId="0"/>
    <cellStyle name="Normal 16" xfId="161"/>
    <cellStyle name="Normal 2" xfId="96"/>
    <cellStyle name="Normal 2 2" xfId="97"/>
    <cellStyle name="Normal 2 3" xfId="160"/>
    <cellStyle name="Normal 3" xfId="98"/>
    <cellStyle name="Normal 3 3" xfId="99"/>
    <cellStyle name="Normal 35" xfId="100"/>
    <cellStyle name="Normal 4" xfId="101"/>
    <cellStyle name="Normal 4 2" xfId="102"/>
    <cellStyle name="Normal 4 2 2" xfId="103"/>
    <cellStyle name="Normal 4 2 3" xfId="104"/>
    <cellStyle name="Normal 5" xfId="105"/>
    <cellStyle name="Normal 5 2" xfId="106"/>
    <cellStyle name="Normal 5 3" xfId="107"/>
    <cellStyle name="Normal 6" xfId="108"/>
    <cellStyle name="Normal 7" xfId="109"/>
    <cellStyle name="Normal 8" xfId="163"/>
    <cellStyle name="Normal 9" xfId="162"/>
    <cellStyle name="Nota 2" xfId="110"/>
    <cellStyle name="Note 6" xfId="111"/>
    <cellStyle name="Output" xfId="112"/>
    <cellStyle name="Porcentagem" xfId="3" builtinId="5"/>
    <cellStyle name="Porcentagem 2" xfId="113"/>
    <cellStyle name="Porcentagem 2 2" xfId="114"/>
    <cellStyle name="Porcentagem 3" xfId="115"/>
    <cellStyle name="Porcentagem 3 2" xfId="116"/>
    <cellStyle name="Porcentagem 3 2 2" xfId="117"/>
    <cellStyle name="Porcentagem 3 2 3" xfId="118"/>
    <cellStyle name="Porcentaje" xfId="119"/>
    <cellStyle name="RM" xfId="120"/>
    <cellStyle name="Saída 2" xfId="121"/>
    <cellStyle name="Separador de milhares 2" xfId="122"/>
    <cellStyle name="Separador de milhares 2 2" xfId="123"/>
    <cellStyle name="Separador de milhares 2 3" xfId="124"/>
    <cellStyle name="Separador de milhares 3" xfId="125"/>
    <cellStyle name="Texto de Aviso 2" xfId="126"/>
    <cellStyle name="Texto Explicativo 2" xfId="127"/>
    <cellStyle name="Title" xfId="128"/>
    <cellStyle name="Título 1 1" xfId="130"/>
    <cellStyle name="Título 1 2" xfId="131"/>
    <cellStyle name="Título 2 2" xfId="132"/>
    <cellStyle name="Título 3 2" xfId="133"/>
    <cellStyle name="Título 4 2" xfId="134"/>
    <cellStyle name="Título 5" xfId="135"/>
    <cellStyle name="Título 6" xfId="136"/>
    <cellStyle name="Total 2" xfId="129"/>
    <cellStyle name="Vírgula" xfId="1" builtinId="3"/>
    <cellStyle name="Vírgula 2" xfId="137"/>
    <cellStyle name="Vírgula 2 2" xfId="138"/>
    <cellStyle name="Vírgula 2 2 2" xfId="139"/>
    <cellStyle name="Vírgula 2 3" xfId="140"/>
    <cellStyle name="Vírgula 2 4" xfId="141"/>
    <cellStyle name="Vírgula 3" xfId="142"/>
    <cellStyle name="Vírgula 3 2" xfId="143"/>
    <cellStyle name="Vírgula 3 2 2" xfId="144"/>
    <cellStyle name="Vírgula 3 2 3" xfId="145"/>
    <cellStyle name="Vírgula 3 3" xfId="146"/>
    <cellStyle name="Vírgula 4" xfId="147"/>
    <cellStyle name="Vírgula 4 2" xfId="148"/>
    <cellStyle name="Vírgula 5" xfId="149"/>
    <cellStyle name="Vírgula 6" xfId="150"/>
    <cellStyle name="Vírgula 7" xfId="151"/>
    <cellStyle name="Warning Text" xfId="15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3D69B"/>
      <rgbColor rgb="FFFFC7CE"/>
      <rgbColor rgb="FF98F6AE"/>
      <rgbColor rgb="FF9C0006"/>
      <rgbColor rgb="FF008000"/>
      <rgbColor rgb="FF000080"/>
      <rgbColor rgb="FF468A1A"/>
      <rgbColor rgb="FF800080"/>
      <rgbColor rgb="FF1F497D"/>
      <rgbColor rgb="FFC0C0C0"/>
      <rgbColor rgb="FF808080"/>
      <rgbColor rgb="FFA6A6A6"/>
      <rgbColor rgb="FFC9211E"/>
      <rgbColor rgb="FFFFFFCC"/>
      <rgbColor rgb="FFCCFFFF"/>
      <rgbColor rgb="FF660066"/>
      <rgbColor rgb="FFFF8080"/>
      <rgbColor rgb="FF0066CC"/>
      <rgbColor rgb="FFCCCCFF"/>
      <rgbColor rgb="FF000080"/>
      <rgbColor rgb="FFD9D9D9"/>
      <rgbColor rgb="FF99FF99"/>
      <rgbColor rgb="FF9FF7B4"/>
      <rgbColor rgb="FFEFEFEF"/>
      <rgbColor rgb="FF800000"/>
      <rgbColor rgb="FF4FA76A"/>
      <rgbColor rgb="FF0000FF"/>
      <rgbColor rgb="FFB9CDE5"/>
      <rgbColor rgb="FFDCE6F2"/>
      <rgbColor rgb="FFCCFFCC"/>
      <rgbColor rgb="FFFFFF99"/>
      <rgbColor rgb="FF99CCFF"/>
      <rgbColor rgb="FFFF99CC"/>
      <rgbColor rgb="FFCC99FF"/>
      <rgbColor rgb="FFFFCC99"/>
      <rgbColor rgb="FFCCC1DA"/>
      <rgbColor rgb="FF33CCCC"/>
      <rgbColor rgb="FF6EBA86"/>
      <rgbColor rgb="FFFFCC00"/>
      <rgbColor rgb="FFFF9900"/>
      <rgbColor rgb="FFFF6600"/>
      <rgbColor rgb="FFBFBFBF"/>
      <rgbColor rgb="FF969696"/>
      <rgbColor rgb="FF003366"/>
      <rgbColor rgb="FF339966"/>
      <rgbColor rgb="FF17375E"/>
      <rgbColor rgb="FFE6E6E6"/>
      <rgbColor rgb="FF993300"/>
      <rgbColor rgb="FFCCCCCC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909139</xdr:colOff>
      <xdr:row>6</xdr:row>
      <xdr:rowOff>149062</xdr:rowOff>
    </xdr:from>
    <xdr:to>
      <xdr:col>2</xdr:col>
      <xdr:colOff>1250267</xdr:colOff>
      <xdr:row>16</xdr:row>
      <xdr:rowOff>4697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83470" y="1278771"/>
          <a:ext cx="1847407" cy="1749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1028880</xdr:colOff>
      <xdr:row>27</xdr:row>
      <xdr:rowOff>28440</xdr:rowOff>
    </xdr:from>
    <xdr:to>
      <xdr:col>7</xdr:col>
      <xdr:colOff>354396</xdr:colOff>
      <xdr:row>30</xdr:row>
      <xdr:rowOff>60121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03851" y="6341521"/>
          <a:ext cx="3501010" cy="662989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419040</xdr:colOff>
      <xdr:row>27</xdr:row>
      <xdr:rowOff>76320</xdr:rowOff>
    </xdr:from>
    <xdr:to>
      <xdr:col>8</xdr:col>
      <xdr:colOff>8280</xdr:colOff>
      <xdr:row>29</xdr:row>
      <xdr:rowOff>149040</xdr:rowOff>
    </xdr:to>
    <xdr:pic>
      <xdr:nvPicPr>
        <xdr:cNvPr id="2" name="Imagem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62720" y="6591240"/>
          <a:ext cx="5081400" cy="48240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5\Meus%20documentos\DEISE\2005\SINFRA\MODELOS\N.MUTUM-STA%20RITA%20DO%20TRIVELATO%20QUANTITATIVO%20(altera&#231;&#245;es%20do%20Fabian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0.5\arquivos\06_OBRAS%20PUBLICAS\02_PROJETOS-OBRAS\CENTRO%20DE%20EVENTOS\01%20-%20CAIXA%20ECON&#212;MICA%202021%20-%20REFORMA%20TELHADO\OR&#199;AMENTO\PLANILHA_MULTIPLA_V3_05\PLANILHA%20M&#218;LTIPLA%20V3.0.5%20-%20Centro%20de%20Even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Quant.(102,89)"/>
      <sheetName val="Quant.(10,4)"/>
      <sheetName val="Quant. Geral"/>
      <sheetName val="Prefeitura"/>
      <sheetName val="Tomada de Preços"/>
      <sheetName val="Associação"/>
      <sheetName val="Quantitativos"/>
      <sheetName val="Óleo Diesel"/>
      <sheetName val="Óleo Diesel Assoc."/>
      <sheetName val="Mat Asf"/>
      <sheetName val="Plan1"/>
      <sheetName val="RELATÓRIO"/>
      <sheetName val="REAJU (2)"/>
      <sheetName val="DMT modelo"/>
      <sheetName val="Orçamento"/>
      <sheetName val="aterro pontesul"/>
      <sheetName val="dmt_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PLE"/>
      <sheetName val="CRONO"/>
      <sheetName val="PLE"/>
      <sheetName val="QCI"/>
      <sheetName val="BM"/>
      <sheetName val="RRE"/>
      <sheetName val="OFÍCIO"/>
    </sheetNames>
    <sheetDataSet>
      <sheetData sheetId="0"/>
      <sheetData sheetId="1">
        <row r="18">
          <cell r="F18" t="str">
            <v>DESONERADO</v>
          </cell>
        </row>
      </sheetData>
      <sheetData sheetId="2"/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9"/>
  <sheetViews>
    <sheetView showZeros="0" view="pageLayout" zoomScale="86" zoomScaleNormal="100" zoomScaleSheetLayoutView="86" zoomScalePageLayoutView="86" workbookViewId="0">
      <selection activeCell="C42" sqref="C42"/>
    </sheetView>
  </sheetViews>
  <sheetFormatPr defaultColWidth="8.7109375" defaultRowHeight="15"/>
  <cols>
    <col min="1" max="1" width="16.140625" customWidth="1"/>
    <col min="2" max="2" width="22.5703125" customWidth="1"/>
    <col min="3" max="3" width="22.7109375" customWidth="1"/>
    <col min="4" max="4" width="27.5703125" customWidth="1"/>
  </cols>
  <sheetData>
    <row r="3" spans="1:4">
      <c r="A3" s="1"/>
      <c r="B3" s="1"/>
      <c r="C3" s="1"/>
      <c r="D3" s="1"/>
    </row>
    <row r="4" spans="1:4">
      <c r="A4" s="1"/>
      <c r="B4" s="1"/>
      <c r="C4" s="1"/>
      <c r="D4" s="1"/>
    </row>
    <row r="5" spans="1:4">
      <c r="A5" s="1"/>
      <c r="B5" s="1"/>
      <c r="C5" s="1"/>
      <c r="D5" s="1"/>
    </row>
    <row r="6" spans="1:4">
      <c r="A6" s="1"/>
      <c r="B6" s="1"/>
      <c r="C6" s="1"/>
      <c r="D6" s="1"/>
    </row>
    <row r="7" spans="1:4">
      <c r="A7" s="2"/>
      <c r="B7" s="2"/>
      <c r="C7" s="3"/>
      <c r="D7" s="4"/>
    </row>
    <row r="8" spans="1:4">
      <c r="A8" s="1"/>
      <c r="B8" s="1"/>
      <c r="C8" s="1"/>
      <c r="D8" s="1"/>
    </row>
    <row r="9" spans="1:4">
      <c r="A9" s="1"/>
      <c r="B9" s="1"/>
      <c r="C9" s="1"/>
      <c r="D9" s="1"/>
    </row>
    <row r="10" spans="1:4">
      <c r="A10" s="1"/>
      <c r="B10" s="1"/>
      <c r="C10" s="1"/>
      <c r="D10" s="1"/>
    </row>
    <row r="11" spans="1:4">
      <c r="A11" s="1"/>
      <c r="B11" s="1"/>
      <c r="C11" s="1"/>
      <c r="D11" s="1"/>
    </row>
    <row r="14" spans="1:4" ht="15" customHeight="1">
      <c r="A14" s="5"/>
      <c r="B14" s="5"/>
      <c r="C14" s="5"/>
      <c r="D14" s="5"/>
    </row>
    <row r="15" spans="1:4" ht="15.75" customHeight="1">
      <c r="A15" s="5"/>
      <c r="B15" s="5"/>
      <c r="C15" s="5"/>
      <c r="D15" s="5"/>
    </row>
    <row r="16" spans="1:4">
      <c r="A16" s="2"/>
      <c r="B16" s="6"/>
      <c r="C16" s="3"/>
      <c r="D16" s="7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 ht="15" customHeight="1">
      <c r="A19" s="352" t="s">
        <v>1051</v>
      </c>
      <c r="B19" s="353"/>
      <c r="C19" s="353"/>
      <c r="D19" s="353"/>
    </row>
    <row r="20" spans="1:4" ht="15" customHeight="1">
      <c r="A20" s="353"/>
      <c r="B20" s="353"/>
      <c r="C20" s="353"/>
      <c r="D20" s="353"/>
    </row>
    <row r="21" spans="1:4">
      <c r="A21" s="353"/>
      <c r="B21" s="353"/>
      <c r="C21" s="353"/>
      <c r="D21" s="353"/>
    </row>
    <row r="22" spans="1:4">
      <c r="A22" s="353"/>
      <c r="B22" s="353"/>
      <c r="C22" s="353"/>
      <c r="D22" s="353"/>
    </row>
    <row r="23" spans="1:4">
      <c r="A23" s="353"/>
      <c r="B23" s="353"/>
      <c r="C23" s="353"/>
      <c r="D23" s="353"/>
    </row>
    <row r="24" spans="1:4">
      <c r="A24" s="353"/>
      <c r="B24" s="353"/>
      <c r="C24" s="353"/>
      <c r="D24" s="353"/>
    </row>
    <row r="25" spans="1:4">
      <c r="A25" s="353"/>
      <c r="B25" s="353"/>
      <c r="C25" s="353"/>
      <c r="D25" s="353"/>
    </row>
    <row r="26" spans="1:4" ht="15.75">
      <c r="A26" s="1"/>
      <c r="B26" s="1"/>
      <c r="D26" s="8"/>
    </row>
    <row r="27" spans="1:4" ht="15.75">
      <c r="A27" s="1"/>
      <c r="B27" s="1"/>
      <c r="D27" s="9"/>
    </row>
    <row r="28" spans="1:4" ht="15.75">
      <c r="A28" s="1"/>
      <c r="B28" s="1"/>
      <c r="D28" s="9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46" spans="1:6">
      <c r="E46" s="1"/>
      <c r="F46" s="1"/>
    </row>
    <row r="47" spans="1:6" ht="15.75">
      <c r="A47" s="230" t="s">
        <v>974</v>
      </c>
      <c r="B47" s="230" t="s">
        <v>973</v>
      </c>
      <c r="C47" s="8"/>
      <c r="D47" s="8"/>
      <c r="E47" s="10"/>
      <c r="F47" s="11"/>
    </row>
    <row r="48" spans="1:6" ht="15.75">
      <c r="A48" s="231" t="s">
        <v>0</v>
      </c>
      <c r="B48" s="230" t="s">
        <v>1052</v>
      </c>
      <c r="C48" s="9"/>
      <c r="D48" s="9"/>
      <c r="E48" s="9"/>
      <c r="F48" s="9"/>
    </row>
    <row r="49" spans="1:6" ht="15.75">
      <c r="A49" s="241" t="s">
        <v>3</v>
      </c>
      <c r="B49" s="354" t="s">
        <v>1053</v>
      </c>
      <c r="C49" s="354"/>
      <c r="D49" s="354"/>
      <c r="E49" s="1"/>
      <c r="F49" s="1"/>
    </row>
  </sheetData>
  <mergeCells count="2">
    <mergeCell ref="A19:D25"/>
    <mergeCell ref="B49:D49"/>
  </mergeCells>
  <printOptions horizontalCentered="1" verticalCentered="1"/>
  <pageMargins left="0.51180555555555496" right="0.51180555555555496" top="0.78749999999999998" bottom="0.78749999999999998" header="0.51180555555555496" footer="0.51180555555555496"/>
  <pageSetup paperSize="9" scale="98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Zeros="0" view="pageLayout" zoomScale="86" zoomScaleNormal="100" zoomScaleSheetLayoutView="100" zoomScalePageLayoutView="86" workbookViewId="0">
      <selection activeCell="B19" sqref="B19:F19"/>
    </sheetView>
  </sheetViews>
  <sheetFormatPr defaultColWidth="8.7109375" defaultRowHeight="15"/>
  <cols>
    <col min="1" max="1" width="17.28515625" customWidth="1"/>
    <col min="2" max="2" width="34" customWidth="1"/>
    <col min="3" max="3" width="24.5703125" customWidth="1"/>
    <col min="4" max="4" width="2.7109375" customWidth="1"/>
    <col min="5" max="5" width="9.5703125" customWidth="1"/>
    <col min="6" max="6" width="34.5703125" customWidth="1"/>
    <col min="7" max="7" width="12.7109375" customWidth="1"/>
    <col min="8" max="8" width="13" customWidth="1"/>
    <col min="9" max="9" width="19.28515625" customWidth="1"/>
  </cols>
  <sheetData>
    <row r="1" spans="1:9">
      <c r="A1" s="356" t="s">
        <v>648</v>
      </c>
      <c r="B1" s="356"/>
      <c r="C1" s="356"/>
      <c r="D1" s="356"/>
      <c r="E1" s="356"/>
      <c r="F1" s="356"/>
      <c r="G1" s="356"/>
      <c r="H1" s="356"/>
      <c r="I1" s="356"/>
    </row>
    <row r="2" spans="1:9">
      <c r="A2" s="356"/>
      <c r="B2" s="356"/>
      <c r="C2" s="356"/>
      <c r="D2" s="356"/>
      <c r="E2" s="356"/>
      <c r="F2" s="356"/>
      <c r="G2" s="356"/>
      <c r="H2" s="356"/>
      <c r="I2" s="356"/>
    </row>
    <row r="3" spans="1:9" ht="15.75">
      <c r="A3" s="264" t="str">
        <f>Capa!$A$47</f>
        <v xml:space="preserve">Proprietário: </v>
      </c>
      <c r="B3" s="45" t="str">
        <f>Capa!$B$47</f>
        <v>Municipio de Sorriso</v>
      </c>
      <c r="C3" s="40"/>
      <c r="D3" s="41"/>
      <c r="E3" s="357" t="s">
        <v>169</v>
      </c>
      <c r="F3" s="357"/>
      <c r="G3" s="43">
        <f>G31</f>
        <v>0</v>
      </c>
      <c r="H3" s="42" t="s">
        <v>170</v>
      </c>
      <c r="I3" s="44">
        <v>44707</v>
      </c>
    </row>
    <row r="4" spans="1:9" ht="15.75">
      <c r="A4" s="264" t="str">
        <f>Capa!$A$48</f>
        <v>Obra:</v>
      </c>
      <c r="B4" s="45" t="str">
        <f>Capa!$B$48</f>
        <v>Construção do PSF Jardim Aurora</v>
      </c>
      <c r="C4" s="45"/>
      <c r="D4" s="45"/>
      <c r="E4" s="46"/>
      <c r="F4" s="42" t="s">
        <v>2</v>
      </c>
      <c r="G4" s="43">
        <f>G3/B6</f>
        <v>0</v>
      </c>
      <c r="H4" s="42" t="s">
        <v>171</v>
      </c>
      <c r="I4" s="47" t="s">
        <v>1076</v>
      </c>
    </row>
    <row r="5" spans="1:9" ht="15.75" customHeight="1">
      <c r="A5" s="265" t="str">
        <f>Capa!$A$49</f>
        <v>Local:</v>
      </c>
      <c r="B5" s="361" t="str">
        <f>Capa!$B$49</f>
        <v>Avenida Perimetral Noroeste, Lote 17E, Bairro Jardim Aurora - Sorriso MT</v>
      </c>
      <c r="C5" s="361"/>
      <c r="D5" s="361"/>
      <c r="E5" s="362"/>
      <c r="F5" s="40"/>
      <c r="G5" s="41"/>
      <c r="H5" s="358" t="s">
        <v>172</v>
      </c>
      <c r="I5" s="359" t="s">
        <v>1056</v>
      </c>
    </row>
    <row r="6" spans="1:9" ht="19.5">
      <c r="A6" s="264" t="str">
        <f>Orçamento!A5</f>
        <v xml:space="preserve">Área: </v>
      </c>
      <c r="B6" s="245">
        <v>390.2</v>
      </c>
      <c r="C6" s="150"/>
      <c r="D6" s="150"/>
      <c r="E6" s="165"/>
      <c r="F6" s="40"/>
      <c r="G6" s="41"/>
      <c r="H6" s="358"/>
      <c r="I6" s="360"/>
    </row>
    <row r="7" spans="1:9">
      <c r="A7" s="363" t="s">
        <v>1054</v>
      </c>
      <c r="B7" s="365" t="s">
        <v>975</v>
      </c>
      <c r="C7" s="365"/>
      <c r="D7" s="365"/>
      <c r="E7" s="365"/>
      <c r="F7" s="367"/>
      <c r="G7" s="367"/>
      <c r="H7" s="367"/>
      <c r="I7" s="367"/>
    </row>
    <row r="8" spans="1:9">
      <c r="A8" s="364"/>
      <c r="B8" s="366"/>
      <c r="C8" s="366"/>
      <c r="D8" s="366"/>
      <c r="E8" s="366"/>
      <c r="F8" s="368"/>
      <c r="G8" s="368"/>
      <c r="H8" s="368"/>
      <c r="I8" s="368"/>
    </row>
    <row r="9" spans="1:9">
      <c r="A9" s="2"/>
      <c r="B9" s="2"/>
      <c r="C9" s="3"/>
      <c r="D9" s="4"/>
      <c r="E9" s="49"/>
      <c r="F9" s="2"/>
      <c r="G9" s="2"/>
      <c r="H9" s="40"/>
      <c r="I9" s="41"/>
    </row>
    <row r="10" spans="1:9" ht="20.85" customHeight="1">
      <c r="A10" s="17" t="s">
        <v>173</v>
      </c>
      <c r="B10" s="355" t="s">
        <v>174</v>
      </c>
      <c r="C10" s="355"/>
      <c r="D10" s="355"/>
      <c r="E10" s="355"/>
      <c r="F10" s="355"/>
      <c r="G10" s="355" t="s">
        <v>175</v>
      </c>
      <c r="H10" s="355"/>
      <c r="I10" s="17" t="s">
        <v>176</v>
      </c>
    </row>
    <row r="11" spans="1:9" ht="20.85" customHeight="1">
      <c r="A11" s="50" t="str">
        <f>Orçamento!$C$10</f>
        <v>1.0</v>
      </c>
      <c r="B11" s="369" t="str">
        <f>Orçamento!$D$10</f>
        <v>SERVIÇOS PRELIMINARES</v>
      </c>
      <c r="C11" s="369">
        <f>Orçamento!E20</f>
        <v>0</v>
      </c>
      <c r="D11" s="369">
        <f>Orçamento!F20</f>
        <v>0</v>
      </c>
      <c r="E11" s="369">
        <f>Orçamento!G20</f>
        <v>0</v>
      </c>
      <c r="F11" s="369">
        <f>Orçamento!H20</f>
        <v>0</v>
      </c>
      <c r="G11" s="370">
        <f>Orçamento!$J$19</f>
        <v>0</v>
      </c>
      <c r="H11" s="370"/>
      <c r="I11" s="51" t="e">
        <f t="shared" ref="I11:I30" si="0">G11/$G$31</f>
        <v>#DIV/0!</v>
      </c>
    </row>
    <row r="12" spans="1:9" ht="20.85" customHeight="1">
      <c r="A12" s="50" t="str">
        <f>Orçamento!$C$20</f>
        <v>2.0</v>
      </c>
      <c r="B12" s="369" t="str">
        <f>Orçamento!$D$20</f>
        <v>MOVIMENTO DE TERRA</v>
      </c>
      <c r="C12" s="369">
        <f>Orçamento!E31</f>
        <v>0</v>
      </c>
      <c r="D12" s="369">
        <f>Orçamento!F31</f>
        <v>0</v>
      </c>
      <c r="E12" s="369">
        <f>Orçamento!G31</f>
        <v>0</v>
      </c>
      <c r="F12" s="369">
        <f>Orçamento!H31</f>
        <v>0</v>
      </c>
      <c r="G12" s="370">
        <f>Orçamento!$J$30</f>
        <v>0</v>
      </c>
      <c r="H12" s="370"/>
      <c r="I12" s="51" t="e">
        <f t="shared" si="0"/>
        <v>#DIV/0!</v>
      </c>
    </row>
    <row r="13" spans="1:9" ht="20.85" customHeight="1">
      <c r="A13" s="50" t="str">
        <f>Orçamento!$C$31</f>
        <v>3.0</v>
      </c>
      <c r="B13" s="369" t="str">
        <f>Orçamento!$D$31</f>
        <v>INFRA ESTRUTURA</v>
      </c>
      <c r="C13" s="369"/>
      <c r="D13" s="369"/>
      <c r="E13" s="369"/>
      <c r="F13" s="369"/>
      <c r="G13" s="370">
        <f>Orçamento!$J$53</f>
        <v>0</v>
      </c>
      <c r="H13" s="370"/>
      <c r="I13" s="51" t="e">
        <f t="shared" si="0"/>
        <v>#DIV/0!</v>
      </c>
    </row>
    <row r="14" spans="1:9" ht="20.85" customHeight="1">
      <c r="A14" s="50" t="str">
        <f>Orçamento!$C$54</f>
        <v>4.0</v>
      </c>
      <c r="B14" s="369" t="str">
        <f>Orçamento!$D$54</f>
        <v>SUPRA ESTRUTURA</v>
      </c>
      <c r="C14" s="369"/>
      <c r="D14" s="369"/>
      <c r="E14" s="369"/>
      <c r="F14" s="369"/>
      <c r="G14" s="370">
        <f>Orçamento!$J$70</f>
        <v>0</v>
      </c>
      <c r="H14" s="370"/>
      <c r="I14" s="243" t="e">
        <f t="shared" si="0"/>
        <v>#DIV/0!</v>
      </c>
    </row>
    <row r="15" spans="1:9" ht="20.85" customHeight="1">
      <c r="A15" s="50" t="str">
        <f>Orçamento!$C$71</f>
        <v>5.0</v>
      </c>
      <c r="B15" s="369" t="str">
        <f>Orçamento!$D$71</f>
        <v>IMPERMEABILIZAÇÃO E TRATAMENTOS</v>
      </c>
      <c r="C15" s="369"/>
      <c r="D15" s="369"/>
      <c r="E15" s="369"/>
      <c r="F15" s="369"/>
      <c r="G15" s="370">
        <f xml:space="preserve"> Orçamento!$J$73</f>
        <v>0</v>
      </c>
      <c r="H15" s="370"/>
      <c r="I15" s="243" t="e">
        <f t="shared" si="0"/>
        <v>#DIV/0!</v>
      </c>
    </row>
    <row r="16" spans="1:9" ht="20.85" customHeight="1">
      <c r="A16" s="50" t="str">
        <f>Orçamento!$C$74</f>
        <v>6.0</v>
      </c>
      <c r="B16" s="369" t="str">
        <f>Orçamento!$D$74</f>
        <v>ALVENARIAS E VEDAÇÕES</v>
      </c>
      <c r="C16" s="369"/>
      <c r="D16" s="369"/>
      <c r="E16" s="369"/>
      <c r="F16" s="369"/>
      <c r="G16" s="370">
        <f>Orçamento!$J$82</f>
        <v>0</v>
      </c>
      <c r="H16" s="370"/>
      <c r="I16" s="243" t="e">
        <f t="shared" si="0"/>
        <v>#DIV/0!</v>
      </c>
    </row>
    <row r="17" spans="1:9" ht="20.85" customHeight="1">
      <c r="A17" s="50" t="str">
        <f>Orçamento!$C$83</f>
        <v>7.0</v>
      </c>
      <c r="B17" s="369" t="str">
        <f>Orçamento!$D$83</f>
        <v>REVESTIMENTOS</v>
      </c>
      <c r="C17" s="369"/>
      <c r="D17" s="369"/>
      <c r="E17" s="369"/>
      <c r="F17" s="369"/>
      <c r="G17" s="370">
        <f>Orçamento!$J$101</f>
        <v>0</v>
      </c>
      <c r="H17" s="370"/>
      <c r="I17" s="243" t="e">
        <f t="shared" si="0"/>
        <v>#DIV/0!</v>
      </c>
    </row>
    <row r="18" spans="1:9" ht="20.85" customHeight="1">
      <c r="A18" s="50" t="str">
        <f>Orçamento!$C$102</f>
        <v>8.0</v>
      </c>
      <c r="B18" s="369" t="str">
        <f>Orçamento!$D$102</f>
        <v>COBERTURA</v>
      </c>
      <c r="C18" s="369"/>
      <c r="D18" s="369"/>
      <c r="E18" s="369"/>
      <c r="F18" s="369"/>
      <c r="G18" s="370">
        <f>Orçamento!$J$111</f>
        <v>0</v>
      </c>
      <c r="H18" s="370"/>
      <c r="I18" s="243" t="e">
        <f t="shared" si="0"/>
        <v>#DIV/0!</v>
      </c>
    </row>
    <row r="19" spans="1:9" ht="20.85" customHeight="1">
      <c r="A19" s="50" t="str">
        <f>Orçamento!$C$112</f>
        <v>9.0</v>
      </c>
      <c r="B19" s="369" t="str">
        <f>Orçamento!$D$112</f>
        <v>ESQUADRIAS</v>
      </c>
      <c r="C19" s="369"/>
      <c r="D19" s="369"/>
      <c r="E19" s="369"/>
      <c r="F19" s="369"/>
      <c r="G19" s="370">
        <f>Orçamento!$J$128</f>
        <v>0</v>
      </c>
      <c r="H19" s="370"/>
      <c r="I19" s="51" t="e">
        <f t="shared" si="0"/>
        <v>#DIV/0!</v>
      </c>
    </row>
    <row r="20" spans="1:9" ht="20.85" customHeight="1">
      <c r="A20" s="50" t="str">
        <f>Orçamento!$C$129</f>
        <v>10.0</v>
      </c>
      <c r="B20" s="369" t="str">
        <f>Orçamento!$D$129</f>
        <v>PISO, RODAPÉS E SOLEIRAS</v>
      </c>
      <c r="C20" s="369"/>
      <c r="D20" s="369"/>
      <c r="E20" s="369"/>
      <c r="F20" s="369"/>
      <c r="G20" s="370">
        <f>Orçamento!$J$138</f>
        <v>0</v>
      </c>
      <c r="H20" s="370"/>
      <c r="I20" s="51" t="e">
        <f t="shared" si="0"/>
        <v>#DIV/0!</v>
      </c>
    </row>
    <row r="21" spans="1:9" ht="20.85" customHeight="1">
      <c r="A21" s="50" t="str">
        <f>Orçamento!$C$139</f>
        <v>11.0</v>
      </c>
      <c r="B21" s="369" t="str">
        <f>Orçamento!$D$139</f>
        <v>PINTURA</v>
      </c>
      <c r="C21" s="369"/>
      <c r="D21" s="369"/>
      <c r="E21" s="369"/>
      <c r="F21" s="369"/>
      <c r="G21" s="370">
        <f>Orçamento!$J$156</f>
        <v>0</v>
      </c>
      <c r="H21" s="370"/>
      <c r="I21" s="51" t="e">
        <f t="shared" si="0"/>
        <v>#DIV/0!</v>
      </c>
    </row>
    <row r="22" spans="1:9" ht="20.85" customHeight="1">
      <c r="A22" s="50" t="str">
        <f>Orçamento!$C$157</f>
        <v>12.0</v>
      </c>
      <c r="B22" s="369" t="str">
        <f>Orçamento!$D$157</f>
        <v>ENTRADA DE ENERGIA</v>
      </c>
      <c r="C22" s="369"/>
      <c r="D22" s="369"/>
      <c r="E22" s="369"/>
      <c r="F22" s="369"/>
      <c r="G22" s="370">
        <f>Orçamento!$J$202</f>
        <v>0</v>
      </c>
      <c r="H22" s="370"/>
      <c r="I22" s="51" t="e">
        <f t="shared" si="0"/>
        <v>#DIV/0!</v>
      </c>
    </row>
    <row r="23" spans="1:9" ht="20.85" customHeight="1">
      <c r="A23" s="50" t="str">
        <f>Orçamento!$C$203</f>
        <v>13.0</v>
      </c>
      <c r="B23" s="369" t="str">
        <f>Orçamento!$D$203</f>
        <v>INSTALAÇÕES ELÉTRICAS DE CABEAMENTO DE LOGICA E TELEFONIA</v>
      </c>
      <c r="C23" s="369"/>
      <c r="D23" s="369"/>
      <c r="E23" s="369"/>
      <c r="F23" s="369"/>
      <c r="G23" s="370">
        <f>Orçamento!$J$215</f>
        <v>0</v>
      </c>
      <c r="H23" s="370"/>
      <c r="I23" s="51" t="e">
        <f t="shared" si="0"/>
        <v>#DIV/0!</v>
      </c>
    </row>
    <row r="24" spans="1:9" ht="20.85" customHeight="1">
      <c r="A24" s="50" t="str">
        <f>Orçamento!$C$216</f>
        <v>14.0</v>
      </c>
      <c r="B24" s="369" t="str">
        <f>Orçamento!$D$216</f>
        <v>INSTALAÇÕES HIDRÁULICAS</v>
      </c>
      <c r="C24" s="369"/>
      <c r="D24" s="369"/>
      <c r="E24" s="369"/>
      <c r="F24" s="369"/>
      <c r="G24" s="370">
        <f>Orçamento!$J$272</f>
        <v>0</v>
      </c>
      <c r="H24" s="370"/>
      <c r="I24" s="51" t="e">
        <f t="shared" si="0"/>
        <v>#DIV/0!</v>
      </c>
    </row>
    <row r="25" spans="1:9" ht="20.85" customHeight="1">
      <c r="A25" s="50" t="str">
        <f>Orçamento!$C$273</f>
        <v>15.0</v>
      </c>
      <c r="B25" s="369" t="str">
        <f>Orçamento!$D$273</f>
        <v xml:space="preserve">INSTALAÇÕES SANITÁRIAS </v>
      </c>
      <c r="C25" s="369"/>
      <c r="D25" s="369"/>
      <c r="E25" s="369"/>
      <c r="F25" s="369"/>
      <c r="G25" s="370">
        <f>Orçamento!$J$319</f>
        <v>0</v>
      </c>
      <c r="H25" s="370"/>
      <c r="I25" s="51" t="e">
        <f t="shared" si="0"/>
        <v>#DIV/0!</v>
      </c>
    </row>
    <row r="26" spans="1:9" ht="20.85" customHeight="1">
      <c r="A26" s="50" t="str">
        <f>Orçamento!$C$320</f>
        <v>16.0</v>
      </c>
      <c r="B26" s="369" t="str">
        <f>Orçamento!$D$320</f>
        <v>BASE DA CAIXA D'ÁGUA</v>
      </c>
      <c r="C26" s="369"/>
      <c r="D26" s="369"/>
      <c r="E26" s="369"/>
      <c r="F26" s="369"/>
      <c r="G26" s="370">
        <f>Orçamento!$J$326</f>
        <v>0</v>
      </c>
      <c r="H26" s="370"/>
      <c r="I26" s="51" t="e">
        <f t="shared" si="0"/>
        <v>#DIV/0!</v>
      </c>
    </row>
    <row r="27" spans="1:9" ht="20.85" customHeight="1">
      <c r="A27" s="50" t="str">
        <f>Orçamento!$C$327</f>
        <v>17.0</v>
      </c>
      <c r="B27" s="369" t="str">
        <f>Orçamento!$D$327</f>
        <v>SERVIÇOS COMPLEMENTARES</v>
      </c>
      <c r="C27" s="369"/>
      <c r="D27" s="369"/>
      <c r="E27" s="369"/>
      <c r="F27" s="369"/>
      <c r="G27" s="370">
        <f>Orçamento!$J$334</f>
        <v>0</v>
      </c>
      <c r="H27" s="370"/>
      <c r="I27" s="51" t="e">
        <f t="shared" si="0"/>
        <v>#DIV/0!</v>
      </c>
    </row>
    <row r="28" spans="1:9" ht="20.85" customHeight="1">
      <c r="A28" s="50" t="str">
        <f>Orçamento!$C$335</f>
        <v>18.0</v>
      </c>
      <c r="B28" s="369" t="str">
        <f>Orçamento!$D$335</f>
        <v>ÁREAS EXTERNAS</v>
      </c>
      <c r="C28" s="369"/>
      <c r="D28" s="369"/>
      <c r="E28" s="369"/>
      <c r="F28" s="369"/>
      <c r="G28" s="370">
        <f>Orçamento!$J$362</f>
        <v>0</v>
      </c>
      <c r="H28" s="370"/>
      <c r="I28" s="51" t="e">
        <f t="shared" si="0"/>
        <v>#DIV/0!</v>
      </c>
    </row>
    <row r="29" spans="1:9" ht="20.85" customHeight="1">
      <c r="A29" s="50" t="str">
        <f>Orçamento!$C$363</f>
        <v>19.0</v>
      </c>
      <c r="B29" s="369" t="str">
        <f>Orçamento!$D$363</f>
        <v>LIMPEZAS</v>
      </c>
      <c r="C29" s="369"/>
      <c r="D29" s="369"/>
      <c r="E29" s="369"/>
      <c r="F29" s="369"/>
      <c r="G29" s="370">
        <f>Orçamento!$J$367</f>
        <v>0</v>
      </c>
      <c r="H29" s="370"/>
      <c r="I29" s="51" t="e">
        <f t="shared" si="0"/>
        <v>#DIV/0!</v>
      </c>
    </row>
    <row r="30" spans="1:9" ht="20.85" customHeight="1">
      <c r="A30" s="50" t="str">
        <f>Orçamento!$C$368</f>
        <v>20.0</v>
      </c>
      <c r="B30" s="369" t="str">
        <f>Orçamento!$D$368</f>
        <v>INSTALAÇÕES DE PREVENÇÃO E COMBATE À INCÊNDIO E PÂNICO</v>
      </c>
      <c r="C30" s="369"/>
      <c r="D30" s="369"/>
      <c r="E30" s="369"/>
      <c r="F30" s="369"/>
      <c r="G30" s="370">
        <f>Orçamento!$J$375</f>
        <v>0</v>
      </c>
      <c r="H30" s="370"/>
      <c r="I30" s="51" t="e">
        <f t="shared" si="0"/>
        <v>#DIV/0!</v>
      </c>
    </row>
    <row r="31" spans="1:9" ht="33" customHeight="1">
      <c r="A31" s="371" t="s">
        <v>168</v>
      </c>
      <c r="B31" s="371"/>
      <c r="C31" s="371"/>
      <c r="D31" s="371"/>
      <c r="E31" s="371"/>
      <c r="F31" s="371"/>
      <c r="G31" s="372">
        <f>SUM(G11:H30)</f>
        <v>0</v>
      </c>
      <c r="H31" s="372"/>
      <c r="I31" s="52" t="e">
        <f>SUM(I11:I30)</f>
        <v>#DIV/0!</v>
      </c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mergeCells count="52">
    <mergeCell ref="A31:F31"/>
    <mergeCell ref="G31:H31"/>
    <mergeCell ref="B29:F29"/>
    <mergeCell ref="G29:H29"/>
    <mergeCell ref="B30:F30"/>
    <mergeCell ref="G30:H30"/>
    <mergeCell ref="B26:F26"/>
    <mergeCell ref="G26:H26"/>
    <mergeCell ref="B27:F27"/>
    <mergeCell ref="G27:H27"/>
    <mergeCell ref="B28:F28"/>
    <mergeCell ref="G28:H28"/>
    <mergeCell ref="B23:F23"/>
    <mergeCell ref="G23:H23"/>
    <mergeCell ref="B24:F24"/>
    <mergeCell ref="G24:H24"/>
    <mergeCell ref="B25:F25"/>
    <mergeCell ref="G25:H25"/>
    <mergeCell ref="B20:F20"/>
    <mergeCell ref="G20:H20"/>
    <mergeCell ref="B21:F21"/>
    <mergeCell ref="G21:H21"/>
    <mergeCell ref="B22:F22"/>
    <mergeCell ref="G22:H22"/>
    <mergeCell ref="B17:F17"/>
    <mergeCell ref="G17:H17"/>
    <mergeCell ref="B18:F18"/>
    <mergeCell ref="G18:H18"/>
    <mergeCell ref="B19:F19"/>
    <mergeCell ref="G19:H19"/>
    <mergeCell ref="B14:F14"/>
    <mergeCell ref="G14:H14"/>
    <mergeCell ref="B15:F15"/>
    <mergeCell ref="G15:H15"/>
    <mergeCell ref="B16:F16"/>
    <mergeCell ref="G16:H16"/>
    <mergeCell ref="B11:F11"/>
    <mergeCell ref="G11:H11"/>
    <mergeCell ref="B12:F12"/>
    <mergeCell ref="G12:H12"/>
    <mergeCell ref="B13:F13"/>
    <mergeCell ref="G13:H13"/>
    <mergeCell ref="B10:F10"/>
    <mergeCell ref="G10:H10"/>
    <mergeCell ref="A1:I2"/>
    <mergeCell ref="E3:F3"/>
    <mergeCell ref="H5:H6"/>
    <mergeCell ref="I5:I6"/>
    <mergeCell ref="B5:E5"/>
    <mergeCell ref="A7:A8"/>
    <mergeCell ref="B7:E8"/>
    <mergeCell ref="F7:I8"/>
  </mergeCells>
  <printOptions horizontalCentered="1"/>
  <pageMargins left="0.25" right="0.25" top="0.65972222222222199" bottom="0.32013888888888897" header="0.51180555555555496" footer="0.3"/>
  <pageSetup paperSize="9" scale="85" firstPageNumber="0" fitToWidth="0" fitToHeight="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J378"/>
  <sheetViews>
    <sheetView showZeros="0" tabSelected="1" topLeftCell="A351" zoomScale="80" zoomScaleNormal="80" zoomScaleSheetLayoutView="80" zoomScalePageLayoutView="70" workbookViewId="0">
      <selection activeCell="I376" sqref="I376:J376"/>
    </sheetView>
  </sheetViews>
  <sheetFormatPr defaultColWidth="9.140625" defaultRowHeight="17.25" outlineLevelRow="3"/>
  <cols>
    <col min="1" max="1" width="16.85546875" style="12" customWidth="1"/>
    <col min="2" max="2" width="16" style="12" customWidth="1"/>
    <col min="3" max="3" width="12.7109375" style="13" customWidth="1"/>
    <col min="4" max="4" width="100.7109375" style="14" customWidth="1"/>
    <col min="5" max="5" width="10.28515625" style="12" customWidth="1"/>
    <col min="6" max="6" width="13" style="15" customWidth="1"/>
    <col min="7" max="7" width="13.5703125" style="221" customWidth="1"/>
    <col min="8" max="8" width="12.7109375" style="221" customWidth="1"/>
    <col min="9" max="9" width="12.7109375" style="13" customWidth="1"/>
    <col min="10" max="10" width="17.5703125" style="221" customWidth="1"/>
    <col min="11" max="84" width="9.140625" style="12"/>
    <col min="85" max="998" width="9.140625" style="16"/>
  </cols>
  <sheetData>
    <row r="1" spans="1:84" ht="20.100000000000001" customHeight="1">
      <c r="A1" s="375" t="s">
        <v>1055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84" ht="20.100000000000001" customHeight="1">
      <c r="A2" s="248" t="str">
        <f>Resumo!$A$3</f>
        <v xml:space="preserve">Proprietário: </v>
      </c>
      <c r="B2" s="39" t="str">
        <f>Resumo!$B$3</f>
        <v>Municipio de Sorriso</v>
      </c>
      <c r="C2" s="249"/>
      <c r="D2" s="235"/>
      <c r="E2" s="382" t="str">
        <f>Resumo!$E$3</f>
        <v>Valor estimado final:</v>
      </c>
      <c r="F2" s="382"/>
      <c r="G2" s="267">
        <f>$I$376</f>
        <v>0</v>
      </c>
      <c r="H2" s="249"/>
      <c r="I2" s="266" t="str">
        <f>Resumo!$H$3</f>
        <v>Data:</v>
      </c>
      <c r="J2" s="268">
        <f>Resumo!$I$3</f>
        <v>44707</v>
      </c>
    </row>
    <row r="3" spans="1:84" ht="20.100000000000001" customHeight="1">
      <c r="A3" s="250" t="str">
        <f>Resumo!$A$4</f>
        <v>Obra:</v>
      </c>
      <c r="B3" s="45" t="str">
        <f>Resumo!$B$4</f>
        <v>Construção do PSF Jardim Aurora</v>
      </c>
      <c r="C3" s="45"/>
      <c r="D3" s="45"/>
      <c r="E3" s="383" t="str">
        <f>Resumo!$F$4</f>
        <v>Custo/m²:</v>
      </c>
      <c r="F3" s="383"/>
      <c r="G3" s="267">
        <f>Resumo!G4</f>
        <v>0</v>
      </c>
      <c r="H3" s="357" t="s">
        <v>1</v>
      </c>
      <c r="I3" s="357"/>
      <c r="J3" s="251">
        <f>'BDI - Serviços'!I24</f>
        <v>0.26371417584863677</v>
      </c>
    </row>
    <row r="4" spans="1:84" ht="20.100000000000001" customHeight="1">
      <c r="A4" s="252" t="str">
        <f>Resumo!$A$5</f>
        <v>Local:</v>
      </c>
      <c r="B4" s="253" t="str">
        <f>Resumo!$B$5</f>
        <v>Avenida Perimetral Noroeste, Lote 17E, Bairro Jardim Aurora - Sorriso MT</v>
      </c>
      <c r="C4" s="253"/>
      <c r="D4" s="253"/>
      <c r="E4" s="253"/>
      <c r="F4" s="254"/>
      <c r="G4" s="255"/>
      <c r="H4" s="384" t="s">
        <v>4</v>
      </c>
      <c r="I4" s="384"/>
      <c r="J4" s="257">
        <f>'BDI-Equipamentos'!I24</f>
        <v>0.12784060312331702</v>
      </c>
    </row>
    <row r="5" spans="1:84" ht="34.5" customHeight="1">
      <c r="A5" s="258" t="s">
        <v>5</v>
      </c>
      <c r="B5" s="245">
        <v>390.2</v>
      </c>
      <c r="C5" s="259"/>
      <c r="D5" s="260"/>
      <c r="E5" s="253"/>
      <c r="F5" s="253"/>
      <c r="G5" s="259"/>
      <c r="H5" s="261"/>
      <c r="I5" s="256" t="str">
        <f>Resumo!$H$5</f>
        <v>Referência:</v>
      </c>
      <c r="J5" s="311" t="str">
        <f>Resumo!$I$5</f>
        <v xml:space="preserve">ABRIL/22 - DESONERADO </v>
      </c>
    </row>
    <row r="6" spans="1:84" ht="31.5">
      <c r="A6" s="262" t="str">
        <f>Resumo!$A$7</f>
        <v xml:space="preserve">Responsável Técnico: </v>
      </c>
      <c r="B6" s="381" t="str">
        <f>Resumo!$B$7</f>
        <v>Amanda Luana X. Bezerra - CREA MT049144</v>
      </c>
      <c r="C6" s="381"/>
      <c r="D6" s="381"/>
      <c r="E6" s="263" t="s">
        <v>980</v>
      </c>
      <c r="F6" s="253"/>
      <c r="G6" s="259"/>
      <c r="H6" s="259"/>
      <c r="I6" s="259"/>
      <c r="J6" s="259"/>
    </row>
    <row r="7" spans="1:84" ht="12" customHeight="1">
      <c r="A7" s="246"/>
      <c r="B7" s="310"/>
      <c r="C7" s="310"/>
      <c r="D7" s="247"/>
      <c r="E7" s="151"/>
      <c r="F7" s="152"/>
      <c r="G7" s="217"/>
      <c r="H7" s="217"/>
      <c r="I7" s="232"/>
      <c r="J7" s="217"/>
    </row>
    <row r="8" spans="1:84" ht="17.25" customHeight="1">
      <c r="A8" s="376" t="s">
        <v>6</v>
      </c>
      <c r="B8" s="377" t="s">
        <v>7</v>
      </c>
      <c r="C8" s="376" t="s">
        <v>8</v>
      </c>
      <c r="D8" s="378" t="s">
        <v>9</v>
      </c>
      <c r="E8" s="377" t="s">
        <v>10</v>
      </c>
      <c r="F8" s="379" t="s">
        <v>11</v>
      </c>
      <c r="G8" s="153"/>
      <c r="H8" s="380" t="s">
        <v>12</v>
      </c>
      <c r="I8" s="380"/>
      <c r="J8" s="380"/>
    </row>
    <row r="9" spans="1:84" s="16" customFormat="1" ht="51.75">
      <c r="A9" s="376"/>
      <c r="B9" s="377"/>
      <c r="C9" s="376"/>
      <c r="D9" s="378"/>
      <c r="E9" s="377"/>
      <c r="F9" s="379"/>
      <c r="G9" s="154" t="s">
        <v>13</v>
      </c>
      <c r="H9" s="154" t="s">
        <v>14</v>
      </c>
      <c r="I9" s="155" t="s">
        <v>15</v>
      </c>
      <c r="J9" s="156" t="s">
        <v>16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84" s="19" customFormat="1">
      <c r="A10" s="157"/>
      <c r="B10" s="36"/>
      <c r="C10" s="158" t="s">
        <v>17</v>
      </c>
      <c r="D10" s="159" t="s">
        <v>18</v>
      </c>
      <c r="E10" s="36"/>
      <c r="F10" s="36"/>
      <c r="G10" s="218"/>
      <c r="H10" s="218"/>
      <c r="I10" s="218"/>
      <c r="J10" s="223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</row>
    <row r="11" spans="1:84" s="19" customFormat="1" outlineLevel="2">
      <c r="A11" s="228" t="s">
        <v>1057</v>
      </c>
      <c r="B11" s="225" t="s">
        <v>50</v>
      </c>
      <c r="C11" s="225" t="s">
        <v>20</v>
      </c>
      <c r="D11" s="229" t="s">
        <v>1058</v>
      </c>
      <c r="E11" s="225" t="s">
        <v>21</v>
      </c>
      <c r="F11" s="236">
        <v>6</v>
      </c>
      <c r="G11" s="227">
        <f>$J$3</f>
        <v>0.26371417584863677</v>
      </c>
      <c r="H11" s="225"/>
      <c r="I11" s="225"/>
      <c r="J11" s="2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</row>
    <row r="12" spans="1:84" s="19" customFormat="1" ht="31.5" outlineLevel="2">
      <c r="A12" s="228">
        <v>99059</v>
      </c>
      <c r="B12" s="225" t="s">
        <v>19</v>
      </c>
      <c r="C12" s="225" t="s">
        <v>22</v>
      </c>
      <c r="D12" s="229" t="s">
        <v>567</v>
      </c>
      <c r="E12" s="225" t="s">
        <v>23</v>
      </c>
      <c r="F12" s="236">
        <v>102.26</v>
      </c>
      <c r="G12" s="227">
        <f>$J$3</f>
        <v>0.26371417584863677</v>
      </c>
      <c r="H12" s="225"/>
      <c r="I12" s="225"/>
      <c r="J12" s="22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</row>
    <row r="13" spans="1:84" s="19" customFormat="1" outlineLevel="1">
      <c r="A13" s="228"/>
      <c r="B13" s="225"/>
      <c r="C13" s="287" t="s">
        <v>24</v>
      </c>
      <c r="D13" s="24" t="s">
        <v>30</v>
      </c>
      <c r="E13" s="225"/>
      <c r="F13" s="225"/>
      <c r="G13" s="227"/>
      <c r="H13" s="225"/>
      <c r="I13" s="225"/>
      <c r="J13" s="22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</row>
    <row r="14" spans="1:84" s="26" customFormat="1" ht="31.5" outlineLevel="2">
      <c r="A14" s="228">
        <v>93212</v>
      </c>
      <c r="B14" s="225" t="s">
        <v>19</v>
      </c>
      <c r="C14" s="225" t="s">
        <v>25</v>
      </c>
      <c r="D14" s="229" t="s">
        <v>526</v>
      </c>
      <c r="E14" s="225" t="s">
        <v>21</v>
      </c>
      <c r="F14" s="236">
        <v>2</v>
      </c>
      <c r="G14" s="227">
        <f>$J$3</f>
        <v>0.26371417584863677</v>
      </c>
      <c r="H14" s="225"/>
      <c r="I14" s="225"/>
      <c r="J14" s="2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</row>
    <row r="15" spans="1:84" s="26" customFormat="1" ht="31.5" outlineLevel="2">
      <c r="A15" s="228">
        <v>93208</v>
      </c>
      <c r="B15" s="225" t="s">
        <v>19</v>
      </c>
      <c r="C15" s="225" t="s">
        <v>26</v>
      </c>
      <c r="D15" s="229" t="s">
        <v>523</v>
      </c>
      <c r="E15" s="225" t="s">
        <v>21</v>
      </c>
      <c r="F15" s="236">
        <v>5</v>
      </c>
      <c r="G15" s="227">
        <f>$J$3</f>
        <v>0.26371417584863677</v>
      </c>
      <c r="H15" s="225"/>
      <c r="I15" s="225"/>
      <c r="J15" s="2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</row>
    <row r="16" spans="1:84" s="26" customFormat="1" ht="15.75" outlineLevel="2">
      <c r="A16" s="228">
        <v>98459</v>
      </c>
      <c r="B16" s="225" t="s">
        <v>19</v>
      </c>
      <c r="C16" s="225" t="s">
        <v>27</v>
      </c>
      <c r="D16" s="229" t="s">
        <v>623</v>
      </c>
      <c r="E16" s="225" t="s">
        <v>21</v>
      </c>
      <c r="F16" s="236">
        <v>224.4</v>
      </c>
      <c r="G16" s="227">
        <f>$J$3</f>
        <v>0.26371417584863677</v>
      </c>
      <c r="H16" s="225"/>
      <c r="I16" s="225"/>
      <c r="J16" s="2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</row>
    <row r="17" spans="1:84" outlineLevel="1">
      <c r="A17" s="228"/>
      <c r="B17" s="225"/>
      <c r="C17" s="287" t="s">
        <v>29</v>
      </c>
      <c r="D17" s="24" t="s">
        <v>33</v>
      </c>
      <c r="E17" s="225"/>
      <c r="F17" s="225"/>
      <c r="G17" s="227"/>
      <c r="H17" s="225"/>
      <c r="I17" s="225"/>
      <c r="J17" s="22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</row>
    <row r="18" spans="1:84" s="28" customFormat="1" outlineLevel="1">
      <c r="A18" s="228">
        <v>90776</v>
      </c>
      <c r="B18" s="225" t="s">
        <v>19</v>
      </c>
      <c r="C18" s="225" t="s">
        <v>31</v>
      </c>
      <c r="D18" s="229" t="s">
        <v>978</v>
      </c>
      <c r="E18" s="225" t="s">
        <v>979</v>
      </c>
      <c r="F18" s="236">
        <v>1760</v>
      </c>
      <c r="G18" s="227">
        <f>$J$3</f>
        <v>0.26371417584863677</v>
      </c>
      <c r="H18" s="225"/>
      <c r="I18" s="225"/>
      <c r="J18" s="225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</row>
    <row r="19" spans="1:84">
      <c r="A19" s="160"/>
      <c r="B19" s="161"/>
      <c r="C19" s="162"/>
      <c r="D19" s="163"/>
      <c r="E19" s="161"/>
      <c r="F19" s="161"/>
      <c r="G19" s="219"/>
      <c r="H19" s="373" t="s">
        <v>34</v>
      </c>
      <c r="I19" s="374"/>
      <c r="J19" s="23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</row>
    <row r="20" spans="1:84" s="19" customFormat="1">
      <c r="A20" s="157"/>
      <c r="B20" s="36"/>
      <c r="C20" s="158" t="s">
        <v>35</v>
      </c>
      <c r="D20" s="159" t="s">
        <v>36</v>
      </c>
      <c r="E20" s="36"/>
      <c r="F20" s="36"/>
      <c r="G20" s="218"/>
      <c r="H20" s="218"/>
      <c r="I20" s="218"/>
      <c r="J20" s="22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</row>
    <row r="21" spans="1:84" ht="31.5" outlineLevel="1">
      <c r="A21" s="228">
        <v>98525</v>
      </c>
      <c r="B21" s="225" t="s">
        <v>19</v>
      </c>
      <c r="C21" s="225" t="s">
        <v>37</v>
      </c>
      <c r="D21" s="244" t="s">
        <v>2574</v>
      </c>
      <c r="E21" s="225" t="s">
        <v>21</v>
      </c>
      <c r="F21" s="236">
        <f>58*33</f>
        <v>1914</v>
      </c>
      <c r="G21" s="227">
        <f>$J$3</f>
        <v>0.26371417584863677</v>
      </c>
      <c r="H21" s="225"/>
      <c r="I21" s="225"/>
      <c r="J21" s="22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</row>
    <row r="22" spans="1:84" ht="47.25" outlineLevel="1">
      <c r="A22" s="228">
        <v>101134</v>
      </c>
      <c r="B22" s="225" t="s">
        <v>19</v>
      </c>
      <c r="C22" s="225" t="s">
        <v>38</v>
      </c>
      <c r="D22" s="244" t="s">
        <v>2578</v>
      </c>
      <c r="E22" s="225" t="s">
        <v>28</v>
      </c>
      <c r="F22" s="236">
        <v>215.37</v>
      </c>
      <c r="G22" s="227">
        <f>$J$3</f>
        <v>0.26371417584863677</v>
      </c>
      <c r="H22" s="225"/>
      <c r="I22" s="225"/>
      <c r="J22" s="22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</row>
    <row r="23" spans="1:84" outlineLevel="1">
      <c r="A23" s="228">
        <v>6081</v>
      </c>
      <c r="B23" s="225" t="s">
        <v>19</v>
      </c>
      <c r="C23" s="225" t="s">
        <v>39</v>
      </c>
      <c r="D23" s="244" t="s">
        <v>646</v>
      </c>
      <c r="E23" s="225" t="s">
        <v>28</v>
      </c>
      <c r="F23" s="236">
        <f>F25*1.3</f>
        <v>506.84399999999999</v>
      </c>
      <c r="G23" s="227">
        <f>$J$4</f>
        <v>0.12784060312331702</v>
      </c>
      <c r="H23" s="225"/>
      <c r="I23" s="225"/>
      <c r="J23" s="22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</row>
    <row r="24" spans="1:84" ht="31.5" outlineLevel="1">
      <c r="A24" s="228">
        <v>100937</v>
      </c>
      <c r="B24" s="225" t="s">
        <v>19</v>
      </c>
      <c r="C24" s="225" t="s">
        <v>40</v>
      </c>
      <c r="D24" s="244" t="s">
        <v>2580</v>
      </c>
      <c r="E24" s="225" t="s">
        <v>2579</v>
      </c>
      <c r="F24" s="236">
        <f>F23*0.1</f>
        <v>50.684400000000004</v>
      </c>
      <c r="G24" s="227">
        <f t="shared" ref="G24:G29" si="0">$J$3</f>
        <v>0.26371417584863677</v>
      </c>
      <c r="H24" s="225"/>
      <c r="I24" s="225"/>
      <c r="J24" s="22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</row>
    <row r="25" spans="1:84" ht="31.5" outlineLevel="1">
      <c r="A25" s="228">
        <v>96386</v>
      </c>
      <c r="B25" s="225" t="s">
        <v>19</v>
      </c>
      <c r="C25" s="225" t="s">
        <v>42</v>
      </c>
      <c r="D25" s="244" t="s">
        <v>2581</v>
      </c>
      <c r="E25" s="225" t="s">
        <v>28</v>
      </c>
      <c r="F25" s="236">
        <v>389.88</v>
      </c>
      <c r="G25" s="227">
        <f t="shared" si="0"/>
        <v>0.26371417584863677</v>
      </c>
      <c r="H25" s="225"/>
      <c r="I25" s="225"/>
      <c r="J25" s="22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</row>
    <row r="26" spans="1:84" ht="31.5" customHeight="1" outlineLevel="1">
      <c r="A26" s="228" t="s">
        <v>491</v>
      </c>
      <c r="B26" s="225" t="s">
        <v>50</v>
      </c>
      <c r="C26" s="225" t="s">
        <v>2566</v>
      </c>
      <c r="D26" s="244" t="s">
        <v>2582</v>
      </c>
      <c r="E26" s="225" t="s">
        <v>28</v>
      </c>
      <c r="F26" s="236">
        <f>B5*0.3</f>
        <v>117.05999999999999</v>
      </c>
      <c r="G26" s="227">
        <f t="shared" si="0"/>
        <v>0.26371417584863677</v>
      </c>
      <c r="H26" s="225"/>
      <c r="I26" s="225"/>
      <c r="J26" s="22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</row>
    <row r="27" spans="1:84" outlineLevel="1">
      <c r="A27" s="228">
        <v>96523</v>
      </c>
      <c r="B27" s="225" t="s">
        <v>19</v>
      </c>
      <c r="C27" s="225" t="s">
        <v>2575</v>
      </c>
      <c r="D27" s="244" t="s">
        <v>41</v>
      </c>
      <c r="E27" s="225" t="s">
        <v>28</v>
      </c>
      <c r="F27" s="236">
        <v>54.76</v>
      </c>
      <c r="G27" s="227">
        <f t="shared" si="0"/>
        <v>0.26371417584863677</v>
      </c>
      <c r="H27" s="225"/>
      <c r="I27" s="225"/>
      <c r="J27" s="22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</row>
    <row r="28" spans="1:84" ht="31.5" customHeight="1" outlineLevel="1">
      <c r="A28" s="228">
        <v>96621</v>
      </c>
      <c r="B28" s="225" t="s">
        <v>19</v>
      </c>
      <c r="C28" s="225" t="s">
        <v>2576</v>
      </c>
      <c r="D28" s="244" t="s">
        <v>43</v>
      </c>
      <c r="E28" s="225" t="s">
        <v>28</v>
      </c>
      <c r="F28" s="236">
        <v>0.84</v>
      </c>
      <c r="G28" s="227">
        <f t="shared" si="0"/>
        <v>0.26371417584863677</v>
      </c>
      <c r="H28" s="225"/>
      <c r="I28" s="225"/>
      <c r="J28" s="22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</row>
    <row r="29" spans="1:84" outlineLevel="1">
      <c r="A29" s="228">
        <v>96995</v>
      </c>
      <c r="B29" s="225" t="s">
        <v>19</v>
      </c>
      <c r="C29" s="225" t="s">
        <v>2577</v>
      </c>
      <c r="D29" s="244" t="s">
        <v>525</v>
      </c>
      <c r="E29" s="225" t="s">
        <v>28</v>
      </c>
      <c r="F29" s="236">
        <v>30.46</v>
      </c>
      <c r="G29" s="227">
        <f t="shared" si="0"/>
        <v>0.26371417584863677</v>
      </c>
      <c r="H29" s="225"/>
      <c r="I29" s="225"/>
      <c r="J29" s="22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</row>
    <row r="30" spans="1:84">
      <c r="A30" s="160"/>
      <c r="B30" s="161"/>
      <c r="C30" s="162"/>
      <c r="D30" s="163"/>
      <c r="E30" s="161"/>
      <c r="F30" s="161"/>
      <c r="G30" s="219"/>
      <c r="H30" s="373" t="s">
        <v>34</v>
      </c>
      <c r="I30" s="374"/>
      <c r="J30" s="239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</row>
    <row r="31" spans="1:84" s="19" customFormat="1">
      <c r="A31" s="157"/>
      <c r="B31" s="36"/>
      <c r="C31" s="158" t="s">
        <v>44</v>
      </c>
      <c r="D31" s="159" t="s">
        <v>45</v>
      </c>
      <c r="E31" s="36"/>
      <c r="F31" s="36"/>
      <c r="G31" s="218"/>
      <c r="H31" s="218"/>
      <c r="I31" s="218"/>
      <c r="J31" s="223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</row>
    <row r="32" spans="1:84" outlineLevel="1">
      <c r="A32" s="22"/>
      <c r="B32" s="20"/>
      <c r="C32" s="23" t="s">
        <v>46</v>
      </c>
      <c r="D32" s="24" t="s">
        <v>1004</v>
      </c>
      <c r="E32" s="20"/>
      <c r="F32" s="20"/>
      <c r="G32" s="220"/>
      <c r="H32" s="20"/>
      <c r="I32" s="224">
        <f t="shared" ref="I32" si="1">(H32*(1+G32))</f>
        <v>0</v>
      </c>
      <c r="J32" s="224">
        <f>(F32*I32)</f>
        <v>0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</row>
    <row r="33" spans="1:84" ht="31.5" outlineLevel="2">
      <c r="A33" s="228">
        <v>96535</v>
      </c>
      <c r="B33" s="225" t="s">
        <v>19</v>
      </c>
      <c r="C33" s="225" t="s">
        <v>47</v>
      </c>
      <c r="D33" s="244" t="s">
        <v>527</v>
      </c>
      <c r="E33" s="225" t="s">
        <v>21</v>
      </c>
      <c r="F33" s="236">
        <v>47.3</v>
      </c>
      <c r="G33" s="227">
        <f t="shared" ref="G33:G35" si="2">$J$3</f>
        <v>0.26371417584863677</v>
      </c>
      <c r="H33" s="225"/>
      <c r="I33" s="225"/>
      <c r="J33" s="22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</row>
    <row r="34" spans="1:84" outlineLevel="2">
      <c r="A34" s="228">
        <v>96545</v>
      </c>
      <c r="B34" s="225" t="s">
        <v>19</v>
      </c>
      <c r="C34" s="225" t="s">
        <v>48</v>
      </c>
      <c r="D34" s="244" t="s">
        <v>1005</v>
      </c>
      <c r="E34" s="225" t="s">
        <v>218</v>
      </c>
      <c r="F34" s="236">
        <v>608.5</v>
      </c>
      <c r="G34" s="227">
        <f t="shared" si="2"/>
        <v>0.26371417584863677</v>
      </c>
      <c r="H34" s="225"/>
      <c r="I34" s="225"/>
      <c r="J34" s="22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</row>
    <row r="35" spans="1:84" ht="27" customHeight="1" outlineLevel="2">
      <c r="A35" s="228">
        <v>96558</v>
      </c>
      <c r="B35" s="225" t="s">
        <v>19</v>
      </c>
      <c r="C35" s="225" t="s">
        <v>49</v>
      </c>
      <c r="D35" s="244" t="s">
        <v>1006</v>
      </c>
      <c r="E35" s="225" t="s">
        <v>28</v>
      </c>
      <c r="F35" s="236">
        <v>16.600000000000001</v>
      </c>
      <c r="G35" s="227">
        <f t="shared" si="2"/>
        <v>0.26371417584863677</v>
      </c>
      <c r="H35" s="225"/>
      <c r="I35" s="225"/>
      <c r="J35" s="22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</row>
    <row r="36" spans="1:84" outlineLevel="1">
      <c r="A36"/>
      <c r="B36" s="20"/>
      <c r="C36" s="23" t="s">
        <v>51</v>
      </c>
      <c r="D36" s="24" t="s">
        <v>52</v>
      </c>
      <c r="E36" s="20"/>
      <c r="F36" s="20"/>
      <c r="G36" s="220"/>
      <c r="H36" s="20"/>
      <c r="I36" s="224"/>
      <c r="J36" s="22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</row>
    <row r="37" spans="1:84" ht="31.5" outlineLevel="3">
      <c r="A37" s="228">
        <v>96536</v>
      </c>
      <c r="B37" s="225" t="s">
        <v>19</v>
      </c>
      <c r="C37" s="225" t="s">
        <v>53</v>
      </c>
      <c r="D37" s="229" t="s">
        <v>528</v>
      </c>
      <c r="E37" s="225" t="s">
        <v>21</v>
      </c>
      <c r="F37" s="236">
        <v>203.3</v>
      </c>
      <c r="G37" s="227">
        <f t="shared" ref="G37:G52" si="3">$J$3</f>
        <v>0.26371417584863677</v>
      </c>
      <c r="H37" s="225"/>
      <c r="I37" s="225"/>
      <c r="J37" s="22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</row>
    <row r="38" spans="1:84" ht="31.5" outlineLevel="3">
      <c r="A38" s="228" t="s">
        <v>493</v>
      </c>
      <c r="B38" s="225" t="s">
        <v>50</v>
      </c>
      <c r="C38" s="225" t="s">
        <v>54</v>
      </c>
      <c r="D38" s="229" t="s">
        <v>58</v>
      </c>
      <c r="E38" s="225" t="s">
        <v>28</v>
      </c>
      <c r="F38" s="236">
        <v>11.2</v>
      </c>
      <c r="G38" s="227">
        <f t="shared" si="3"/>
        <v>0.26371417584863677</v>
      </c>
      <c r="H38" s="225"/>
      <c r="I38" s="225"/>
      <c r="J38" s="22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</row>
    <row r="39" spans="1:84" outlineLevel="3">
      <c r="A39" s="228">
        <v>96543</v>
      </c>
      <c r="B39" s="225" t="s">
        <v>19</v>
      </c>
      <c r="C39" s="225" t="s">
        <v>55</v>
      </c>
      <c r="D39" s="229" t="s">
        <v>1007</v>
      </c>
      <c r="E39" s="225" t="s">
        <v>218</v>
      </c>
      <c r="F39" s="236">
        <v>248.8</v>
      </c>
      <c r="G39" s="227">
        <f t="shared" si="3"/>
        <v>0.26371417584863677</v>
      </c>
      <c r="H39" s="225"/>
      <c r="I39" s="225"/>
      <c r="J39" s="22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</row>
    <row r="40" spans="1:84" outlineLevel="3">
      <c r="A40" s="228">
        <v>96545</v>
      </c>
      <c r="B40" s="225" t="s">
        <v>19</v>
      </c>
      <c r="C40" s="225" t="s">
        <v>56</v>
      </c>
      <c r="D40" s="229" t="s">
        <v>1008</v>
      </c>
      <c r="E40" s="225" t="s">
        <v>218</v>
      </c>
      <c r="F40" s="236">
        <v>380.3</v>
      </c>
      <c r="G40" s="227">
        <f t="shared" si="3"/>
        <v>0.26371417584863677</v>
      </c>
      <c r="H40" s="225"/>
      <c r="I40" s="225"/>
      <c r="J40" s="22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</row>
    <row r="41" spans="1:84" outlineLevel="3">
      <c r="A41" s="228">
        <v>96546</v>
      </c>
      <c r="B41" s="225" t="s">
        <v>19</v>
      </c>
      <c r="C41" s="225" t="s">
        <v>57</v>
      </c>
      <c r="D41" s="229" t="s">
        <v>1009</v>
      </c>
      <c r="E41" s="225" t="s">
        <v>218</v>
      </c>
      <c r="F41" s="236">
        <v>165.8</v>
      </c>
      <c r="G41" s="227">
        <f t="shared" si="3"/>
        <v>0.26371417584863677</v>
      </c>
      <c r="H41" s="225"/>
      <c r="I41" s="225"/>
      <c r="J41" s="22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</row>
    <row r="42" spans="1:84" outlineLevel="1">
      <c r="A42"/>
      <c r="B42" s="20"/>
      <c r="C42" s="23" t="s">
        <v>1010</v>
      </c>
      <c r="D42" s="24" t="s">
        <v>62</v>
      </c>
      <c r="E42" s="20"/>
      <c r="F42" s="20"/>
      <c r="G42" s="220"/>
      <c r="H42" s="20"/>
      <c r="I42" s="224"/>
      <c r="J42" s="22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</row>
    <row r="43" spans="1:84" ht="31.5" outlineLevel="3">
      <c r="A43" s="228">
        <v>92778</v>
      </c>
      <c r="B43" s="225" t="s">
        <v>19</v>
      </c>
      <c r="C43" s="225" t="s">
        <v>1011</v>
      </c>
      <c r="D43" s="229" t="s">
        <v>1015</v>
      </c>
      <c r="E43" s="225" t="s">
        <v>218</v>
      </c>
      <c r="F43" s="236">
        <v>245.9</v>
      </c>
      <c r="G43" s="227">
        <f t="shared" si="3"/>
        <v>0.26371417584863677</v>
      </c>
      <c r="H43" s="226"/>
      <c r="I43" s="225"/>
      <c r="J43" s="22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</row>
    <row r="44" spans="1:84" ht="31.5" outlineLevel="3">
      <c r="A44" s="228">
        <v>92775</v>
      </c>
      <c r="B44" s="225" t="s">
        <v>19</v>
      </c>
      <c r="C44" s="225" t="s">
        <v>1012</v>
      </c>
      <c r="D44" s="229" t="s">
        <v>1017</v>
      </c>
      <c r="E44" s="225" t="s">
        <v>218</v>
      </c>
      <c r="F44" s="236">
        <v>96.2</v>
      </c>
      <c r="G44" s="227">
        <f t="shared" si="3"/>
        <v>0.26371417584863677</v>
      </c>
      <c r="H44" s="226"/>
      <c r="I44" s="225"/>
      <c r="J44" s="22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</row>
    <row r="45" spans="1:84" ht="31.5" outlineLevel="3">
      <c r="A45" s="309">
        <v>103672</v>
      </c>
      <c r="B45" s="225" t="s">
        <v>19</v>
      </c>
      <c r="C45" s="225" t="s">
        <v>1013</v>
      </c>
      <c r="D45" s="229" t="s">
        <v>1059</v>
      </c>
      <c r="E45" s="225" t="s">
        <v>28</v>
      </c>
      <c r="F45" s="236">
        <v>1.9</v>
      </c>
      <c r="G45" s="227">
        <f t="shared" si="3"/>
        <v>0.26371417584863677</v>
      </c>
      <c r="H45" s="226"/>
      <c r="I45" s="225"/>
      <c r="J45" s="22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</row>
    <row r="46" spans="1:84" ht="31.5" outlineLevel="3">
      <c r="A46" s="228">
        <v>92443</v>
      </c>
      <c r="B46" s="225" t="s">
        <v>19</v>
      </c>
      <c r="C46" s="225" t="s">
        <v>1014</v>
      </c>
      <c r="D46" s="229" t="s">
        <v>1018</v>
      </c>
      <c r="E46" s="225" t="s">
        <v>21</v>
      </c>
      <c r="F46" s="236">
        <v>56.4</v>
      </c>
      <c r="G46" s="227">
        <f t="shared" si="3"/>
        <v>0.26371417584863677</v>
      </c>
      <c r="H46" s="226"/>
      <c r="I46" s="225"/>
      <c r="J46" s="22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</row>
    <row r="47" spans="1:84" outlineLevel="1">
      <c r="A47" s="284"/>
      <c r="B47" s="20"/>
      <c r="C47" s="23" t="s">
        <v>1019</v>
      </c>
      <c r="D47" s="24" t="s">
        <v>1020</v>
      </c>
      <c r="E47" s="20"/>
      <c r="F47" s="20"/>
      <c r="G47" s="220"/>
      <c r="H47" s="20"/>
      <c r="I47" s="224"/>
      <c r="J47" s="22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</row>
    <row r="48" spans="1:84" ht="37.5" customHeight="1" outlineLevel="3">
      <c r="A48" s="228">
        <v>103183</v>
      </c>
      <c r="B48" s="225" t="s">
        <v>19</v>
      </c>
      <c r="C48" s="225" t="s">
        <v>1022</v>
      </c>
      <c r="D48" s="229" t="s">
        <v>1021</v>
      </c>
      <c r="E48" s="225" t="s">
        <v>28</v>
      </c>
      <c r="F48" s="236">
        <v>0.6</v>
      </c>
      <c r="G48" s="227">
        <f t="shared" si="3"/>
        <v>0.26371417584863677</v>
      </c>
      <c r="H48" s="226"/>
      <c r="I48" s="225"/>
      <c r="J48" s="22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</row>
    <row r="49" spans="1:84" outlineLevel="3">
      <c r="A49" s="228">
        <v>101996</v>
      </c>
      <c r="B49" s="225" t="s">
        <v>19</v>
      </c>
      <c r="C49" s="225" t="s">
        <v>1023</v>
      </c>
      <c r="D49" s="229" t="s">
        <v>1027</v>
      </c>
      <c r="E49" s="225" t="s">
        <v>21</v>
      </c>
      <c r="F49" s="236">
        <v>6.4</v>
      </c>
      <c r="G49" s="227">
        <f t="shared" si="3"/>
        <v>0.26371417584863677</v>
      </c>
      <c r="H49" s="226"/>
      <c r="I49" s="225"/>
      <c r="J49" s="22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1:84" ht="31.5" outlineLevel="3">
      <c r="A50" s="228">
        <v>95944</v>
      </c>
      <c r="B50" s="225" t="s">
        <v>19</v>
      </c>
      <c r="C50" s="225" t="s">
        <v>1024</v>
      </c>
      <c r="D50" s="229" t="s">
        <v>1028</v>
      </c>
      <c r="E50" s="225" t="s">
        <v>218</v>
      </c>
      <c r="F50" s="236">
        <v>10.44</v>
      </c>
      <c r="G50" s="227">
        <f t="shared" si="3"/>
        <v>0.26371417584863677</v>
      </c>
      <c r="H50" s="226"/>
      <c r="I50" s="225"/>
      <c r="J50" s="22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1:84" ht="31.5" outlineLevel="3">
      <c r="A51" s="228">
        <v>95945</v>
      </c>
      <c r="B51" s="225" t="s">
        <v>19</v>
      </c>
      <c r="C51" s="225" t="s">
        <v>1025</v>
      </c>
      <c r="D51" s="229" t="s">
        <v>1029</v>
      </c>
      <c r="E51" s="225" t="s">
        <v>218</v>
      </c>
      <c r="F51" s="236">
        <v>5.85</v>
      </c>
      <c r="G51" s="227">
        <f t="shared" si="3"/>
        <v>0.26371417584863677</v>
      </c>
      <c r="H51" s="226"/>
      <c r="I51" s="225"/>
      <c r="J51" s="22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</row>
    <row r="52" spans="1:84" ht="31.5" outlineLevel="3">
      <c r="A52" s="228">
        <v>95943</v>
      </c>
      <c r="B52" s="225" t="s">
        <v>19</v>
      </c>
      <c r="C52" s="225" t="s">
        <v>1026</v>
      </c>
      <c r="D52" s="229" t="s">
        <v>1030</v>
      </c>
      <c r="E52" s="225" t="s">
        <v>218</v>
      </c>
      <c r="F52" s="236">
        <v>5.76</v>
      </c>
      <c r="G52" s="227">
        <f t="shared" si="3"/>
        <v>0.26371417584863677</v>
      </c>
      <c r="H52" s="226"/>
      <c r="I52" s="225"/>
      <c r="J52" s="22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</row>
    <row r="53" spans="1:84">
      <c r="A53" s="160"/>
      <c r="B53" s="161"/>
      <c r="C53" s="162"/>
      <c r="D53" s="163"/>
      <c r="E53" s="161"/>
      <c r="F53" s="161"/>
      <c r="G53" s="219"/>
      <c r="H53" s="373" t="s">
        <v>34</v>
      </c>
      <c r="I53" s="374"/>
      <c r="J53" s="240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</row>
    <row r="54" spans="1:84" s="19" customFormat="1">
      <c r="A54" s="157"/>
      <c r="B54" s="36"/>
      <c r="C54" s="158" t="s">
        <v>59</v>
      </c>
      <c r="D54" s="159" t="s">
        <v>60</v>
      </c>
      <c r="E54" s="36"/>
      <c r="F54" s="36"/>
      <c r="G54" s="218"/>
      <c r="H54" s="218"/>
      <c r="I54" s="218"/>
      <c r="J54" s="223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</row>
    <row r="55" spans="1:84" outlineLevel="1">
      <c r="A55" s="22"/>
      <c r="B55" s="20"/>
      <c r="C55" s="23" t="s">
        <v>61</v>
      </c>
      <c r="D55" s="24" t="s">
        <v>62</v>
      </c>
      <c r="E55" s="20"/>
      <c r="F55" s="20"/>
      <c r="G55" s="220"/>
      <c r="H55" s="20"/>
      <c r="I55" s="20"/>
      <c r="J55" s="21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</row>
    <row r="56" spans="1:84" ht="31.5" outlineLevel="2">
      <c r="A56" s="228">
        <v>92775</v>
      </c>
      <c r="B56" s="225" t="s">
        <v>19</v>
      </c>
      <c r="C56" s="20" t="s">
        <v>63</v>
      </c>
      <c r="D56" s="229" t="s">
        <v>1017</v>
      </c>
      <c r="E56" s="225" t="s">
        <v>218</v>
      </c>
      <c r="F56" s="236">
        <v>326.60000000000002</v>
      </c>
      <c r="G56" s="227">
        <f>$J$3</f>
        <v>0.26371417584863677</v>
      </c>
      <c r="H56" s="225"/>
      <c r="I56" s="225"/>
      <c r="J56" s="22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</row>
    <row r="57" spans="1:84" ht="31.5" outlineLevel="2">
      <c r="A57" s="228">
        <v>92778</v>
      </c>
      <c r="B57" s="225" t="s">
        <v>19</v>
      </c>
      <c r="C57" s="20" t="s">
        <v>64</v>
      </c>
      <c r="D57" s="229" t="s">
        <v>1015</v>
      </c>
      <c r="E57" s="225" t="s">
        <v>218</v>
      </c>
      <c r="F57" s="236">
        <v>621.5</v>
      </c>
      <c r="G57" s="227">
        <f>$J$3</f>
        <v>0.26371417584863677</v>
      </c>
      <c r="H57" s="225"/>
      <c r="I57" s="225"/>
      <c r="J57" s="22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</row>
    <row r="58" spans="1:84" ht="31.5" outlineLevel="2">
      <c r="A58" s="228">
        <v>92779</v>
      </c>
      <c r="B58" s="225" t="s">
        <v>19</v>
      </c>
      <c r="C58" s="20" t="s">
        <v>65</v>
      </c>
      <c r="D58" s="229" t="s">
        <v>1016</v>
      </c>
      <c r="E58" s="225" t="s">
        <v>218</v>
      </c>
      <c r="F58" s="236">
        <v>4.5999999999999996</v>
      </c>
      <c r="G58" s="227">
        <f>$J$3</f>
        <v>0.26371417584863677</v>
      </c>
      <c r="H58" s="225"/>
      <c r="I58" s="225"/>
      <c r="J58" s="22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</row>
    <row r="59" spans="1:84" ht="31.5" outlineLevel="2">
      <c r="A59" s="228">
        <v>92443</v>
      </c>
      <c r="B59" s="225" t="s">
        <v>19</v>
      </c>
      <c r="C59" s="20" t="s">
        <v>66</v>
      </c>
      <c r="D59" s="244" t="s">
        <v>1018</v>
      </c>
      <c r="E59" s="225" t="s">
        <v>21</v>
      </c>
      <c r="F59" s="236">
        <v>9.6999999999999993</v>
      </c>
      <c r="G59" s="227">
        <f>$J$3</f>
        <v>0.26371417584863677</v>
      </c>
      <c r="H59" s="225"/>
      <c r="I59" s="225"/>
      <c r="J59" s="22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</row>
    <row r="60" spans="1:84" ht="31.5" outlineLevel="2">
      <c r="A60" s="309">
        <v>103672</v>
      </c>
      <c r="B60" s="225" t="s">
        <v>19</v>
      </c>
      <c r="C60" s="20" t="s">
        <v>67</v>
      </c>
      <c r="D60" s="229" t="s">
        <v>1059</v>
      </c>
      <c r="E60" s="225" t="s">
        <v>28</v>
      </c>
      <c r="F60" s="236">
        <v>19.059999999999999</v>
      </c>
      <c r="G60" s="227">
        <f>$J$3</f>
        <v>0.26371417584863677</v>
      </c>
      <c r="H60" s="225"/>
      <c r="I60" s="225"/>
      <c r="J60" s="22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</row>
    <row r="61" spans="1:84" outlineLevel="1">
      <c r="A61" s="22"/>
      <c r="B61" s="225"/>
      <c r="C61" s="23" t="s">
        <v>68</v>
      </c>
      <c r="D61" s="24" t="s">
        <v>69</v>
      </c>
      <c r="E61" s="20"/>
      <c r="F61" s="20"/>
      <c r="G61" s="220"/>
      <c r="H61" s="20"/>
      <c r="I61" s="20"/>
      <c r="J61" s="22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</row>
    <row r="62" spans="1:84" ht="31.5" outlineLevel="2">
      <c r="A62" s="228">
        <v>92775</v>
      </c>
      <c r="B62" s="225" t="s">
        <v>19</v>
      </c>
      <c r="C62" s="20" t="s">
        <v>70</v>
      </c>
      <c r="D62" s="229" t="s">
        <v>1017</v>
      </c>
      <c r="E62" s="225" t="s">
        <v>218</v>
      </c>
      <c r="F62" s="236">
        <v>391.6</v>
      </c>
      <c r="G62" s="227">
        <f t="shared" ref="G62:G66" si="4">$J$3</f>
        <v>0.26371417584863677</v>
      </c>
      <c r="H62" s="225"/>
      <c r="I62" s="225"/>
      <c r="J62" s="22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</row>
    <row r="63" spans="1:84" ht="31.5" outlineLevel="2">
      <c r="A63" s="228">
        <v>92777</v>
      </c>
      <c r="B63" s="225" t="s">
        <v>19</v>
      </c>
      <c r="C63" s="20" t="s">
        <v>71</v>
      </c>
      <c r="D63" s="229" t="s">
        <v>1031</v>
      </c>
      <c r="E63" s="225" t="s">
        <v>218</v>
      </c>
      <c r="F63" s="236">
        <v>483.8</v>
      </c>
      <c r="G63" s="227">
        <f t="shared" si="4"/>
        <v>0.26371417584863677</v>
      </c>
      <c r="H63" s="225"/>
      <c r="I63" s="225"/>
      <c r="J63" s="22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</row>
    <row r="64" spans="1:84" ht="31.5" outlineLevel="2">
      <c r="A64" s="228">
        <v>92778</v>
      </c>
      <c r="B64" s="225" t="s">
        <v>19</v>
      </c>
      <c r="C64" s="20" t="s">
        <v>72</v>
      </c>
      <c r="D64" s="229" t="s">
        <v>1015</v>
      </c>
      <c r="E64" s="225" t="s">
        <v>218</v>
      </c>
      <c r="F64" s="236">
        <v>246.1</v>
      </c>
      <c r="G64" s="227">
        <f t="shared" si="4"/>
        <v>0.26371417584863677</v>
      </c>
      <c r="H64" s="225"/>
      <c r="I64" s="225"/>
      <c r="J64" s="22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</row>
    <row r="65" spans="1:84" ht="31.5" outlineLevel="2">
      <c r="A65" s="228">
        <v>92431</v>
      </c>
      <c r="B65" s="225" t="s">
        <v>19</v>
      </c>
      <c r="C65" s="20" t="s">
        <v>73</v>
      </c>
      <c r="D65" s="229" t="s">
        <v>977</v>
      </c>
      <c r="E65" s="225" t="s">
        <v>21</v>
      </c>
      <c r="F65" s="236">
        <v>257.10000000000002</v>
      </c>
      <c r="G65" s="227">
        <f t="shared" si="4"/>
        <v>0.26371417584863677</v>
      </c>
      <c r="H65" s="225"/>
      <c r="I65" s="225"/>
      <c r="J65" s="22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</row>
    <row r="66" spans="1:84" ht="31.5" outlineLevel="2">
      <c r="A66" s="228" t="s">
        <v>493</v>
      </c>
      <c r="B66" s="225" t="s">
        <v>50</v>
      </c>
      <c r="C66" s="20" t="s">
        <v>74</v>
      </c>
      <c r="D66" s="229" t="s">
        <v>58</v>
      </c>
      <c r="E66" s="225" t="s">
        <v>28</v>
      </c>
      <c r="F66" s="236">
        <v>13.9</v>
      </c>
      <c r="G66" s="227">
        <f t="shared" si="4"/>
        <v>0.26371417584863677</v>
      </c>
      <c r="H66" s="225"/>
      <c r="I66" s="225"/>
      <c r="J66" s="22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</row>
    <row r="67" spans="1:84" outlineLevel="1">
      <c r="A67" s="22"/>
      <c r="B67" s="20"/>
      <c r="C67" s="23" t="s">
        <v>75</v>
      </c>
      <c r="D67" s="24" t="s">
        <v>76</v>
      </c>
      <c r="E67" s="20"/>
      <c r="F67" s="20"/>
      <c r="G67" s="220"/>
      <c r="H67" s="20"/>
      <c r="I67" s="20"/>
      <c r="J67" s="22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</row>
    <row r="68" spans="1:84" ht="31.5" outlineLevel="2">
      <c r="A68" s="228" t="s">
        <v>493</v>
      </c>
      <c r="B68" s="225" t="s">
        <v>50</v>
      </c>
      <c r="C68" s="20" t="s">
        <v>77</v>
      </c>
      <c r="D68" s="229" t="s">
        <v>58</v>
      </c>
      <c r="E68" s="225" t="s">
        <v>28</v>
      </c>
      <c r="F68" s="236">
        <v>16.8</v>
      </c>
      <c r="G68" s="227">
        <f t="shared" ref="G68:G69" si="5">$J$3</f>
        <v>0.26371417584863677</v>
      </c>
      <c r="H68" s="225"/>
      <c r="I68" s="225"/>
      <c r="J68" s="22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</row>
    <row r="69" spans="1:84" ht="31.5" outlineLevel="2">
      <c r="A69" s="309">
        <v>7823</v>
      </c>
      <c r="B69" s="225" t="s">
        <v>19</v>
      </c>
      <c r="C69" s="20" t="s">
        <v>78</v>
      </c>
      <c r="D69" s="229" t="s">
        <v>557</v>
      </c>
      <c r="E69" s="225" t="s">
        <v>21</v>
      </c>
      <c r="F69" s="236">
        <f>29.01+5.71+5.71+3.37+1.22+1.22+9.9+5.14+3.94+3.94+5.14+18.56+9.6+13.05+13.6+10.85+11.37+47.84+6.51+15.2+14.4+7.1+31.85+3.78+3.781412+15.87+4.87</f>
        <v>302.53141199999993</v>
      </c>
      <c r="G69" s="227">
        <f t="shared" si="5"/>
        <v>0.26371417584863677</v>
      </c>
      <c r="H69" s="225"/>
      <c r="I69" s="225"/>
      <c r="J69" s="22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</row>
    <row r="70" spans="1:84">
      <c r="A70" s="160"/>
      <c r="B70" s="161"/>
      <c r="C70" s="162"/>
      <c r="D70" s="163"/>
      <c r="E70" s="161"/>
      <c r="F70" s="161"/>
      <c r="G70" s="219"/>
      <c r="H70" s="373" t="s">
        <v>34</v>
      </c>
      <c r="I70" s="374"/>
      <c r="J70" s="240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</row>
    <row r="71" spans="1:84" s="19" customFormat="1">
      <c r="A71" s="157"/>
      <c r="B71" s="36"/>
      <c r="C71" s="158" t="s">
        <v>79</v>
      </c>
      <c r="D71" s="159" t="s">
        <v>80</v>
      </c>
      <c r="E71" s="36"/>
      <c r="F71" s="36"/>
      <c r="G71" s="218"/>
      <c r="H71" s="218"/>
      <c r="I71" s="218"/>
      <c r="J71" s="223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</row>
    <row r="72" spans="1:84" ht="27.75" customHeight="1" outlineLevel="1">
      <c r="A72" s="228" t="s">
        <v>457</v>
      </c>
      <c r="B72" s="225" t="s">
        <v>50</v>
      </c>
      <c r="C72" s="20" t="s">
        <v>81</v>
      </c>
      <c r="D72" s="229" t="s">
        <v>546</v>
      </c>
      <c r="E72" s="225" t="s">
        <v>21</v>
      </c>
      <c r="F72" s="236">
        <v>484.85</v>
      </c>
      <c r="G72" s="227">
        <f>$J$3</f>
        <v>0.26371417584863677</v>
      </c>
      <c r="H72" s="225"/>
      <c r="I72" s="225"/>
      <c r="J72" s="22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</row>
    <row r="73" spans="1:84">
      <c r="A73" s="160"/>
      <c r="B73" s="161"/>
      <c r="C73" s="162"/>
      <c r="D73" s="163"/>
      <c r="E73" s="161"/>
      <c r="F73" s="161"/>
      <c r="G73" s="219"/>
      <c r="H73" s="373" t="s">
        <v>34</v>
      </c>
      <c r="I73" s="374"/>
      <c r="J73" s="240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</row>
    <row r="74" spans="1:84" s="19" customFormat="1">
      <c r="A74" s="157"/>
      <c r="B74" s="36"/>
      <c r="C74" s="158" t="s">
        <v>82</v>
      </c>
      <c r="D74" s="159" t="s">
        <v>83</v>
      </c>
      <c r="E74" s="36"/>
      <c r="F74" s="36"/>
      <c r="G74" s="218"/>
      <c r="H74" s="218"/>
      <c r="I74" s="218"/>
      <c r="J74" s="223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</row>
    <row r="75" spans="1:84" outlineLevel="1">
      <c r="A75" s="22"/>
      <c r="B75" s="20"/>
      <c r="C75" s="23" t="s">
        <v>84</v>
      </c>
      <c r="D75" s="24" t="s">
        <v>83</v>
      </c>
      <c r="E75" s="20"/>
      <c r="F75" s="20"/>
      <c r="G75" s="220"/>
      <c r="H75" s="20"/>
      <c r="I75" s="20"/>
      <c r="J75" s="21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</row>
    <row r="76" spans="1:84" ht="31.5" outlineLevel="1">
      <c r="A76" s="228">
        <v>103325</v>
      </c>
      <c r="B76" s="225" t="s">
        <v>19</v>
      </c>
      <c r="C76" s="20" t="s">
        <v>85</v>
      </c>
      <c r="D76" s="229" t="s">
        <v>1032</v>
      </c>
      <c r="E76" s="225" t="s">
        <v>21</v>
      </c>
      <c r="F76" s="236">
        <v>956.94</v>
      </c>
      <c r="G76" s="227">
        <f t="shared" ref="G76:G81" si="6">$J$3</f>
        <v>0.26371417584863677</v>
      </c>
      <c r="H76" s="225"/>
      <c r="I76" s="225"/>
      <c r="J76" s="22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</row>
    <row r="77" spans="1:84" outlineLevel="1">
      <c r="A77" s="228">
        <v>93187</v>
      </c>
      <c r="B77" s="225" t="s">
        <v>19</v>
      </c>
      <c r="C77" s="20" t="s">
        <v>86</v>
      </c>
      <c r="D77" s="229" t="s">
        <v>644</v>
      </c>
      <c r="E77" s="225" t="s">
        <v>23</v>
      </c>
      <c r="F77" s="236">
        <v>36.06</v>
      </c>
      <c r="G77" s="227">
        <f t="shared" si="6"/>
        <v>0.26371417584863677</v>
      </c>
      <c r="H77" s="225"/>
      <c r="I77" s="225"/>
      <c r="J77" s="22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</row>
    <row r="78" spans="1:84" outlineLevel="1">
      <c r="A78" s="228">
        <v>93186</v>
      </c>
      <c r="B78" s="225" t="s">
        <v>19</v>
      </c>
      <c r="C78" s="20" t="s">
        <v>87</v>
      </c>
      <c r="D78" s="229" t="s">
        <v>643</v>
      </c>
      <c r="E78" s="225" t="s">
        <v>23</v>
      </c>
      <c r="F78" s="236">
        <v>13.88</v>
      </c>
      <c r="G78" s="227">
        <f t="shared" si="6"/>
        <v>0.26371417584863677</v>
      </c>
      <c r="H78" s="225"/>
      <c r="I78" s="225"/>
      <c r="J78" s="22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</row>
    <row r="79" spans="1:84" outlineLevel="1">
      <c r="A79" s="228">
        <v>93197</v>
      </c>
      <c r="B79" s="225" t="s">
        <v>19</v>
      </c>
      <c r="C79" s="20" t="s">
        <v>88</v>
      </c>
      <c r="D79" s="229" t="s">
        <v>89</v>
      </c>
      <c r="E79" s="225" t="s">
        <v>23</v>
      </c>
      <c r="F79" s="236">
        <v>36.06</v>
      </c>
      <c r="G79" s="227">
        <f t="shared" si="6"/>
        <v>0.26371417584863677</v>
      </c>
      <c r="H79" s="225"/>
      <c r="I79" s="225"/>
      <c r="J79" s="22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</row>
    <row r="80" spans="1:84" outlineLevel="1">
      <c r="A80" s="228">
        <v>93196</v>
      </c>
      <c r="B80" s="225" t="s">
        <v>19</v>
      </c>
      <c r="C80" s="20" t="s">
        <v>90</v>
      </c>
      <c r="D80" s="229" t="s">
        <v>498</v>
      </c>
      <c r="E80" s="225" t="s">
        <v>23</v>
      </c>
      <c r="F80" s="236">
        <v>13.88</v>
      </c>
      <c r="G80" s="227">
        <f t="shared" si="6"/>
        <v>0.26371417584863677</v>
      </c>
      <c r="H80" s="225"/>
      <c r="I80" s="225"/>
      <c r="J80" s="22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</row>
    <row r="81" spans="1:84" outlineLevel="1">
      <c r="A81" s="228">
        <v>93188</v>
      </c>
      <c r="B81" s="225" t="s">
        <v>19</v>
      </c>
      <c r="C81" s="20" t="s">
        <v>91</v>
      </c>
      <c r="D81" s="229" t="s">
        <v>92</v>
      </c>
      <c r="E81" s="225" t="s">
        <v>23</v>
      </c>
      <c r="F81" s="236">
        <v>69.489999999999995</v>
      </c>
      <c r="G81" s="227">
        <f t="shared" si="6"/>
        <v>0.26371417584863677</v>
      </c>
      <c r="H81" s="225"/>
      <c r="I81" s="225"/>
      <c r="J81" s="22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</row>
    <row r="82" spans="1:84">
      <c r="A82" s="160"/>
      <c r="B82" s="161"/>
      <c r="C82" s="162"/>
      <c r="D82" s="163"/>
      <c r="E82" s="161"/>
      <c r="F82" s="161"/>
      <c r="G82" s="219"/>
      <c r="H82" s="387" t="s">
        <v>34</v>
      </c>
      <c r="I82" s="388"/>
      <c r="J82" s="238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</row>
    <row r="83" spans="1:84" s="19" customFormat="1">
      <c r="A83" s="157"/>
      <c r="B83" s="36"/>
      <c r="C83" s="158" t="s">
        <v>93</v>
      </c>
      <c r="D83" s="159" t="s">
        <v>94</v>
      </c>
      <c r="E83" s="36"/>
      <c r="F83" s="36"/>
      <c r="G83" s="218"/>
      <c r="H83" s="218"/>
      <c r="I83" s="218"/>
      <c r="J83" s="223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</row>
    <row r="84" spans="1:84" outlineLevel="1">
      <c r="A84" s="29"/>
      <c r="B84" s="30"/>
      <c r="C84" s="23" t="s">
        <v>95</v>
      </c>
      <c r="D84" s="164" t="s">
        <v>96</v>
      </c>
      <c r="E84" s="30"/>
      <c r="F84" s="30"/>
      <c r="G84" s="222"/>
      <c r="H84" s="20"/>
      <c r="I84" s="20"/>
      <c r="J84" s="21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</row>
    <row r="85" spans="1:84" ht="31.5" outlineLevel="2">
      <c r="A85" s="228">
        <v>87879</v>
      </c>
      <c r="B85" s="225" t="s">
        <v>19</v>
      </c>
      <c r="C85" s="20" t="s">
        <v>649</v>
      </c>
      <c r="D85" s="229" t="s">
        <v>489</v>
      </c>
      <c r="E85" s="225" t="s">
        <v>21</v>
      </c>
      <c r="F85" s="236">
        <v>1143.0899999999999</v>
      </c>
      <c r="G85" s="227">
        <f>$J$3</f>
        <v>0.26371417584863677</v>
      </c>
      <c r="H85" s="225"/>
      <c r="I85" s="225"/>
      <c r="J85" s="22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</row>
    <row r="86" spans="1:84" s="28" customFormat="1" ht="47.25" customHeight="1" outlineLevel="2">
      <c r="A86" s="228">
        <v>87531</v>
      </c>
      <c r="B86" s="225" t="s">
        <v>19</v>
      </c>
      <c r="C86" s="20" t="s">
        <v>650</v>
      </c>
      <c r="D86" s="229" t="s">
        <v>97</v>
      </c>
      <c r="E86" s="225" t="s">
        <v>21</v>
      </c>
      <c r="F86" s="236">
        <v>343.36</v>
      </c>
      <c r="G86" s="227">
        <f>$J$3</f>
        <v>0.26371417584863677</v>
      </c>
      <c r="H86" s="225"/>
      <c r="I86" s="225"/>
      <c r="J86" s="225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</row>
    <row r="87" spans="1:84" ht="38.25" customHeight="1" outlineLevel="2">
      <c r="A87" s="228">
        <v>87268</v>
      </c>
      <c r="B87" s="225" t="s">
        <v>19</v>
      </c>
      <c r="C87" s="20" t="s">
        <v>651</v>
      </c>
      <c r="D87" s="229" t="s">
        <v>615</v>
      </c>
      <c r="E87" s="225" t="s">
        <v>21</v>
      </c>
      <c r="F87" s="236">
        <v>343.36</v>
      </c>
      <c r="G87" s="227">
        <f>$J$3</f>
        <v>0.26371417584863677</v>
      </c>
      <c r="H87" s="225"/>
      <c r="I87" s="225"/>
      <c r="J87" s="22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</row>
    <row r="88" spans="1:84" ht="42" customHeight="1" outlineLevel="2">
      <c r="A88" s="228">
        <v>87242</v>
      </c>
      <c r="B88" s="225" t="s">
        <v>19</v>
      </c>
      <c r="C88" s="20" t="s">
        <v>652</v>
      </c>
      <c r="D88" s="229" t="s">
        <v>102</v>
      </c>
      <c r="E88" s="225" t="s">
        <v>21</v>
      </c>
      <c r="F88" s="236">
        <v>157.29</v>
      </c>
      <c r="G88" s="227">
        <f>$J$3</f>
        <v>0.26371417584863677</v>
      </c>
      <c r="H88" s="225"/>
      <c r="I88" s="225"/>
      <c r="J88" s="22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</row>
    <row r="89" spans="1:84" s="28" customFormat="1" ht="47.25" outlineLevel="2">
      <c r="A89" s="228">
        <v>87529</v>
      </c>
      <c r="B89" s="225" t="s">
        <v>19</v>
      </c>
      <c r="C89" s="20" t="s">
        <v>653</v>
      </c>
      <c r="D89" s="229" t="s">
        <v>98</v>
      </c>
      <c r="E89" s="225" t="s">
        <v>21</v>
      </c>
      <c r="F89" s="236">
        <v>799.73</v>
      </c>
      <c r="G89" s="227">
        <f>$J$3</f>
        <v>0.26371417584863677</v>
      </c>
      <c r="H89" s="225"/>
      <c r="I89" s="225"/>
      <c r="J89" s="225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</row>
    <row r="90" spans="1:84" ht="22.5" customHeight="1" outlineLevel="1">
      <c r="A90" s="29"/>
      <c r="B90" s="30"/>
      <c r="C90" s="23" t="s">
        <v>99</v>
      </c>
      <c r="D90" s="164" t="s">
        <v>100</v>
      </c>
      <c r="E90" s="30"/>
      <c r="F90" s="30"/>
      <c r="G90" s="222"/>
      <c r="H90" s="20"/>
      <c r="I90" s="20"/>
      <c r="J90" s="22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</row>
    <row r="91" spans="1:84" ht="26.85" customHeight="1" outlineLevel="2">
      <c r="A91" s="228">
        <v>87905</v>
      </c>
      <c r="B91" s="225" t="s">
        <v>19</v>
      </c>
      <c r="C91" s="20" t="s">
        <v>654</v>
      </c>
      <c r="D91" s="229" t="s">
        <v>488</v>
      </c>
      <c r="E91" s="225" t="s">
        <v>21</v>
      </c>
      <c r="F91" s="236">
        <f>'Memória de Calculo'!$E$174</f>
        <v>691.15160000000003</v>
      </c>
      <c r="G91" s="227">
        <f>$J$3</f>
        <v>0.26371417584863677</v>
      </c>
      <c r="H91" s="225"/>
      <c r="I91" s="225"/>
      <c r="J91" s="22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</row>
    <row r="92" spans="1:84" ht="45" customHeight="1" outlineLevel="2">
      <c r="A92" s="228">
        <v>87531</v>
      </c>
      <c r="B92" s="225" t="s">
        <v>19</v>
      </c>
      <c r="C92" s="20" t="s">
        <v>655</v>
      </c>
      <c r="D92" s="229" t="s">
        <v>97</v>
      </c>
      <c r="E92" s="225" t="s">
        <v>21</v>
      </c>
      <c r="F92" s="236">
        <v>48.38</v>
      </c>
      <c r="G92" s="227">
        <f>$J$3</f>
        <v>0.26371417584863677</v>
      </c>
      <c r="H92" s="225"/>
      <c r="I92" s="225"/>
      <c r="J92" s="22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</row>
    <row r="93" spans="1:84" s="28" customFormat="1" ht="34.15" customHeight="1" outlineLevel="2">
      <c r="A93" s="228">
        <v>87775</v>
      </c>
      <c r="B93" s="225" t="s">
        <v>19</v>
      </c>
      <c r="C93" s="20" t="s">
        <v>656</v>
      </c>
      <c r="D93" s="229" t="s">
        <v>101</v>
      </c>
      <c r="E93" s="225" t="s">
        <v>21</v>
      </c>
      <c r="F93" s="236">
        <f>'Memória de Calculo'!$D$182</f>
        <v>642.77120000000002</v>
      </c>
      <c r="G93" s="227">
        <f>$J$3</f>
        <v>0.26371417584863677</v>
      </c>
      <c r="H93" s="225"/>
      <c r="I93" s="225"/>
      <c r="J93" s="225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</row>
    <row r="94" spans="1:84" ht="31.5" outlineLevel="2">
      <c r="A94" s="228">
        <v>87242</v>
      </c>
      <c r="B94" s="225" t="s">
        <v>19</v>
      </c>
      <c r="C94" s="20" t="s">
        <v>657</v>
      </c>
      <c r="D94" s="229" t="s">
        <v>102</v>
      </c>
      <c r="E94" s="225" t="s">
        <v>21</v>
      </c>
      <c r="F94" s="236">
        <v>48.38</v>
      </c>
      <c r="G94" s="227">
        <f>$J$3</f>
        <v>0.26371417584863677</v>
      </c>
      <c r="H94" s="225"/>
      <c r="I94" s="225"/>
      <c r="J94" s="22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</row>
    <row r="95" spans="1:84" outlineLevel="1">
      <c r="A95" s="22"/>
      <c r="B95" s="20"/>
      <c r="C95" s="23" t="s">
        <v>103</v>
      </c>
      <c r="D95" s="24" t="s">
        <v>104</v>
      </c>
      <c r="E95" s="20"/>
      <c r="F95" s="20"/>
      <c r="G95" s="222"/>
      <c r="H95" s="20"/>
      <c r="I95" s="20"/>
      <c r="J95" s="22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</row>
    <row r="96" spans="1:84" ht="31.5" outlineLevel="2">
      <c r="A96" s="228">
        <v>87882</v>
      </c>
      <c r="B96" s="225" t="s">
        <v>19</v>
      </c>
      <c r="C96" s="20" t="s">
        <v>658</v>
      </c>
      <c r="D96" s="229" t="s">
        <v>105</v>
      </c>
      <c r="E96" s="225" t="s">
        <v>21</v>
      </c>
      <c r="F96" s="236">
        <v>310.91000000000003</v>
      </c>
      <c r="G96" s="227">
        <f>$J$3</f>
        <v>0.26371417584863677</v>
      </c>
      <c r="H96" s="225"/>
      <c r="I96" s="225"/>
      <c r="J96" s="22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</row>
    <row r="97" spans="1:84" ht="31.5" outlineLevel="2">
      <c r="A97" s="228">
        <v>90406</v>
      </c>
      <c r="B97" s="225" t="s">
        <v>19</v>
      </c>
      <c r="C97" s="20" t="s">
        <v>659</v>
      </c>
      <c r="D97" s="229" t="s">
        <v>106</v>
      </c>
      <c r="E97" s="225" t="s">
        <v>21</v>
      </c>
      <c r="F97" s="236">
        <v>310.91000000000003</v>
      </c>
      <c r="G97" s="227">
        <f>$J$3</f>
        <v>0.26371417584863677</v>
      </c>
      <c r="H97" s="225"/>
      <c r="I97" s="225"/>
      <c r="J97" s="22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</row>
    <row r="98" spans="1:84" outlineLevel="1">
      <c r="A98" s="22"/>
      <c r="B98" s="20"/>
      <c r="C98" s="23" t="s">
        <v>107</v>
      </c>
      <c r="D98" s="24" t="s">
        <v>108</v>
      </c>
      <c r="E98" s="20"/>
      <c r="F98" s="20"/>
      <c r="G98" s="222"/>
      <c r="H98" s="20"/>
      <c r="I98" s="20"/>
      <c r="J98" s="22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</row>
    <row r="99" spans="1:84" ht="31.5" outlineLevel="2">
      <c r="A99" s="228">
        <v>87882</v>
      </c>
      <c r="B99" s="225" t="s">
        <v>19</v>
      </c>
      <c r="C99" s="20" t="s">
        <v>660</v>
      </c>
      <c r="D99" s="229" t="s">
        <v>105</v>
      </c>
      <c r="E99" s="225" t="s">
        <v>21</v>
      </c>
      <c r="F99" s="236">
        <v>35.65</v>
      </c>
      <c r="G99" s="227">
        <f>$J$3</f>
        <v>0.26371417584863677</v>
      </c>
      <c r="H99" s="225"/>
      <c r="I99" s="225"/>
      <c r="J99" s="22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</row>
    <row r="100" spans="1:84" ht="31.5" outlineLevel="2">
      <c r="A100" s="228">
        <v>90406</v>
      </c>
      <c r="B100" s="225" t="s">
        <v>19</v>
      </c>
      <c r="C100" s="20" t="s">
        <v>661</v>
      </c>
      <c r="D100" s="229" t="s">
        <v>106</v>
      </c>
      <c r="E100" s="225" t="s">
        <v>21</v>
      </c>
      <c r="F100" s="236">
        <v>35.65</v>
      </c>
      <c r="G100" s="227">
        <f>$J$3</f>
        <v>0.26371417584863677</v>
      </c>
      <c r="H100" s="225"/>
      <c r="I100" s="225"/>
      <c r="J100" s="22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</row>
    <row r="101" spans="1:84">
      <c r="A101" s="160"/>
      <c r="B101" s="161"/>
      <c r="C101" s="162"/>
      <c r="D101" s="163"/>
      <c r="E101" s="161"/>
      <c r="F101" s="161"/>
      <c r="G101" s="219"/>
      <c r="H101" s="373" t="s">
        <v>34</v>
      </c>
      <c r="I101" s="374"/>
      <c r="J101" s="237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</row>
    <row r="102" spans="1:84" s="19" customFormat="1">
      <c r="A102" s="157"/>
      <c r="B102" s="36"/>
      <c r="C102" s="158" t="s">
        <v>109</v>
      </c>
      <c r="D102" s="159" t="s">
        <v>110</v>
      </c>
      <c r="E102" s="36"/>
      <c r="F102" s="36"/>
      <c r="G102" s="218"/>
      <c r="H102" s="218"/>
      <c r="I102" s="218"/>
      <c r="J102" s="223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</row>
    <row r="103" spans="1:84" outlineLevel="1">
      <c r="A103" s="29"/>
      <c r="B103" s="30"/>
      <c r="C103" s="23" t="s">
        <v>111</v>
      </c>
      <c r="D103" s="24" t="s">
        <v>112</v>
      </c>
      <c r="E103" s="30"/>
      <c r="F103" s="30"/>
      <c r="G103" s="222"/>
      <c r="H103" s="20"/>
      <c r="I103" s="20"/>
      <c r="J103" s="21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</row>
    <row r="104" spans="1:84" ht="31.5" outlineLevel="1">
      <c r="A104" s="228">
        <v>94229</v>
      </c>
      <c r="B104" s="225" t="s">
        <v>19</v>
      </c>
      <c r="C104" s="20" t="s">
        <v>1002</v>
      </c>
      <c r="D104" s="229" t="s">
        <v>162</v>
      </c>
      <c r="E104" s="225" t="s">
        <v>23</v>
      </c>
      <c r="F104" s="236">
        <v>86.51</v>
      </c>
      <c r="G104" s="227">
        <f t="shared" ref="G104:G110" si="7">$J$3</f>
        <v>0.26371417584863677</v>
      </c>
      <c r="H104" s="225"/>
      <c r="I104" s="225"/>
      <c r="J104" s="22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</row>
    <row r="105" spans="1:84" ht="30.75" customHeight="1" outlineLevel="1">
      <c r="A105" s="228">
        <v>100327</v>
      </c>
      <c r="B105" s="225" t="s">
        <v>19</v>
      </c>
      <c r="C105" s="20" t="s">
        <v>662</v>
      </c>
      <c r="D105" s="229" t="s">
        <v>617</v>
      </c>
      <c r="E105" s="225" t="s">
        <v>23</v>
      </c>
      <c r="F105" s="236">
        <v>122.9</v>
      </c>
      <c r="G105" s="227">
        <f t="shared" si="7"/>
        <v>0.26371417584863677</v>
      </c>
      <c r="H105" s="225"/>
      <c r="I105" s="225"/>
      <c r="J105" s="22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</row>
    <row r="106" spans="1:84" ht="47.25" outlineLevel="1">
      <c r="A106" s="228" t="s">
        <v>519</v>
      </c>
      <c r="B106" s="20" t="s">
        <v>50</v>
      </c>
      <c r="C106" s="20" t="s">
        <v>663</v>
      </c>
      <c r="D106" s="229" t="s">
        <v>520</v>
      </c>
      <c r="E106" s="225" t="s">
        <v>21</v>
      </c>
      <c r="F106" s="236">
        <v>322.52999999999997</v>
      </c>
      <c r="G106" s="227">
        <f t="shared" si="7"/>
        <v>0.26371417584863677</v>
      </c>
      <c r="H106" s="225"/>
      <c r="I106" s="225"/>
      <c r="J106" s="22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</row>
    <row r="107" spans="1:84" ht="40.5" customHeight="1" outlineLevel="1">
      <c r="A107" s="228">
        <v>94218</v>
      </c>
      <c r="B107" s="225" t="s">
        <v>19</v>
      </c>
      <c r="C107" s="20" t="s">
        <v>664</v>
      </c>
      <c r="D107" s="229" t="s">
        <v>1003</v>
      </c>
      <c r="E107" s="225" t="s">
        <v>21</v>
      </c>
      <c r="F107" s="236">
        <f>F106</f>
        <v>322.52999999999997</v>
      </c>
      <c r="G107" s="227">
        <f t="shared" si="7"/>
        <v>0.26371417584863677</v>
      </c>
      <c r="H107" s="225"/>
      <c r="I107" s="225"/>
      <c r="J107" s="22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</row>
    <row r="108" spans="1:84" outlineLevel="1">
      <c r="A108" s="228">
        <v>98557</v>
      </c>
      <c r="B108" s="225" t="s">
        <v>19</v>
      </c>
      <c r="C108" s="20" t="s">
        <v>665</v>
      </c>
      <c r="D108" s="229" t="s">
        <v>547</v>
      </c>
      <c r="E108" s="225" t="s">
        <v>21</v>
      </c>
      <c r="F108" s="236">
        <v>11.6</v>
      </c>
      <c r="G108" s="227">
        <f t="shared" si="7"/>
        <v>0.26371417584863677</v>
      </c>
      <c r="H108" s="225"/>
      <c r="I108" s="225"/>
      <c r="J108" s="22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</row>
    <row r="109" spans="1:84" s="28" customFormat="1" ht="36.75" customHeight="1" outlineLevel="1">
      <c r="A109" s="228">
        <v>89529</v>
      </c>
      <c r="B109" s="225" t="s">
        <v>19</v>
      </c>
      <c r="C109" s="20" t="s">
        <v>666</v>
      </c>
      <c r="D109" s="229" t="s">
        <v>163</v>
      </c>
      <c r="E109" s="225" t="s">
        <v>123</v>
      </c>
      <c r="F109" s="236">
        <v>18</v>
      </c>
      <c r="G109" s="227">
        <f t="shared" si="7"/>
        <v>0.26371417584863677</v>
      </c>
      <c r="H109" s="225"/>
      <c r="I109" s="225"/>
      <c r="J109" s="225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</row>
    <row r="110" spans="1:84" ht="31.5" customHeight="1" outlineLevel="1">
      <c r="A110" s="228">
        <v>89512</v>
      </c>
      <c r="B110" s="225" t="s">
        <v>19</v>
      </c>
      <c r="C110" s="20" t="s">
        <v>667</v>
      </c>
      <c r="D110" s="229" t="s">
        <v>164</v>
      </c>
      <c r="E110" s="225" t="s">
        <v>23</v>
      </c>
      <c r="F110" s="236">
        <v>56</v>
      </c>
      <c r="G110" s="227">
        <f t="shared" si="7"/>
        <v>0.26371417584863677</v>
      </c>
      <c r="H110" s="225"/>
      <c r="I110" s="225"/>
      <c r="J110" s="22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</row>
    <row r="111" spans="1:84">
      <c r="A111" s="160"/>
      <c r="B111" s="161"/>
      <c r="C111" s="162"/>
      <c r="D111" s="163"/>
      <c r="E111" s="161"/>
      <c r="F111" s="161"/>
      <c r="G111" s="219"/>
      <c r="H111" s="373" t="s">
        <v>34</v>
      </c>
      <c r="I111" s="374"/>
      <c r="J111" s="237">
        <f>SUM(J104:J110)</f>
        <v>0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</row>
    <row r="112" spans="1:84" s="19" customFormat="1">
      <c r="A112" s="157"/>
      <c r="B112" s="36"/>
      <c r="C112" s="158" t="s">
        <v>668</v>
      </c>
      <c r="D112" s="159" t="s">
        <v>113</v>
      </c>
      <c r="E112" s="36"/>
      <c r="F112" s="36"/>
      <c r="G112" s="218"/>
      <c r="H112" s="218"/>
      <c r="I112" s="218"/>
      <c r="J112" s="223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</row>
    <row r="113" spans="1:84" outlineLevel="1">
      <c r="A113" s="285"/>
      <c r="B113" s="286"/>
      <c r="C113" s="287" t="s">
        <v>669</v>
      </c>
      <c r="D113" s="288" t="s">
        <v>114</v>
      </c>
      <c r="E113" s="286"/>
      <c r="F113" s="286"/>
      <c r="G113" s="301"/>
      <c r="H113" s="225"/>
      <c r="I113" s="225"/>
      <c r="J113" s="226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</row>
    <row r="114" spans="1:84" outlineLevel="1">
      <c r="A114" s="228" t="s">
        <v>601</v>
      </c>
      <c r="B114" s="225" t="s">
        <v>50</v>
      </c>
      <c r="C114" s="225" t="s">
        <v>670</v>
      </c>
      <c r="D114" s="229" t="s">
        <v>602</v>
      </c>
      <c r="E114" s="225" t="s">
        <v>123</v>
      </c>
      <c r="F114" s="236">
        <v>1</v>
      </c>
      <c r="G114" s="227">
        <f t="shared" ref="G114:G127" si="8">$J$3</f>
        <v>0.26371417584863677</v>
      </c>
      <c r="H114" s="225"/>
      <c r="I114" s="225"/>
      <c r="J114" s="22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</row>
    <row r="115" spans="1:84" outlineLevel="1">
      <c r="A115" s="228" t="s">
        <v>599</v>
      </c>
      <c r="B115" s="225" t="s">
        <v>50</v>
      </c>
      <c r="C115" s="225" t="s">
        <v>671</v>
      </c>
      <c r="D115" s="229" t="s">
        <v>600</v>
      </c>
      <c r="E115" s="225" t="s">
        <v>123</v>
      </c>
      <c r="F115" s="236">
        <v>1</v>
      </c>
      <c r="G115" s="227">
        <f t="shared" si="8"/>
        <v>0.26371417584863677</v>
      </c>
      <c r="H115" s="225"/>
      <c r="I115" s="225"/>
      <c r="J115" s="22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</row>
    <row r="116" spans="1:84" ht="31.5" customHeight="1" outlineLevel="1">
      <c r="A116" s="228" t="s">
        <v>603</v>
      </c>
      <c r="B116" s="225" t="s">
        <v>50</v>
      </c>
      <c r="C116" s="225" t="s">
        <v>672</v>
      </c>
      <c r="D116" s="229" t="s">
        <v>604</v>
      </c>
      <c r="E116" s="225" t="s">
        <v>123</v>
      </c>
      <c r="F116" s="236">
        <v>2</v>
      </c>
      <c r="G116" s="227">
        <f t="shared" si="8"/>
        <v>0.26371417584863677</v>
      </c>
      <c r="H116" s="225"/>
      <c r="I116" s="225"/>
      <c r="J116" s="22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</row>
    <row r="117" spans="1:84" ht="31.5" outlineLevel="1">
      <c r="A117" s="228">
        <v>91338</v>
      </c>
      <c r="B117" s="225" t="s">
        <v>19</v>
      </c>
      <c r="C117" s="225" t="s">
        <v>673</v>
      </c>
      <c r="D117" s="229" t="s">
        <v>595</v>
      </c>
      <c r="E117" s="225" t="s">
        <v>21</v>
      </c>
      <c r="F117" s="236">
        <v>1.89</v>
      </c>
      <c r="G117" s="227">
        <f t="shared" si="8"/>
        <v>0.26371417584863677</v>
      </c>
      <c r="H117" s="225"/>
      <c r="I117" s="225"/>
      <c r="J117" s="22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</row>
    <row r="118" spans="1:84" outlineLevel="1">
      <c r="A118" s="228">
        <v>100701</v>
      </c>
      <c r="B118" s="225" t="s">
        <v>19</v>
      </c>
      <c r="C118" s="225" t="s">
        <v>674</v>
      </c>
      <c r="D118" s="229" t="s">
        <v>596</v>
      </c>
      <c r="E118" s="225" t="s">
        <v>21</v>
      </c>
      <c r="F118" s="236">
        <v>10.68</v>
      </c>
      <c r="G118" s="227">
        <f t="shared" si="8"/>
        <v>0.26371417584863677</v>
      </c>
      <c r="H118" s="225"/>
      <c r="I118" s="225"/>
      <c r="J118" s="22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</row>
    <row r="119" spans="1:84" outlineLevel="1">
      <c r="A119" s="228" t="s">
        <v>589</v>
      </c>
      <c r="B119" s="225" t="s">
        <v>50</v>
      </c>
      <c r="C119" s="225" t="s">
        <v>675</v>
      </c>
      <c r="D119" s="229" t="s">
        <v>590</v>
      </c>
      <c r="E119" s="225" t="s">
        <v>123</v>
      </c>
      <c r="F119" s="236">
        <v>9</v>
      </c>
      <c r="G119" s="227">
        <f t="shared" si="8"/>
        <v>0.26371417584863677</v>
      </c>
      <c r="H119" s="225"/>
      <c r="I119" s="225"/>
      <c r="J119" s="22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</row>
    <row r="120" spans="1:84" outlineLevel="1">
      <c r="A120" s="228" t="s">
        <v>591</v>
      </c>
      <c r="B120" s="225" t="s">
        <v>50</v>
      </c>
      <c r="C120" s="225" t="s">
        <v>676</v>
      </c>
      <c r="D120" s="229" t="s">
        <v>592</v>
      </c>
      <c r="E120" s="225" t="s">
        <v>123</v>
      </c>
      <c r="F120" s="236">
        <v>7</v>
      </c>
      <c r="G120" s="227">
        <f t="shared" si="8"/>
        <v>0.26371417584863677</v>
      </c>
      <c r="H120" s="225"/>
      <c r="I120" s="225"/>
      <c r="J120" s="22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</row>
    <row r="121" spans="1:84" outlineLevel="1">
      <c r="A121" s="228" t="s">
        <v>593</v>
      </c>
      <c r="B121" s="225" t="s">
        <v>50</v>
      </c>
      <c r="C121" s="225" t="s">
        <v>677</v>
      </c>
      <c r="D121" s="229" t="s">
        <v>594</v>
      </c>
      <c r="E121" s="225" t="s">
        <v>123</v>
      </c>
      <c r="F121" s="236">
        <v>6</v>
      </c>
      <c r="G121" s="227">
        <f t="shared" si="8"/>
        <v>0.26371417584863677</v>
      </c>
      <c r="H121" s="225"/>
      <c r="I121" s="225"/>
      <c r="J121" s="22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</row>
    <row r="122" spans="1:84" outlineLevel="1">
      <c r="A122" s="228" t="s">
        <v>597</v>
      </c>
      <c r="B122" s="225" t="s">
        <v>50</v>
      </c>
      <c r="C122" s="225" t="s">
        <v>678</v>
      </c>
      <c r="D122" s="229" t="s">
        <v>598</v>
      </c>
      <c r="E122" s="225" t="s">
        <v>123</v>
      </c>
      <c r="F122" s="236">
        <v>2</v>
      </c>
      <c r="G122" s="227">
        <f t="shared" si="8"/>
        <v>0.26371417584863677</v>
      </c>
      <c r="H122" s="225"/>
      <c r="I122" s="225"/>
      <c r="J122" s="22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</row>
    <row r="123" spans="1:84" ht="31.5" outlineLevel="1">
      <c r="A123" s="228" t="s">
        <v>582</v>
      </c>
      <c r="B123" s="225" t="s">
        <v>50</v>
      </c>
      <c r="C123" s="225" t="s">
        <v>679</v>
      </c>
      <c r="D123" s="229" t="s">
        <v>583</v>
      </c>
      <c r="E123" s="225" t="s">
        <v>21</v>
      </c>
      <c r="F123" s="236">
        <v>10.68</v>
      </c>
      <c r="G123" s="227">
        <f t="shared" si="8"/>
        <v>0.26371417584863677</v>
      </c>
      <c r="H123" s="225"/>
      <c r="I123" s="225"/>
      <c r="J123" s="22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</row>
    <row r="124" spans="1:84" outlineLevel="1">
      <c r="A124" s="285"/>
      <c r="B124" s="286"/>
      <c r="C124" s="287" t="s">
        <v>680</v>
      </c>
      <c r="D124" s="288" t="s">
        <v>115</v>
      </c>
      <c r="E124" s="286"/>
      <c r="F124" s="286"/>
      <c r="G124" s="301"/>
      <c r="H124" s="225"/>
      <c r="I124" s="225"/>
      <c r="J124" s="22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</row>
    <row r="125" spans="1:84" ht="31.5" outlineLevel="1">
      <c r="A125" s="228">
        <v>94573</v>
      </c>
      <c r="B125" s="225" t="s">
        <v>19</v>
      </c>
      <c r="C125" s="225" t="s">
        <v>681</v>
      </c>
      <c r="D125" s="229" t="s">
        <v>549</v>
      </c>
      <c r="E125" s="225" t="s">
        <v>21</v>
      </c>
      <c r="F125" s="236">
        <v>19.5</v>
      </c>
      <c r="G125" s="227">
        <f t="shared" si="8"/>
        <v>0.26371417584863677</v>
      </c>
      <c r="H125" s="225"/>
      <c r="I125" s="225"/>
      <c r="J125" s="22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</row>
    <row r="126" spans="1:84" ht="31.5" outlineLevel="1">
      <c r="A126" s="228">
        <v>94569</v>
      </c>
      <c r="B126" s="225" t="s">
        <v>19</v>
      </c>
      <c r="C126" s="225" t="s">
        <v>682</v>
      </c>
      <c r="D126" s="229" t="s">
        <v>550</v>
      </c>
      <c r="E126" s="225" t="s">
        <v>21</v>
      </c>
      <c r="F126" s="236">
        <v>2.56</v>
      </c>
      <c r="G126" s="227">
        <f t="shared" si="8"/>
        <v>0.26371417584863677</v>
      </c>
      <c r="H126" s="225"/>
      <c r="I126" s="225"/>
      <c r="J126" s="22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</row>
    <row r="127" spans="1:84" ht="31.5" outlineLevel="1">
      <c r="A127" s="228">
        <v>101965</v>
      </c>
      <c r="B127" s="225" t="s">
        <v>19</v>
      </c>
      <c r="C127" s="225" t="s">
        <v>683</v>
      </c>
      <c r="D127" s="229" t="s">
        <v>576</v>
      </c>
      <c r="E127" s="225" t="s">
        <v>23</v>
      </c>
      <c r="F127" s="236">
        <v>16.2</v>
      </c>
      <c r="G127" s="227">
        <f t="shared" si="8"/>
        <v>0.26371417584863677</v>
      </c>
      <c r="H127" s="225"/>
      <c r="I127" s="225"/>
      <c r="J127" s="22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</row>
    <row r="128" spans="1:84">
      <c r="A128" s="289"/>
      <c r="B128" s="290"/>
      <c r="C128" s="291"/>
      <c r="D128" s="292"/>
      <c r="E128" s="290"/>
      <c r="F128" s="290"/>
      <c r="G128" s="293"/>
      <c r="H128" s="385" t="s">
        <v>34</v>
      </c>
      <c r="I128" s="386"/>
      <c r="J128" s="302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</row>
    <row r="129" spans="1:84" s="19" customFormat="1">
      <c r="A129" s="294"/>
      <c r="B129" s="295"/>
      <c r="C129" s="296" t="s">
        <v>684</v>
      </c>
      <c r="D129" s="297" t="s">
        <v>685</v>
      </c>
      <c r="E129" s="295"/>
      <c r="F129" s="295"/>
      <c r="G129" s="298"/>
      <c r="H129" s="298"/>
      <c r="I129" s="298"/>
      <c r="J129" s="299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</row>
    <row r="130" spans="1:84" outlineLevel="1">
      <c r="A130" s="285"/>
      <c r="B130" s="286"/>
      <c r="C130" s="287" t="s">
        <v>686</v>
      </c>
      <c r="D130" s="288" t="s">
        <v>45</v>
      </c>
      <c r="E130" s="286"/>
      <c r="F130" s="286"/>
      <c r="G130" s="301"/>
      <c r="H130" s="225"/>
      <c r="I130" s="225"/>
      <c r="J130" s="226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</row>
    <row r="131" spans="1:84" s="28" customFormat="1" outlineLevel="1">
      <c r="A131" s="228">
        <v>95240</v>
      </c>
      <c r="B131" s="225" t="s">
        <v>19</v>
      </c>
      <c r="C131" s="225" t="s">
        <v>687</v>
      </c>
      <c r="D131" s="229" t="s">
        <v>524</v>
      </c>
      <c r="E131" s="225" t="s">
        <v>21</v>
      </c>
      <c r="F131" s="236">
        <v>308.37</v>
      </c>
      <c r="G131" s="227">
        <f t="shared" ref="G131:G137" si="9">$J$3</f>
        <v>0.26371417584863677</v>
      </c>
      <c r="H131" s="225"/>
      <c r="I131" s="225"/>
      <c r="J131" s="225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</row>
    <row r="132" spans="1:84" s="28" customFormat="1" ht="31.5" outlineLevel="1">
      <c r="A132" s="228">
        <v>87630</v>
      </c>
      <c r="B132" s="225" t="s">
        <v>19</v>
      </c>
      <c r="C132" s="225" t="s">
        <v>688</v>
      </c>
      <c r="D132" s="229" t="s">
        <v>116</v>
      </c>
      <c r="E132" s="225" t="s">
        <v>21</v>
      </c>
      <c r="F132" s="236">
        <v>308.37</v>
      </c>
      <c r="G132" s="227">
        <f t="shared" si="9"/>
        <v>0.26371417584863677</v>
      </c>
      <c r="H132" s="225"/>
      <c r="I132" s="225"/>
      <c r="J132" s="225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</row>
    <row r="133" spans="1:84" outlineLevel="1">
      <c r="A133" s="285"/>
      <c r="B133" s="286"/>
      <c r="C133" s="287" t="s">
        <v>689</v>
      </c>
      <c r="D133" s="288" t="s">
        <v>690</v>
      </c>
      <c r="E133" s="286"/>
      <c r="F133" s="286"/>
      <c r="G133" s="301"/>
      <c r="H133" s="225"/>
      <c r="I133" s="225"/>
      <c r="J133" s="22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</row>
    <row r="134" spans="1:84" ht="28.5" customHeight="1" outlineLevel="1">
      <c r="A134" s="228" t="s">
        <v>2603</v>
      </c>
      <c r="B134" s="225" t="s">
        <v>50</v>
      </c>
      <c r="C134" s="225" t="s">
        <v>691</v>
      </c>
      <c r="D134" s="229" t="s">
        <v>2604</v>
      </c>
      <c r="E134" s="225" t="s">
        <v>21</v>
      </c>
      <c r="F134" s="236">
        <v>308.37</v>
      </c>
      <c r="G134" s="227">
        <f t="shared" si="9"/>
        <v>0.26371417584863677</v>
      </c>
      <c r="H134" s="225"/>
      <c r="I134" s="225"/>
      <c r="J134" s="22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</row>
    <row r="135" spans="1:84" outlineLevel="1">
      <c r="A135" s="228" t="s">
        <v>1060</v>
      </c>
      <c r="B135" s="225" t="s">
        <v>50</v>
      </c>
      <c r="C135" s="225" t="s">
        <v>692</v>
      </c>
      <c r="D135" s="229" t="s">
        <v>579</v>
      </c>
      <c r="E135" s="225" t="s">
        <v>21</v>
      </c>
      <c r="F135" s="236">
        <v>17.02</v>
      </c>
      <c r="G135" s="227">
        <f t="shared" si="9"/>
        <v>0.26371417584863677</v>
      </c>
      <c r="H135" s="225"/>
      <c r="I135" s="225"/>
      <c r="J135" s="22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</row>
    <row r="136" spans="1:84" outlineLevel="1">
      <c r="A136" s="285"/>
      <c r="B136" s="286"/>
      <c r="C136" s="287" t="s">
        <v>693</v>
      </c>
      <c r="D136" s="288" t="s">
        <v>694</v>
      </c>
      <c r="E136" s="286"/>
      <c r="F136" s="286"/>
      <c r="G136" s="301"/>
      <c r="H136" s="225"/>
      <c r="I136" s="225"/>
      <c r="J136" s="22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</row>
    <row r="137" spans="1:84" outlineLevel="1">
      <c r="A137" s="228" t="s">
        <v>1061</v>
      </c>
      <c r="B137" s="225" t="s">
        <v>50</v>
      </c>
      <c r="C137" s="225" t="s">
        <v>695</v>
      </c>
      <c r="D137" s="229" t="s">
        <v>616</v>
      </c>
      <c r="E137" s="225" t="s">
        <v>23</v>
      </c>
      <c r="F137" s="236">
        <v>332.9</v>
      </c>
      <c r="G137" s="227">
        <f t="shared" si="9"/>
        <v>0.26371417584863677</v>
      </c>
      <c r="H137" s="225"/>
      <c r="I137" s="225"/>
      <c r="J137" s="22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</row>
    <row r="138" spans="1:84">
      <c r="A138" s="289"/>
      <c r="B138" s="290"/>
      <c r="C138" s="291"/>
      <c r="D138" s="292"/>
      <c r="E138" s="290"/>
      <c r="F138" s="290"/>
      <c r="G138" s="293"/>
      <c r="H138" s="385" t="s">
        <v>34</v>
      </c>
      <c r="I138" s="386"/>
      <c r="J138" s="302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</row>
    <row r="139" spans="1:84" s="19" customFormat="1">
      <c r="A139" s="294"/>
      <c r="B139" s="295"/>
      <c r="C139" s="296" t="s">
        <v>696</v>
      </c>
      <c r="D139" s="297" t="s">
        <v>697</v>
      </c>
      <c r="E139" s="295"/>
      <c r="F139" s="295"/>
      <c r="G139" s="298"/>
      <c r="H139" s="298"/>
      <c r="I139" s="298"/>
      <c r="J139" s="299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</row>
    <row r="140" spans="1:84" outlineLevel="1">
      <c r="A140" s="285"/>
      <c r="B140" s="286"/>
      <c r="C140" s="287" t="s">
        <v>698</v>
      </c>
      <c r="D140" s="288" t="s">
        <v>104</v>
      </c>
      <c r="E140" s="286"/>
      <c r="F140" s="286"/>
      <c r="G140" s="301"/>
      <c r="H140" s="225"/>
      <c r="I140" s="225"/>
      <c r="J140" s="226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</row>
    <row r="141" spans="1:84" s="32" customFormat="1" outlineLevel="1">
      <c r="A141" s="228">
        <v>88484</v>
      </c>
      <c r="B141" s="225" t="s">
        <v>19</v>
      </c>
      <c r="C141" s="225" t="s">
        <v>699</v>
      </c>
      <c r="D141" s="229" t="s">
        <v>117</v>
      </c>
      <c r="E141" s="225" t="s">
        <v>21</v>
      </c>
      <c r="F141" s="236">
        <v>310.91000000000003</v>
      </c>
      <c r="G141" s="227">
        <f t="shared" ref="G141:G155" si="10">$J$3</f>
        <v>0.26371417584863677</v>
      </c>
      <c r="H141" s="225"/>
      <c r="I141" s="225"/>
      <c r="J141" s="225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</row>
    <row r="142" spans="1:84" s="32" customFormat="1" outlineLevel="1">
      <c r="A142" s="228">
        <v>88496</v>
      </c>
      <c r="B142" s="225" t="s">
        <v>19</v>
      </c>
      <c r="C142" s="225" t="s">
        <v>700</v>
      </c>
      <c r="D142" s="229" t="s">
        <v>460</v>
      </c>
      <c r="E142" s="225" t="s">
        <v>21</v>
      </c>
      <c r="F142" s="236">
        <v>310.91000000000003</v>
      </c>
      <c r="G142" s="227">
        <f t="shared" si="10"/>
        <v>0.26371417584863677</v>
      </c>
      <c r="H142" s="225"/>
      <c r="I142" s="225"/>
      <c r="J142" s="225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</row>
    <row r="143" spans="1:84" ht="31.5" outlineLevel="1">
      <c r="A143" s="228" t="s">
        <v>645</v>
      </c>
      <c r="B143" s="225" t="s">
        <v>703</v>
      </c>
      <c r="C143" s="225" t="s">
        <v>701</v>
      </c>
      <c r="D143" s="229" t="s">
        <v>461</v>
      </c>
      <c r="E143" s="225" t="s">
        <v>21</v>
      </c>
      <c r="F143" s="236">
        <v>310.91000000000003</v>
      </c>
      <c r="G143" s="227">
        <f t="shared" si="10"/>
        <v>0.26371417584863677</v>
      </c>
      <c r="H143" s="225"/>
      <c r="I143" s="225"/>
      <c r="J143" s="22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</row>
    <row r="144" spans="1:84" outlineLevel="1">
      <c r="A144" s="285"/>
      <c r="B144" s="286"/>
      <c r="C144" s="287" t="s">
        <v>702</v>
      </c>
      <c r="D144" s="288" t="s">
        <v>108</v>
      </c>
      <c r="E144" s="286"/>
      <c r="F144" s="286"/>
      <c r="G144" s="301"/>
      <c r="H144" s="225"/>
      <c r="I144" s="225"/>
      <c r="J144" s="22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</row>
    <row r="145" spans="1:84" s="32" customFormat="1" outlineLevel="1">
      <c r="A145" s="228">
        <v>88484</v>
      </c>
      <c r="B145" s="225" t="s">
        <v>19</v>
      </c>
      <c r="C145" s="225" t="s">
        <v>704</v>
      </c>
      <c r="D145" s="229" t="s">
        <v>117</v>
      </c>
      <c r="E145" s="225" t="s">
        <v>21</v>
      </c>
      <c r="F145" s="236">
        <v>35.65</v>
      </c>
      <c r="G145" s="227">
        <f t="shared" si="10"/>
        <v>0.26371417584863677</v>
      </c>
      <c r="H145" s="225"/>
      <c r="I145" s="225"/>
      <c r="J145" s="225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</row>
    <row r="146" spans="1:84" outlineLevel="1">
      <c r="A146" s="228">
        <v>95306</v>
      </c>
      <c r="B146" s="225" t="s">
        <v>19</v>
      </c>
      <c r="C146" s="225" t="s">
        <v>705</v>
      </c>
      <c r="D146" s="229" t="s">
        <v>118</v>
      </c>
      <c r="E146" s="225" t="s">
        <v>21</v>
      </c>
      <c r="F146" s="236">
        <v>35.65</v>
      </c>
      <c r="G146" s="227">
        <f t="shared" si="10"/>
        <v>0.26371417584863677</v>
      </c>
      <c r="H146" s="225"/>
      <c r="I146" s="225"/>
      <c r="J146" s="22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</row>
    <row r="147" spans="1:84" ht="31.5" outlineLevel="1">
      <c r="A147" s="228" t="s">
        <v>645</v>
      </c>
      <c r="B147" s="225" t="s">
        <v>703</v>
      </c>
      <c r="C147" s="225" t="s">
        <v>706</v>
      </c>
      <c r="D147" s="229" t="s">
        <v>461</v>
      </c>
      <c r="E147" s="225" t="s">
        <v>21</v>
      </c>
      <c r="F147" s="236">
        <v>35.65</v>
      </c>
      <c r="G147" s="227">
        <f t="shared" si="10"/>
        <v>0.26371417584863677</v>
      </c>
      <c r="H147" s="225"/>
      <c r="I147" s="225"/>
      <c r="J147" s="22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</row>
    <row r="148" spans="1:84" outlineLevel="1">
      <c r="A148" s="285"/>
      <c r="B148" s="286"/>
      <c r="C148" s="287" t="s">
        <v>707</v>
      </c>
      <c r="D148" s="288" t="s">
        <v>96</v>
      </c>
      <c r="E148" s="286"/>
      <c r="F148" s="286"/>
      <c r="G148" s="301"/>
      <c r="H148" s="225"/>
      <c r="I148" s="225"/>
      <c r="J148" s="22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</row>
    <row r="149" spans="1:84" s="32" customFormat="1" outlineLevel="1">
      <c r="A149" s="228">
        <v>88485</v>
      </c>
      <c r="B149" s="225" t="s">
        <v>19</v>
      </c>
      <c r="C149" s="225" t="s">
        <v>708</v>
      </c>
      <c r="D149" s="229" t="s">
        <v>119</v>
      </c>
      <c r="E149" s="225" t="s">
        <v>21</v>
      </c>
      <c r="F149" s="236">
        <v>799.73</v>
      </c>
      <c r="G149" s="227">
        <f t="shared" si="10"/>
        <v>0.26371417584863677</v>
      </c>
      <c r="H149" s="225"/>
      <c r="I149" s="225"/>
      <c r="J149" s="225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</row>
    <row r="150" spans="1:84" s="32" customFormat="1" outlineLevel="1">
      <c r="A150" s="228">
        <v>88497</v>
      </c>
      <c r="B150" s="225" t="s">
        <v>19</v>
      </c>
      <c r="C150" s="225" t="s">
        <v>709</v>
      </c>
      <c r="D150" s="229" t="s">
        <v>120</v>
      </c>
      <c r="E150" s="225" t="s">
        <v>21</v>
      </c>
      <c r="F150" s="236">
        <v>799.73</v>
      </c>
      <c r="G150" s="227">
        <f t="shared" si="10"/>
        <v>0.26371417584863677</v>
      </c>
      <c r="H150" s="225"/>
      <c r="I150" s="225"/>
      <c r="J150" s="225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</row>
    <row r="151" spans="1:84" outlineLevel="1">
      <c r="A151" s="228" t="s">
        <v>577</v>
      </c>
      <c r="B151" s="225" t="s">
        <v>703</v>
      </c>
      <c r="C151" s="225" t="s">
        <v>710</v>
      </c>
      <c r="D151" s="229" t="s">
        <v>578</v>
      </c>
      <c r="E151" s="225" t="s">
        <v>21</v>
      </c>
      <c r="F151" s="236">
        <v>799.73</v>
      </c>
      <c r="G151" s="227">
        <f t="shared" si="10"/>
        <v>0.26371417584863677</v>
      </c>
      <c r="H151" s="225"/>
      <c r="I151" s="225"/>
      <c r="J151" s="22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</row>
    <row r="152" spans="1:84" outlineLevel="1">
      <c r="A152" s="285"/>
      <c r="B152" s="286"/>
      <c r="C152" s="287" t="s">
        <v>711</v>
      </c>
      <c r="D152" s="288" t="s">
        <v>100</v>
      </c>
      <c r="E152" s="286"/>
      <c r="F152" s="286"/>
      <c r="G152" s="301"/>
      <c r="H152" s="225"/>
      <c r="I152" s="225"/>
      <c r="J152" s="22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</row>
    <row r="153" spans="1:84" s="32" customFormat="1" outlineLevel="1">
      <c r="A153" s="228">
        <v>88485</v>
      </c>
      <c r="B153" s="225" t="s">
        <v>19</v>
      </c>
      <c r="C153" s="225" t="s">
        <v>712</v>
      </c>
      <c r="D153" s="229" t="s">
        <v>119</v>
      </c>
      <c r="E153" s="225" t="s">
        <v>21</v>
      </c>
      <c r="F153" s="236">
        <v>667.25</v>
      </c>
      <c r="G153" s="227">
        <f t="shared" si="10"/>
        <v>0.26371417584863677</v>
      </c>
      <c r="H153" s="225"/>
      <c r="I153" s="225"/>
      <c r="J153" s="225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</row>
    <row r="154" spans="1:84" outlineLevel="1">
      <c r="A154" s="228">
        <v>95305</v>
      </c>
      <c r="B154" s="225" t="s">
        <v>19</v>
      </c>
      <c r="C154" s="225" t="s">
        <v>713</v>
      </c>
      <c r="D154" s="229" t="s">
        <v>122</v>
      </c>
      <c r="E154" s="225" t="s">
        <v>21</v>
      </c>
      <c r="F154" s="236">
        <v>667.25</v>
      </c>
      <c r="G154" s="227">
        <f t="shared" si="10"/>
        <v>0.26371417584863677</v>
      </c>
      <c r="H154" s="225"/>
      <c r="I154" s="225"/>
      <c r="J154" s="22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</row>
    <row r="155" spans="1:84" outlineLevel="1">
      <c r="A155" s="228">
        <v>88489</v>
      </c>
      <c r="B155" s="225" t="s">
        <v>19</v>
      </c>
      <c r="C155" s="225" t="s">
        <v>714</v>
      </c>
      <c r="D155" s="229" t="s">
        <v>121</v>
      </c>
      <c r="E155" s="225" t="s">
        <v>21</v>
      </c>
      <c r="F155" s="236">
        <v>667.25</v>
      </c>
      <c r="G155" s="227">
        <f t="shared" si="10"/>
        <v>0.26371417584863677</v>
      </c>
      <c r="H155" s="225"/>
      <c r="I155" s="225"/>
      <c r="J155" s="22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</row>
    <row r="156" spans="1:84">
      <c r="A156" s="289"/>
      <c r="B156" s="290"/>
      <c r="C156" s="291"/>
      <c r="D156" s="292"/>
      <c r="E156" s="290"/>
      <c r="F156" s="290"/>
      <c r="G156" s="293"/>
      <c r="H156" s="385" t="s">
        <v>34</v>
      </c>
      <c r="I156" s="386"/>
      <c r="J156" s="302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</row>
    <row r="157" spans="1:84" s="19" customFormat="1">
      <c r="A157" s="294"/>
      <c r="B157" s="295"/>
      <c r="C157" s="296" t="s">
        <v>715</v>
      </c>
      <c r="D157" s="297" t="s">
        <v>716</v>
      </c>
      <c r="E157" s="295"/>
      <c r="F157" s="295"/>
      <c r="G157" s="298"/>
      <c r="H157" s="298"/>
      <c r="I157" s="298"/>
      <c r="J157" s="299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</row>
    <row r="158" spans="1:84" outlineLevel="1">
      <c r="A158" s="228" t="s">
        <v>518</v>
      </c>
      <c r="B158" s="225" t="s">
        <v>703</v>
      </c>
      <c r="C158" s="225" t="s">
        <v>717</v>
      </c>
      <c r="D158" s="229" t="s">
        <v>718</v>
      </c>
      <c r="E158" s="225" t="s">
        <v>647</v>
      </c>
      <c r="F158" s="236">
        <v>1</v>
      </c>
      <c r="G158" s="227">
        <f t="shared" ref="G158:G201" si="11">$J$3</f>
        <v>0.26371417584863677</v>
      </c>
      <c r="H158" s="225"/>
      <c r="I158" s="225"/>
      <c r="J158" s="22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</row>
    <row r="159" spans="1:84" outlineLevel="1">
      <c r="A159" s="285"/>
      <c r="B159" s="286"/>
      <c r="C159" s="287" t="s">
        <v>719</v>
      </c>
      <c r="D159" s="288" t="s">
        <v>720</v>
      </c>
      <c r="E159" s="286"/>
      <c r="F159" s="286"/>
      <c r="G159" s="301"/>
      <c r="H159" s="225"/>
      <c r="I159" s="225"/>
      <c r="J159" s="22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</row>
    <row r="160" spans="1:84" s="28" customFormat="1" ht="31.5" outlineLevel="1">
      <c r="A160" s="228">
        <v>101881</v>
      </c>
      <c r="B160" s="225" t="s">
        <v>19</v>
      </c>
      <c r="C160" s="225" t="s">
        <v>721</v>
      </c>
      <c r="D160" s="229" t="s">
        <v>606</v>
      </c>
      <c r="E160" s="225" t="s">
        <v>123</v>
      </c>
      <c r="F160" s="236">
        <v>2</v>
      </c>
      <c r="G160" s="227">
        <f t="shared" si="11"/>
        <v>0.26371417584863677</v>
      </c>
      <c r="H160" s="225"/>
      <c r="I160" s="225"/>
      <c r="J160" s="225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</row>
    <row r="161" spans="1:84" s="28" customFormat="1" ht="31.5" outlineLevel="1">
      <c r="A161" s="228">
        <v>101880</v>
      </c>
      <c r="B161" s="225" t="s">
        <v>19</v>
      </c>
      <c r="C161" s="225" t="s">
        <v>722</v>
      </c>
      <c r="D161" s="229" t="s">
        <v>605</v>
      </c>
      <c r="E161" s="225" t="s">
        <v>123</v>
      </c>
      <c r="F161" s="236">
        <v>1</v>
      </c>
      <c r="G161" s="227">
        <f t="shared" si="11"/>
        <v>0.26371417584863677</v>
      </c>
      <c r="H161" s="225"/>
      <c r="I161" s="225"/>
      <c r="J161" s="225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</row>
    <row r="162" spans="1:84" s="28" customFormat="1" ht="31.5" outlineLevel="1">
      <c r="A162" s="228">
        <v>97884</v>
      </c>
      <c r="B162" s="225" t="s">
        <v>19</v>
      </c>
      <c r="C162" s="225" t="s">
        <v>723</v>
      </c>
      <c r="D162" s="229" t="s">
        <v>482</v>
      </c>
      <c r="E162" s="225" t="s">
        <v>123</v>
      </c>
      <c r="F162" s="236">
        <v>1</v>
      </c>
      <c r="G162" s="227">
        <f t="shared" si="11"/>
        <v>0.26371417584863677</v>
      </c>
      <c r="H162" s="225"/>
      <c r="I162" s="225"/>
      <c r="J162" s="225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</row>
    <row r="163" spans="1:84" outlineLevel="1">
      <c r="A163" s="285"/>
      <c r="B163" s="286"/>
      <c r="C163" s="287" t="s">
        <v>724</v>
      </c>
      <c r="D163" s="288" t="s">
        <v>725</v>
      </c>
      <c r="E163" s="286"/>
      <c r="F163" s="286"/>
      <c r="G163" s="301"/>
      <c r="H163" s="225"/>
      <c r="I163" s="225"/>
      <c r="J163" s="22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</row>
    <row r="164" spans="1:84" s="28" customFormat="1" ht="32.25" customHeight="1" outlineLevel="1">
      <c r="A164" s="228">
        <v>91930</v>
      </c>
      <c r="B164" s="225" t="s">
        <v>19</v>
      </c>
      <c r="C164" s="225" t="s">
        <v>726</v>
      </c>
      <c r="D164" s="229" t="s">
        <v>133</v>
      </c>
      <c r="E164" s="225" t="s">
        <v>23</v>
      </c>
      <c r="F164" s="236">
        <v>237</v>
      </c>
      <c r="G164" s="227">
        <f t="shared" si="11"/>
        <v>0.26371417584863677</v>
      </c>
      <c r="H164" s="225"/>
      <c r="I164" s="225"/>
      <c r="J164" s="225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</row>
    <row r="165" spans="1:84" s="28" customFormat="1" ht="39" customHeight="1" outlineLevel="1">
      <c r="A165" s="228">
        <v>91928</v>
      </c>
      <c r="B165" s="225" t="s">
        <v>19</v>
      </c>
      <c r="C165" s="225" t="s">
        <v>727</v>
      </c>
      <c r="D165" s="229" t="s">
        <v>132</v>
      </c>
      <c r="E165" s="225" t="s">
        <v>23</v>
      </c>
      <c r="F165" s="236">
        <v>195</v>
      </c>
      <c r="G165" s="227">
        <f t="shared" si="11"/>
        <v>0.26371417584863677</v>
      </c>
      <c r="H165" s="225"/>
      <c r="I165" s="225"/>
      <c r="J165" s="225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</row>
    <row r="166" spans="1:84" s="28" customFormat="1" ht="31.5" outlineLevel="1">
      <c r="A166" s="228">
        <v>91926</v>
      </c>
      <c r="B166" s="225" t="s">
        <v>19</v>
      </c>
      <c r="C166" s="225" t="s">
        <v>728</v>
      </c>
      <c r="D166" s="229" t="s">
        <v>131</v>
      </c>
      <c r="E166" s="225" t="s">
        <v>23</v>
      </c>
      <c r="F166" s="236">
        <v>3287.61</v>
      </c>
      <c r="G166" s="227">
        <f t="shared" si="11"/>
        <v>0.26371417584863677</v>
      </c>
      <c r="H166" s="225"/>
      <c r="I166" s="225"/>
      <c r="J166" s="225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</row>
    <row r="167" spans="1:84" ht="31.5" outlineLevel="1">
      <c r="A167" s="228">
        <v>92988</v>
      </c>
      <c r="B167" s="225" t="s">
        <v>19</v>
      </c>
      <c r="C167" s="225" t="s">
        <v>729</v>
      </c>
      <c r="D167" s="229" t="s">
        <v>134</v>
      </c>
      <c r="E167" s="225" t="s">
        <v>23</v>
      </c>
      <c r="F167" s="236">
        <v>168.3</v>
      </c>
      <c r="G167" s="227">
        <f t="shared" si="11"/>
        <v>0.26371417584863677</v>
      </c>
      <c r="H167" s="225"/>
      <c r="I167" s="225"/>
      <c r="J167" s="22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</row>
    <row r="168" spans="1:84" ht="32.25" customHeight="1" outlineLevel="1">
      <c r="A168" s="228">
        <v>101563</v>
      </c>
      <c r="B168" s="225" t="s">
        <v>19</v>
      </c>
      <c r="C168" s="225" t="s">
        <v>730</v>
      </c>
      <c r="D168" s="229" t="s">
        <v>478</v>
      </c>
      <c r="E168" s="225" t="s">
        <v>23</v>
      </c>
      <c r="F168" s="236">
        <v>69.680000000000007</v>
      </c>
      <c r="G168" s="227">
        <f t="shared" si="11"/>
        <v>0.26371417584863677</v>
      </c>
      <c r="H168" s="225"/>
      <c r="I168" s="225"/>
      <c r="J168" s="22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</row>
    <row r="169" spans="1:84" outlineLevel="1">
      <c r="A169" s="285"/>
      <c r="B169" s="286"/>
      <c r="C169" s="287" t="s">
        <v>731</v>
      </c>
      <c r="D169" s="288" t="s">
        <v>732</v>
      </c>
      <c r="E169" s="286"/>
      <c r="F169" s="286"/>
      <c r="G169" s="301"/>
      <c r="H169" s="225"/>
      <c r="I169" s="225"/>
      <c r="J169" s="22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</row>
    <row r="170" spans="1:84" outlineLevel="1">
      <c r="A170" s="228">
        <v>93662</v>
      </c>
      <c r="B170" s="225" t="s">
        <v>19</v>
      </c>
      <c r="C170" s="225" t="s">
        <v>733</v>
      </c>
      <c r="D170" s="229" t="s">
        <v>506</v>
      </c>
      <c r="E170" s="225" t="s">
        <v>123</v>
      </c>
      <c r="F170" s="236">
        <v>5</v>
      </c>
      <c r="G170" s="227">
        <f t="shared" si="11"/>
        <v>0.26371417584863677</v>
      </c>
      <c r="H170" s="225"/>
      <c r="I170" s="225"/>
      <c r="J170" s="22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</row>
    <row r="171" spans="1:84" outlineLevel="1">
      <c r="A171" s="228">
        <v>93663</v>
      </c>
      <c r="B171" s="225" t="s">
        <v>19</v>
      </c>
      <c r="C171" s="225" t="s">
        <v>734</v>
      </c>
      <c r="D171" s="229" t="s">
        <v>507</v>
      </c>
      <c r="E171" s="225" t="s">
        <v>123</v>
      </c>
      <c r="F171" s="236">
        <v>6</v>
      </c>
      <c r="G171" s="227">
        <f t="shared" si="11"/>
        <v>0.26371417584863677</v>
      </c>
      <c r="H171" s="225"/>
      <c r="I171" s="225"/>
      <c r="J171" s="22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</row>
    <row r="172" spans="1:84" outlineLevel="1">
      <c r="A172" s="228">
        <v>93664</v>
      </c>
      <c r="B172" s="225" t="s">
        <v>19</v>
      </c>
      <c r="C172" s="225" t="s">
        <v>735</v>
      </c>
      <c r="D172" s="229" t="s">
        <v>508</v>
      </c>
      <c r="E172" s="225" t="s">
        <v>123</v>
      </c>
      <c r="F172" s="236">
        <v>6</v>
      </c>
      <c r="G172" s="227">
        <f t="shared" si="11"/>
        <v>0.26371417584863677</v>
      </c>
      <c r="H172" s="225"/>
      <c r="I172" s="225"/>
      <c r="J172" s="22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</row>
    <row r="173" spans="1:84" outlineLevel="1">
      <c r="A173" s="228">
        <v>93654</v>
      </c>
      <c r="B173" s="225" t="s">
        <v>19</v>
      </c>
      <c r="C173" s="225" t="s">
        <v>736</v>
      </c>
      <c r="D173" s="229" t="s">
        <v>509</v>
      </c>
      <c r="E173" s="225" t="s">
        <v>123</v>
      </c>
      <c r="F173" s="236">
        <v>3</v>
      </c>
      <c r="G173" s="227">
        <f t="shared" si="11"/>
        <v>0.26371417584863677</v>
      </c>
      <c r="H173" s="225"/>
      <c r="I173" s="225"/>
      <c r="J173" s="22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</row>
    <row r="174" spans="1:84" outlineLevel="1">
      <c r="A174" s="228">
        <v>93655</v>
      </c>
      <c r="B174" s="225" t="s">
        <v>19</v>
      </c>
      <c r="C174" s="225" t="s">
        <v>737</v>
      </c>
      <c r="D174" s="229" t="s">
        <v>510</v>
      </c>
      <c r="E174" s="225" t="s">
        <v>123</v>
      </c>
      <c r="F174" s="236">
        <v>16</v>
      </c>
      <c r="G174" s="227">
        <f t="shared" si="11"/>
        <v>0.26371417584863677</v>
      </c>
      <c r="H174" s="225"/>
      <c r="I174" s="225"/>
      <c r="J174" s="22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</row>
    <row r="175" spans="1:84" outlineLevel="1">
      <c r="A175" s="228">
        <v>39467</v>
      </c>
      <c r="B175" s="225" t="s">
        <v>19</v>
      </c>
      <c r="C175" s="225" t="s">
        <v>738</v>
      </c>
      <c r="D175" s="229" t="s">
        <v>741</v>
      </c>
      <c r="E175" s="225" t="s">
        <v>123</v>
      </c>
      <c r="F175" s="236">
        <v>8</v>
      </c>
      <c r="G175" s="227">
        <f t="shared" si="11"/>
        <v>0.26371417584863677</v>
      </c>
      <c r="H175" s="225"/>
      <c r="I175" s="225"/>
      <c r="J175" s="22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</row>
    <row r="176" spans="1:84" ht="31.5" outlineLevel="1">
      <c r="A176" s="228" t="s">
        <v>511</v>
      </c>
      <c r="B176" s="225" t="s">
        <v>50</v>
      </c>
      <c r="C176" s="225" t="s">
        <v>739</v>
      </c>
      <c r="D176" s="229" t="s">
        <v>742</v>
      </c>
      <c r="E176" s="225" t="s">
        <v>123</v>
      </c>
      <c r="F176" s="236">
        <v>1</v>
      </c>
      <c r="G176" s="227">
        <f t="shared" si="11"/>
        <v>0.26371417584863677</v>
      </c>
      <c r="H176" s="225"/>
      <c r="I176" s="225"/>
      <c r="J176" s="22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</row>
    <row r="177" spans="1:84" outlineLevel="1">
      <c r="A177" s="228" t="s">
        <v>512</v>
      </c>
      <c r="B177" s="225" t="s">
        <v>50</v>
      </c>
      <c r="C177" s="225" t="s">
        <v>740</v>
      </c>
      <c r="D177" s="229" t="s">
        <v>513</v>
      </c>
      <c r="E177" s="225" t="s">
        <v>123</v>
      </c>
      <c r="F177" s="236">
        <v>4</v>
      </c>
      <c r="G177" s="227">
        <f t="shared" si="11"/>
        <v>0.26371417584863677</v>
      </c>
      <c r="H177" s="225"/>
      <c r="I177" s="225"/>
      <c r="J177" s="22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</row>
    <row r="178" spans="1:84" outlineLevel="1">
      <c r="A178" s="285"/>
      <c r="B178" s="286"/>
      <c r="C178" s="287" t="s">
        <v>743</v>
      </c>
      <c r="D178" s="288" t="s">
        <v>744</v>
      </c>
      <c r="E178" s="286"/>
      <c r="F178" s="286"/>
      <c r="G178" s="301"/>
      <c r="H178" s="225"/>
      <c r="I178" s="225"/>
      <c r="J178" s="22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</row>
    <row r="179" spans="1:84" ht="31.5" outlineLevel="1">
      <c r="A179" s="228">
        <v>91834</v>
      </c>
      <c r="B179" s="225" t="s">
        <v>19</v>
      </c>
      <c r="C179" s="225" t="s">
        <v>745</v>
      </c>
      <c r="D179" s="229" t="s">
        <v>136</v>
      </c>
      <c r="E179" s="225" t="s">
        <v>23</v>
      </c>
      <c r="F179" s="236">
        <v>752.95</v>
      </c>
      <c r="G179" s="227">
        <f t="shared" si="11"/>
        <v>0.26371417584863677</v>
      </c>
      <c r="H179" s="225"/>
      <c r="I179" s="225"/>
      <c r="J179" s="22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</row>
    <row r="180" spans="1:84" ht="31.5" outlineLevel="1">
      <c r="A180" s="228">
        <v>91856</v>
      </c>
      <c r="B180" s="225" t="s">
        <v>19</v>
      </c>
      <c r="C180" s="225" t="s">
        <v>746</v>
      </c>
      <c r="D180" s="229" t="s">
        <v>517</v>
      </c>
      <c r="E180" s="225" t="s">
        <v>23</v>
      </c>
      <c r="F180" s="236">
        <v>223.5</v>
      </c>
      <c r="G180" s="227">
        <f t="shared" si="11"/>
        <v>0.26371417584863677</v>
      </c>
      <c r="H180" s="225"/>
      <c r="I180" s="225"/>
      <c r="J180" s="22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</row>
    <row r="181" spans="1:84" ht="31.5" outlineLevel="1">
      <c r="A181" s="228">
        <v>91940</v>
      </c>
      <c r="B181" s="225" t="s">
        <v>19</v>
      </c>
      <c r="C181" s="225" t="s">
        <v>747</v>
      </c>
      <c r="D181" s="229" t="s">
        <v>484</v>
      </c>
      <c r="E181" s="225" t="s">
        <v>123</v>
      </c>
      <c r="F181" s="236">
        <v>244</v>
      </c>
      <c r="G181" s="227">
        <f t="shared" si="11"/>
        <v>0.26371417584863677</v>
      </c>
      <c r="H181" s="225"/>
      <c r="I181" s="225"/>
      <c r="J181" s="22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</row>
    <row r="182" spans="1:84" outlineLevel="1">
      <c r="A182" s="228">
        <v>91937</v>
      </c>
      <c r="B182" s="225" t="s">
        <v>19</v>
      </c>
      <c r="C182" s="225" t="s">
        <v>748</v>
      </c>
      <c r="D182" s="229" t="s">
        <v>137</v>
      </c>
      <c r="E182" s="225" t="s">
        <v>123</v>
      </c>
      <c r="F182" s="236">
        <v>68</v>
      </c>
      <c r="G182" s="227">
        <f t="shared" si="11"/>
        <v>0.26371417584863677</v>
      </c>
      <c r="H182" s="225"/>
      <c r="I182" s="225"/>
      <c r="J182" s="22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</row>
    <row r="183" spans="1:84" ht="31.5" outlineLevel="1">
      <c r="A183" s="228">
        <v>92869</v>
      </c>
      <c r="B183" s="225" t="s">
        <v>19</v>
      </c>
      <c r="C183" s="225" t="s">
        <v>749</v>
      </c>
      <c r="D183" s="229" t="s">
        <v>483</v>
      </c>
      <c r="E183" s="225" t="s">
        <v>123</v>
      </c>
      <c r="F183" s="236">
        <v>1</v>
      </c>
      <c r="G183" s="227">
        <f t="shared" si="11"/>
        <v>0.26371417584863677</v>
      </c>
      <c r="H183" s="225"/>
      <c r="I183" s="225"/>
      <c r="J183" s="22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</row>
    <row r="184" spans="1:84" outlineLevel="1">
      <c r="A184" s="228">
        <v>97668</v>
      </c>
      <c r="B184" s="225" t="s">
        <v>19</v>
      </c>
      <c r="C184" s="225" t="s">
        <v>750</v>
      </c>
      <c r="D184" s="229" t="s">
        <v>516</v>
      </c>
      <c r="E184" s="225" t="s">
        <v>23</v>
      </c>
      <c r="F184" s="236">
        <v>50</v>
      </c>
      <c r="G184" s="227">
        <f t="shared" si="11"/>
        <v>0.26371417584863677</v>
      </c>
      <c r="H184" s="225"/>
      <c r="I184" s="225"/>
      <c r="J184" s="22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</row>
    <row r="185" spans="1:84" outlineLevel="1">
      <c r="A185" s="228" t="s">
        <v>632</v>
      </c>
      <c r="B185" s="225" t="s">
        <v>50</v>
      </c>
      <c r="C185" s="225" t="s">
        <v>751</v>
      </c>
      <c r="D185" s="229" t="s">
        <v>633</v>
      </c>
      <c r="E185" s="225" t="s">
        <v>123</v>
      </c>
      <c r="F185" s="236">
        <v>20</v>
      </c>
      <c r="G185" s="227">
        <f t="shared" si="11"/>
        <v>0.26371417584863677</v>
      </c>
      <c r="H185" s="225"/>
      <c r="I185" s="225"/>
      <c r="J185" s="22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</row>
    <row r="186" spans="1:84" ht="31.5" outlineLevel="1">
      <c r="A186" s="228">
        <v>91940</v>
      </c>
      <c r="B186" s="225" t="s">
        <v>19</v>
      </c>
      <c r="C186" s="225" t="s">
        <v>1033</v>
      </c>
      <c r="D186" s="229" t="s">
        <v>484</v>
      </c>
      <c r="E186" s="225" t="s">
        <v>123</v>
      </c>
      <c r="F186" s="236">
        <v>18</v>
      </c>
      <c r="G186" s="227">
        <f t="shared" si="11"/>
        <v>0.26371417584863677</v>
      </c>
      <c r="H186" s="225"/>
      <c r="I186" s="225"/>
      <c r="J186" s="22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</row>
    <row r="187" spans="1:84" outlineLevel="1">
      <c r="A187" s="285"/>
      <c r="B187" s="286"/>
      <c r="C187" s="287" t="s">
        <v>752</v>
      </c>
      <c r="D187" s="288" t="s">
        <v>753</v>
      </c>
      <c r="E187" s="286"/>
      <c r="F187" s="286"/>
      <c r="G187" s="301"/>
      <c r="H187" s="225"/>
      <c r="I187" s="225"/>
      <c r="J187" s="22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</row>
    <row r="188" spans="1:84" ht="31.5" customHeight="1" outlineLevel="1">
      <c r="A188" s="228" t="s">
        <v>568</v>
      </c>
      <c r="B188" s="225" t="s">
        <v>50</v>
      </c>
      <c r="C188" s="225" t="s">
        <v>754</v>
      </c>
      <c r="D188" s="229" t="s">
        <v>569</v>
      </c>
      <c r="E188" s="225" t="s">
        <v>123</v>
      </c>
      <c r="F188" s="236">
        <v>6</v>
      </c>
      <c r="G188" s="227">
        <f t="shared" si="11"/>
        <v>0.26371417584863677</v>
      </c>
      <c r="H188" s="225"/>
      <c r="I188" s="225"/>
      <c r="J188" s="22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</row>
    <row r="189" spans="1:84" outlineLevel="1">
      <c r="A189" s="228" t="s">
        <v>570</v>
      </c>
      <c r="B189" s="225" t="s">
        <v>50</v>
      </c>
      <c r="C189" s="225" t="s">
        <v>755</v>
      </c>
      <c r="D189" s="229" t="s">
        <v>571</v>
      </c>
      <c r="E189" s="225" t="s">
        <v>123</v>
      </c>
      <c r="F189" s="236">
        <v>62</v>
      </c>
      <c r="G189" s="227">
        <f t="shared" si="11"/>
        <v>0.26371417584863677</v>
      </c>
      <c r="H189" s="225"/>
      <c r="I189" s="225"/>
      <c r="J189" s="22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</row>
    <row r="190" spans="1:84" outlineLevel="1">
      <c r="A190" s="228" t="s">
        <v>1001</v>
      </c>
      <c r="B190" s="225" t="s">
        <v>50</v>
      </c>
      <c r="C190" s="225" t="s">
        <v>756</v>
      </c>
      <c r="D190" s="229" t="s">
        <v>759</v>
      </c>
      <c r="E190" s="225" t="s">
        <v>123</v>
      </c>
      <c r="F190" s="236">
        <v>7</v>
      </c>
      <c r="G190" s="227">
        <f t="shared" si="11"/>
        <v>0.26371417584863677</v>
      </c>
      <c r="H190" s="225"/>
      <c r="I190" s="225"/>
      <c r="J190" s="22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</row>
    <row r="191" spans="1:84" outlineLevel="1">
      <c r="A191" s="228" t="s">
        <v>610</v>
      </c>
      <c r="B191" s="225" t="s">
        <v>50</v>
      </c>
      <c r="C191" s="225" t="s">
        <v>757</v>
      </c>
      <c r="D191" s="229" t="s">
        <v>611</v>
      </c>
      <c r="E191" s="225" t="s">
        <v>123</v>
      </c>
      <c r="F191" s="236">
        <v>5</v>
      </c>
      <c r="G191" s="227">
        <f t="shared" si="11"/>
        <v>0.26371417584863677</v>
      </c>
      <c r="H191" s="225"/>
      <c r="I191" s="225"/>
      <c r="J191" s="22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</row>
    <row r="192" spans="1:84" outlineLevel="1">
      <c r="A192" s="228" t="s">
        <v>521</v>
      </c>
      <c r="B192" s="225" t="s">
        <v>50</v>
      </c>
      <c r="C192" s="225" t="s">
        <v>758</v>
      </c>
      <c r="D192" s="229" t="s">
        <v>760</v>
      </c>
      <c r="E192" s="225" t="s">
        <v>123</v>
      </c>
      <c r="F192" s="236">
        <v>3</v>
      </c>
      <c r="G192" s="227">
        <f t="shared" si="11"/>
        <v>0.26371417584863677</v>
      </c>
      <c r="H192" s="225"/>
      <c r="I192" s="225"/>
      <c r="J192" s="22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</row>
    <row r="193" spans="1:84" outlineLevel="1">
      <c r="A193" s="285"/>
      <c r="B193" s="286"/>
      <c r="C193" s="287" t="s">
        <v>761</v>
      </c>
      <c r="D193" s="288" t="s">
        <v>762</v>
      </c>
      <c r="E193" s="286"/>
      <c r="F193" s="286"/>
      <c r="G193" s="301"/>
      <c r="H193" s="225"/>
      <c r="I193" s="225"/>
      <c r="J193" s="22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</row>
    <row r="194" spans="1:84" s="26" customFormat="1" ht="30.75" customHeight="1" outlineLevel="2">
      <c r="A194" s="228">
        <v>91972</v>
      </c>
      <c r="B194" s="225" t="s">
        <v>19</v>
      </c>
      <c r="C194" s="228" t="s">
        <v>763</v>
      </c>
      <c r="D194" s="229" t="s">
        <v>548</v>
      </c>
      <c r="E194" s="225" t="s">
        <v>123</v>
      </c>
      <c r="F194" s="236">
        <v>7</v>
      </c>
      <c r="G194" s="227">
        <f t="shared" si="11"/>
        <v>0.26371417584863677</v>
      </c>
      <c r="H194" s="225"/>
      <c r="I194" s="225"/>
      <c r="J194" s="2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</row>
    <row r="195" spans="1:84" s="26" customFormat="1" ht="31.5" outlineLevel="1">
      <c r="A195" s="228">
        <v>91955</v>
      </c>
      <c r="B195" s="225" t="s">
        <v>19</v>
      </c>
      <c r="C195" s="228" t="s">
        <v>764</v>
      </c>
      <c r="D195" s="229" t="s">
        <v>138</v>
      </c>
      <c r="E195" s="225" t="s">
        <v>123</v>
      </c>
      <c r="F195" s="236">
        <v>21</v>
      </c>
      <c r="G195" s="227">
        <f t="shared" si="11"/>
        <v>0.26371417584863677</v>
      </c>
      <c r="H195" s="225"/>
      <c r="I195" s="225"/>
      <c r="J195" s="2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</row>
    <row r="196" spans="1:84" s="34" customFormat="1" ht="31.5" outlineLevel="2">
      <c r="A196" s="228">
        <v>91967</v>
      </c>
      <c r="B196" s="225" t="s">
        <v>19</v>
      </c>
      <c r="C196" s="228" t="s">
        <v>765</v>
      </c>
      <c r="D196" s="229" t="s">
        <v>139</v>
      </c>
      <c r="E196" s="225" t="s">
        <v>123</v>
      </c>
      <c r="F196" s="236">
        <v>4</v>
      </c>
      <c r="G196" s="227">
        <f t="shared" si="11"/>
        <v>0.26371417584863677</v>
      </c>
      <c r="H196" s="225"/>
      <c r="I196" s="225"/>
      <c r="J196" s="225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</row>
    <row r="197" spans="1:84" s="34" customFormat="1" ht="31.5" outlineLevel="2">
      <c r="A197" s="228">
        <v>91996</v>
      </c>
      <c r="B197" s="225" t="s">
        <v>19</v>
      </c>
      <c r="C197" s="228" t="s">
        <v>766</v>
      </c>
      <c r="D197" s="229" t="s">
        <v>140</v>
      </c>
      <c r="E197" s="225" t="s">
        <v>123</v>
      </c>
      <c r="F197" s="236">
        <v>88</v>
      </c>
      <c r="G197" s="227">
        <f t="shared" si="11"/>
        <v>0.26371417584863677</v>
      </c>
      <c r="H197" s="225"/>
      <c r="I197" s="225"/>
      <c r="J197" s="225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</row>
    <row r="198" spans="1:84" s="26" customFormat="1" ht="31.5" outlineLevel="2">
      <c r="A198" s="228">
        <v>91991</v>
      </c>
      <c r="B198" s="228" t="s">
        <v>19</v>
      </c>
      <c r="C198" s="228" t="s">
        <v>767</v>
      </c>
      <c r="D198" s="229" t="s">
        <v>635</v>
      </c>
      <c r="E198" s="225" t="s">
        <v>123</v>
      </c>
      <c r="F198" s="236">
        <v>15</v>
      </c>
      <c r="G198" s="227">
        <f t="shared" si="11"/>
        <v>0.26371417584863677</v>
      </c>
      <c r="H198" s="225"/>
      <c r="I198" s="225"/>
      <c r="J198" s="2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</row>
    <row r="199" spans="1:84" s="26" customFormat="1" ht="31.5" outlineLevel="1">
      <c r="A199" s="228">
        <v>91992</v>
      </c>
      <c r="B199" s="225" t="s">
        <v>19</v>
      </c>
      <c r="C199" s="228" t="s">
        <v>768</v>
      </c>
      <c r="D199" s="229" t="s">
        <v>634</v>
      </c>
      <c r="E199" s="225" t="s">
        <v>123</v>
      </c>
      <c r="F199" s="236">
        <v>23</v>
      </c>
      <c r="G199" s="227">
        <f t="shared" si="11"/>
        <v>0.26371417584863677</v>
      </c>
      <c r="H199" s="225"/>
      <c r="I199" s="225"/>
      <c r="J199" s="2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</row>
    <row r="200" spans="1:84" s="26" customFormat="1" ht="31.5" outlineLevel="2">
      <c r="A200" s="228">
        <v>91998</v>
      </c>
      <c r="B200" s="225" t="s">
        <v>19</v>
      </c>
      <c r="C200" s="228" t="s">
        <v>769</v>
      </c>
      <c r="D200" s="229" t="s">
        <v>636</v>
      </c>
      <c r="E200" s="225" t="s">
        <v>123</v>
      </c>
      <c r="F200" s="236">
        <v>67</v>
      </c>
      <c r="G200" s="227">
        <f t="shared" si="11"/>
        <v>0.26371417584863677</v>
      </c>
      <c r="H200" s="225"/>
      <c r="I200" s="225"/>
      <c r="J200" s="2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</row>
    <row r="201" spans="1:84" s="26" customFormat="1" ht="31.5" outlineLevel="2">
      <c r="A201" s="228">
        <v>101633</v>
      </c>
      <c r="B201" s="225" t="s">
        <v>19</v>
      </c>
      <c r="C201" s="228" t="s">
        <v>770</v>
      </c>
      <c r="D201" s="229" t="s">
        <v>619</v>
      </c>
      <c r="E201" s="225" t="s">
        <v>123</v>
      </c>
      <c r="F201" s="236">
        <v>2</v>
      </c>
      <c r="G201" s="227">
        <f t="shared" si="11"/>
        <v>0.26371417584863677</v>
      </c>
      <c r="H201" s="225"/>
      <c r="I201" s="225"/>
      <c r="J201" s="2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</row>
    <row r="202" spans="1:84">
      <c r="A202" s="289"/>
      <c r="B202" s="290"/>
      <c r="C202" s="291"/>
      <c r="D202" s="292"/>
      <c r="E202" s="290"/>
      <c r="F202" s="290"/>
      <c r="G202" s="293"/>
      <c r="H202" s="385" t="s">
        <v>34</v>
      </c>
      <c r="I202" s="386"/>
      <c r="J202" s="302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</row>
    <row r="203" spans="1:84" s="19" customFormat="1">
      <c r="A203" s="294"/>
      <c r="B203" s="295"/>
      <c r="C203" s="296" t="s">
        <v>771</v>
      </c>
      <c r="D203" s="297" t="s">
        <v>772</v>
      </c>
      <c r="E203" s="295"/>
      <c r="F203" s="295"/>
      <c r="G203" s="298"/>
      <c r="H203" s="298"/>
      <c r="I203" s="298"/>
      <c r="J203" s="299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</row>
    <row r="204" spans="1:84" outlineLevel="1">
      <c r="A204" s="285"/>
      <c r="B204" s="286"/>
      <c r="C204" s="287" t="s">
        <v>774</v>
      </c>
      <c r="D204" s="288" t="s">
        <v>773</v>
      </c>
      <c r="E204" s="286"/>
      <c r="F204" s="286"/>
      <c r="G204" s="301"/>
      <c r="H204" s="225"/>
      <c r="I204" s="225"/>
      <c r="J204" s="226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</row>
    <row r="205" spans="1:84" s="26" customFormat="1" ht="15.75" outlineLevel="1">
      <c r="A205" s="228" t="s">
        <v>541</v>
      </c>
      <c r="B205" s="225" t="s">
        <v>703</v>
      </c>
      <c r="C205" s="228" t="s">
        <v>775</v>
      </c>
      <c r="D205" s="229" t="s">
        <v>778</v>
      </c>
      <c r="E205" s="225" t="s">
        <v>123</v>
      </c>
      <c r="F205" s="236">
        <v>1</v>
      </c>
      <c r="G205" s="227">
        <f t="shared" ref="G205:G214" si="12">$J$3</f>
        <v>0.26371417584863677</v>
      </c>
      <c r="H205" s="225"/>
      <c r="I205" s="225"/>
      <c r="J205" s="2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</row>
    <row r="206" spans="1:84" s="26" customFormat="1" ht="15.75" outlineLevel="1">
      <c r="A206" s="228" t="s">
        <v>539</v>
      </c>
      <c r="B206" s="225" t="s">
        <v>703</v>
      </c>
      <c r="C206" s="228" t="s">
        <v>776</v>
      </c>
      <c r="D206" s="229" t="s">
        <v>780</v>
      </c>
      <c r="E206" s="225" t="s">
        <v>123</v>
      </c>
      <c r="F206" s="236">
        <v>20</v>
      </c>
      <c r="G206" s="227">
        <f t="shared" si="12"/>
        <v>0.26371417584863677</v>
      </c>
      <c r="H206" s="225"/>
      <c r="I206" s="225"/>
      <c r="J206" s="2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</row>
    <row r="207" spans="1:84" s="26" customFormat="1" ht="15.75" outlineLevel="1">
      <c r="A207" s="228" t="s">
        <v>540</v>
      </c>
      <c r="B207" s="225" t="s">
        <v>703</v>
      </c>
      <c r="C207" s="228" t="s">
        <v>777</v>
      </c>
      <c r="D207" s="229" t="s">
        <v>779</v>
      </c>
      <c r="E207" s="225" t="s">
        <v>123</v>
      </c>
      <c r="F207" s="236">
        <v>20</v>
      </c>
      <c r="G207" s="227">
        <f t="shared" si="12"/>
        <v>0.26371417584863677</v>
      </c>
      <c r="H207" s="225"/>
      <c r="I207" s="225"/>
      <c r="J207" s="2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</row>
    <row r="208" spans="1:84" outlineLevel="1">
      <c r="A208" s="285"/>
      <c r="B208" s="286"/>
      <c r="C208" s="287" t="s">
        <v>781</v>
      </c>
      <c r="D208" s="288" t="s">
        <v>782</v>
      </c>
      <c r="E208" s="286"/>
      <c r="F208" s="286"/>
      <c r="G208" s="301"/>
      <c r="H208" s="225"/>
      <c r="I208" s="225"/>
      <c r="J208" s="22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</row>
    <row r="209" spans="1:84" s="26" customFormat="1" ht="15.75" outlineLevel="1">
      <c r="A209" s="228">
        <v>98307</v>
      </c>
      <c r="B209" s="225" t="s">
        <v>19</v>
      </c>
      <c r="C209" s="300" t="s">
        <v>783</v>
      </c>
      <c r="D209" s="229" t="s">
        <v>637</v>
      </c>
      <c r="E209" s="225" t="s">
        <v>123</v>
      </c>
      <c r="F209" s="236">
        <v>18</v>
      </c>
      <c r="G209" s="227">
        <f t="shared" si="12"/>
        <v>0.26371417584863677</v>
      </c>
      <c r="H209" s="225"/>
      <c r="I209" s="225"/>
      <c r="J209" s="2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</row>
    <row r="210" spans="1:84" s="26" customFormat="1" ht="13.5" customHeight="1" outlineLevel="1">
      <c r="A210" s="228" t="s">
        <v>494</v>
      </c>
      <c r="B210" s="225" t="s">
        <v>703</v>
      </c>
      <c r="C210" s="300" t="s">
        <v>784</v>
      </c>
      <c r="D210" s="229" t="s">
        <v>976</v>
      </c>
      <c r="E210" s="225" t="s">
        <v>123</v>
      </c>
      <c r="F210" s="236">
        <v>36</v>
      </c>
      <c r="G210" s="227">
        <f t="shared" si="12"/>
        <v>0.26371417584863677</v>
      </c>
      <c r="H210" s="225"/>
      <c r="I210" s="225"/>
      <c r="J210" s="2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</row>
    <row r="211" spans="1:84" s="26" customFormat="1" ht="15.75" outlineLevel="1">
      <c r="A211" s="228" t="s">
        <v>495</v>
      </c>
      <c r="B211" s="225" t="s">
        <v>703</v>
      </c>
      <c r="C211" s="300" t="s">
        <v>785</v>
      </c>
      <c r="D211" s="229" t="s">
        <v>496</v>
      </c>
      <c r="E211" s="225" t="s">
        <v>123</v>
      </c>
      <c r="F211" s="236">
        <v>36</v>
      </c>
      <c r="G211" s="227">
        <f t="shared" si="12"/>
        <v>0.26371417584863677</v>
      </c>
      <c r="H211" s="225"/>
      <c r="I211" s="225"/>
      <c r="J211" s="2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</row>
    <row r="212" spans="1:84" outlineLevel="1">
      <c r="A212" s="285"/>
      <c r="B212" s="286"/>
      <c r="C212" s="287" t="s">
        <v>786</v>
      </c>
      <c r="D212" s="288" t="s">
        <v>787</v>
      </c>
      <c r="E212" s="286"/>
      <c r="F212" s="286"/>
      <c r="G212" s="301"/>
      <c r="H212" s="225"/>
      <c r="I212" s="225"/>
      <c r="J212" s="22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</row>
    <row r="213" spans="1:84" s="26" customFormat="1" ht="33" customHeight="1" outlineLevel="1">
      <c r="A213" s="228">
        <v>98297</v>
      </c>
      <c r="B213" s="225" t="s">
        <v>19</v>
      </c>
      <c r="C213" s="300" t="s">
        <v>788</v>
      </c>
      <c r="D213" s="229" t="s">
        <v>479</v>
      </c>
      <c r="E213" s="225" t="s">
        <v>23</v>
      </c>
      <c r="F213" s="236">
        <v>301.02</v>
      </c>
      <c r="G213" s="227">
        <f t="shared" si="12"/>
        <v>0.26371417584863677</v>
      </c>
      <c r="H213" s="225"/>
      <c r="I213" s="225"/>
      <c r="J213" s="2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</row>
    <row r="214" spans="1:84" s="26" customFormat="1" ht="31.5" outlineLevel="1">
      <c r="A214" s="228">
        <v>91836</v>
      </c>
      <c r="B214" s="225" t="s">
        <v>19</v>
      </c>
      <c r="C214" s="300" t="s">
        <v>789</v>
      </c>
      <c r="D214" s="229" t="s">
        <v>135</v>
      </c>
      <c r="E214" s="225" t="s">
        <v>23</v>
      </c>
      <c r="F214" s="236">
        <v>114.18</v>
      </c>
      <c r="G214" s="227">
        <f t="shared" si="12"/>
        <v>0.26371417584863677</v>
      </c>
      <c r="H214" s="225"/>
      <c r="I214" s="225"/>
      <c r="J214" s="2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</row>
    <row r="215" spans="1:84" ht="24" customHeight="1">
      <c r="A215" s="289"/>
      <c r="B215" s="290"/>
      <c r="C215" s="291"/>
      <c r="D215" s="292"/>
      <c r="E215" s="290"/>
      <c r="F215" s="290"/>
      <c r="G215" s="293"/>
      <c r="H215" s="385" t="s">
        <v>34</v>
      </c>
      <c r="I215" s="386"/>
      <c r="J215" s="302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</row>
    <row r="216" spans="1:84" s="19" customFormat="1">
      <c r="A216" s="294"/>
      <c r="B216" s="295"/>
      <c r="C216" s="296" t="s">
        <v>790</v>
      </c>
      <c r="D216" s="297" t="s">
        <v>791</v>
      </c>
      <c r="E216" s="295"/>
      <c r="F216" s="295"/>
      <c r="G216" s="298"/>
      <c r="H216" s="298"/>
      <c r="I216" s="298"/>
      <c r="J216" s="299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</row>
    <row r="217" spans="1:84" outlineLevel="1">
      <c r="A217" s="285"/>
      <c r="B217" s="286"/>
      <c r="C217" s="287" t="s">
        <v>792</v>
      </c>
      <c r="D217" s="288" t="s">
        <v>793</v>
      </c>
      <c r="E217" s="286"/>
      <c r="F217" s="286"/>
      <c r="G217" s="301"/>
      <c r="H217" s="225"/>
      <c r="I217" s="225"/>
      <c r="J217" s="226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</row>
    <row r="218" spans="1:84" s="26" customFormat="1" ht="31.5" outlineLevel="1">
      <c r="A218" s="228">
        <v>95639</v>
      </c>
      <c r="B218" s="225" t="s">
        <v>19</v>
      </c>
      <c r="C218" s="225" t="s">
        <v>794</v>
      </c>
      <c r="D218" s="229" t="s">
        <v>141</v>
      </c>
      <c r="E218" s="225" t="s">
        <v>123</v>
      </c>
      <c r="F218" s="236">
        <v>1</v>
      </c>
      <c r="G218" s="227">
        <f t="shared" ref="G218:G242" si="13">$J$3</f>
        <v>0.26371417584863677</v>
      </c>
      <c r="H218" s="225"/>
      <c r="I218" s="225"/>
      <c r="J218" s="2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</row>
    <row r="219" spans="1:84" s="26" customFormat="1" ht="15.75" outlineLevel="1">
      <c r="A219" s="228">
        <v>95675</v>
      </c>
      <c r="B219" s="225" t="s">
        <v>19</v>
      </c>
      <c r="C219" s="225" t="s">
        <v>795</v>
      </c>
      <c r="D219" s="229" t="s">
        <v>142</v>
      </c>
      <c r="E219" s="225" t="s">
        <v>123</v>
      </c>
      <c r="F219" s="236">
        <v>1</v>
      </c>
      <c r="G219" s="227">
        <f t="shared" si="13"/>
        <v>0.26371417584863677</v>
      </c>
      <c r="H219" s="225"/>
      <c r="I219" s="225"/>
      <c r="J219" s="2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</row>
    <row r="220" spans="1:84" outlineLevel="1">
      <c r="A220" s="285"/>
      <c r="B220" s="286"/>
      <c r="C220" s="287" t="s">
        <v>796</v>
      </c>
      <c r="D220" s="288" t="s">
        <v>797</v>
      </c>
      <c r="E220" s="286"/>
      <c r="F220" s="286"/>
      <c r="G220" s="301"/>
      <c r="H220" s="225"/>
      <c r="I220" s="225"/>
      <c r="J220" s="22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</row>
    <row r="221" spans="1:84" s="26" customFormat="1" ht="31.5" outlineLevel="1">
      <c r="A221" s="228">
        <v>89402</v>
      </c>
      <c r="B221" s="225" t="s">
        <v>19</v>
      </c>
      <c r="C221" s="225" t="s">
        <v>798</v>
      </c>
      <c r="D221" s="229" t="s">
        <v>1034</v>
      </c>
      <c r="E221" s="225" t="s">
        <v>23</v>
      </c>
      <c r="F221" s="236">
        <v>87.39</v>
      </c>
      <c r="G221" s="227">
        <f t="shared" si="13"/>
        <v>0.26371417584863677</v>
      </c>
      <c r="H221" s="225"/>
      <c r="I221" s="225"/>
      <c r="J221" s="2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</row>
    <row r="222" spans="1:84" s="26" customFormat="1" ht="31.5" outlineLevel="1">
      <c r="A222" s="228">
        <v>94651</v>
      </c>
      <c r="B222" s="225" t="s">
        <v>19</v>
      </c>
      <c r="C222" s="225" t="s">
        <v>799</v>
      </c>
      <c r="D222" s="229" t="s">
        <v>1035</v>
      </c>
      <c r="E222" s="225" t="s">
        <v>23</v>
      </c>
      <c r="F222" s="236">
        <v>78.03</v>
      </c>
      <c r="G222" s="227">
        <f t="shared" si="13"/>
        <v>0.26371417584863677</v>
      </c>
      <c r="H222" s="225"/>
      <c r="I222" s="225"/>
      <c r="J222" s="2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</row>
    <row r="223" spans="1:84" s="26" customFormat="1" ht="15.75" outlineLevel="1">
      <c r="A223" s="228">
        <v>89451</v>
      </c>
      <c r="B223" s="225" t="s">
        <v>19</v>
      </c>
      <c r="C223" s="225" t="s">
        <v>800</v>
      </c>
      <c r="D223" s="229" t="s">
        <v>1036</v>
      </c>
      <c r="E223" s="225" t="s">
        <v>23</v>
      </c>
      <c r="F223" s="236">
        <v>6.72</v>
      </c>
      <c r="G223" s="227">
        <f t="shared" si="13"/>
        <v>0.26371417584863677</v>
      </c>
      <c r="H223" s="225"/>
      <c r="I223" s="225"/>
      <c r="J223" s="2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</row>
    <row r="224" spans="1:84" s="26" customFormat="1" ht="31.5" outlineLevel="1">
      <c r="A224" s="228">
        <v>89425</v>
      </c>
      <c r="B224" s="225" t="s">
        <v>19</v>
      </c>
      <c r="C224" s="225" t="s">
        <v>801</v>
      </c>
      <c r="D224" s="229" t="s">
        <v>1037</v>
      </c>
      <c r="E224" s="225" t="s">
        <v>123</v>
      </c>
      <c r="F224" s="236">
        <v>3</v>
      </c>
      <c r="G224" s="227">
        <f t="shared" si="13"/>
        <v>0.26371417584863677</v>
      </c>
      <c r="H224" s="225"/>
      <c r="I224" s="225"/>
      <c r="J224" s="2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</row>
    <row r="225" spans="1:84" s="26" customFormat="1" ht="15.75" outlineLevel="1">
      <c r="A225" s="228" t="s">
        <v>457</v>
      </c>
      <c r="B225" s="225" t="s">
        <v>50</v>
      </c>
      <c r="C225" s="225" t="s">
        <v>802</v>
      </c>
      <c r="D225" s="229" t="s">
        <v>458</v>
      </c>
      <c r="E225" s="225" t="s">
        <v>130</v>
      </c>
      <c r="F225" s="236">
        <v>1</v>
      </c>
      <c r="G225" s="227">
        <f t="shared" si="13"/>
        <v>0.26371417584863677</v>
      </c>
      <c r="H225" s="225"/>
      <c r="I225" s="225"/>
      <c r="J225" s="2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</row>
    <row r="226" spans="1:84" s="26" customFormat="1" ht="15.75" outlineLevel="1">
      <c r="A226" s="228" t="s">
        <v>475</v>
      </c>
      <c r="B226" s="225" t="s">
        <v>50</v>
      </c>
      <c r="C226" s="225" t="s">
        <v>803</v>
      </c>
      <c r="D226" s="229" t="s">
        <v>476</v>
      </c>
      <c r="E226" s="225" t="s">
        <v>130</v>
      </c>
      <c r="F226" s="236">
        <v>1</v>
      </c>
      <c r="G226" s="227">
        <f t="shared" si="13"/>
        <v>0.26371417584863677</v>
      </c>
      <c r="H226" s="225"/>
      <c r="I226" s="225"/>
      <c r="J226" s="2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</row>
    <row r="227" spans="1:84" s="26" customFormat="1" ht="31.5" outlineLevel="1">
      <c r="A227" s="228">
        <v>89596</v>
      </c>
      <c r="B227" s="225" t="s">
        <v>19</v>
      </c>
      <c r="C227" s="225" t="s">
        <v>804</v>
      </c>
      <c r="D227" s="229" t="s">
        <v>126</v>
      </c>
      <c r="E227" s="225" t="s">
        <v>123</v>
      </c>
      <c r="F227" s="236">
        <v>8</v>
      </c>
      <c r="G227" s="227">
        <f t="shared" si="13"/>
        <v>0.26371417584863677</v>
      </c>
      <c r="H227" s="225"/>
      <c r="I227" s="225"/>
      <c r="J227" s="2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</row>
    <row r="228" spans="1:84" s="26" customFormat="1" ht="31.5" outlineLevel="1">
      <c r="A228" s="228">
        <v>89383</v>
      </c>
      <c r="B228" s="225" t="s">
        <v>19</v>
      </c>
      <c r="C228" s="225" t="s">
        <v>805</v>
      </c>
      <c r="D228" s="244" t="s">
        <v>456</v>
      </c>
      <c r="E228" s="225" t="s">
        <v>123</v>
      </c>
      <c r="F228" s="236">
        <v>35</v>
      </c>
      <c r="G228" s="227">
        <f t="shared" si="13"/>
        <v>0.26371417584863677</v>
      </c>
      <c r="H228" s="225"/>
      <c r="I228" s="225"/>
      <c r="J228" s="2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</row>
    <row r="229" spans="1:84" s="26" customFormat="1" ht="31.5" outlineLevel="1">
      <c r="A229" s="228">
        <v>89364</v>
      </c>
      <c r="B229" s="225" t="s">
        <v>19</v>
      </c>
      <c r="C229" s="225" t="s">
        <v>806</v>
      </c>
      <c r="D229" s="229" t="s">
        <v>502</v>
      </c>
      <c r="E229" s="225" t="s">
        <v>123</v>
      </c>
      <c r="F229" s="236">
        <v>40</v>
      </c>
      <c r="G229" s="227">
        <f t="shared" si="13"/>
        <v>0.26371417584863677</v>
      </c>
      <c r="H229" s="225"/>
      <c r="I229" s="225"/>
      <c r="J229" s="2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</row>
    <row r="230" spans="1:84" s="26" customFormat="1" ht="31.5" outlineLevel="1">
      <c r="A230" s="228">
        <v>89503</v>
      </c>
      <c r="B230" s="225" t="s">
        <v>19</v>
      </c>
      <c r="C230" s="225" t="s">
        <v>807</v>
      </c>
      <c r="D230" s="229" t="s">
        <v>503</v>
      </c>
      <c r="E230" s="225" t="s">
        <v>123</v>
      </c>
      <c r="F230" s="236">
        <v>16</v>
      </c>
      <c r="G230" s="227">
        <f t="shared" si="13"/>
        <v>0.26371417584863677</v>
      </c>
      <c r="H230" s="225"/>
      <c r="I230" s="225"/>
      <c r="J230" s="2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</row>
    <row r="231" spans="1:84" s="26" customFormat="1" ht="31.5" outlineLevel="1">
      <c r="A231" s="228">
        <v>89517</v>
      </c>
      <c r="B231" s="225" t="s">
        <v>19</v>
      </c>
      <c r="C231" s="225" t="s">
        <v>808</v>
      </c>
      <c r="D231" s="229" t="s">
        <v>504</v>
      </c>
      <c r="E231" s="225" t="s">
        <v>123</v>
      </c>
      <c r="F231" s="236">
        <v>2</v>
      </c>
      <c r="G231" s="227">
        <f t="shared" si="13"/>
        <v>0.26371417584863677</v>
      </c>
      <c r="H231" s="225"/>
      <c r="I231" s="225"/>
      <c r="J231" s="2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</row>
    <row r="232" spans="1:84" s="26" customFormat="1" ht="31.5" outlineLevel="1">
      <c r="A232" s="228">
        <v>89378</v>
      </c>
      <c r="B232" s="225" t="s">
        <v>19</v>
      </c>
      <c r="C232" s="225" t="s">
        <v>809</v>
      </c>
      <c r="D232" s="229" t="s">
        <v>572</v>
      </c>
      <c r="E232" s="225" t="s">
        <v>123</v>
      </c>
      <c r="F232" s="236">
        <v>16</v>
      </c>
      <c r="G232" s="227">
        <f t="shared" si="13"/>
        <v>0.26371417584863677</v>
      </c>
      <c r="H232" s="225"/>
      <c r="I232" s="225"/>
      <c r="J232" s="2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</row>
    <row r="233" spans="1:84" s="26" customFormat="1" ht="31.5" outlineLevel="1">
      <c r="A233" s="228">
        <v>94663</v>
      </c>
      <c r="B233" s="225" t="s">
        <v>19</v>
      </c>
      <c r="C233" s="225" t="s">
        <v>810</v>
      </c>
      <c r="D233" s="229" t="s">
        <v>573</v>
      </c>
      <c r="E233" s="225" t="s">
        <v>123</v>
      </c>
      <c r="F233" s="236">
        <v>6</v>
      </c>
      <c r="G233" s="227">
        <f t="shared" si="13"/>
        <v>0.26371417584863677</v>
      </c>
      <c r="H233" s="225"/>
      <c r="I233" s="225"/>
      <c r="J233" s="2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</row>
    <row r="234" spans="1:84" s="26" customFormat="1" ht="15.75" outlineLevel="1">
      <c r="A234" s="228">
        <v>89611</v>
      </c>
      <c r="B234" s="225" t="s">
        <v>19</v>
      </c>
      <c r="C234" s="225" t="s">
        <v>811</v>
      </c>
      <c r="D234" s="229" t="s">
        <v>574</v>
      </c>
      <c r="E234" s="225" t="s">
        <v>123</v>
      </c>
      <c r="F234" s="236">
        <v>2</v>
      </c>
      <c r="G234" s="227">
        <f t="shared" si="13"/>
        <v>0.26371417584863677</v>
      </c>
      <c r="H234" s="225"/>
      <c r="I234" s="225"/>
      <c r="J234" s="2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</row>
    <row r="235" spans="1:84" s="26" customFormat="1" ht="31.5" outlineLevel="1">
      <c r="A235" s="228">
        <v>89395</v>
      </c>
      <c r="B235" s="225" t="s">
        <v>19</v>
      </c>
      <c r="C235" s="225" t="s">
        <v>812</v>
      </c>
      <c r="D235" s="229" t="s">
        <v>629</v>
      </c>
      <c r="E235" s="225" t="s">
        <v>123</v>
      </c>
      <c r="F235" s="236">
        <v>7</v>
      </c>
      <c r="G235" s="227">
        <f t="shared" si="13"/>
        <v>0.26371417584863677</v>
      </c>
      <c r="H235" s="225"/>
      <c r="I235" s="225"/>
      <c r="J235" s="2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</row>
    <row r="236" spans="1:84" s="26" customFormat="1" ht="15.75" outlineLevel="1">
      <c r="A236" s="228">
        <v>89625</v>
      </c>
      <c r="B236" s="225" t="s">
        <v>19</v>
      </c>
      <c r="C236" s="225" t="s">
        <v>813</v>
      </c>
      <c r="D236" s="229" t="s">
        <v>143</v>
      </c>
      <c r="E236" s="225" t="s">
        <v>123</v>
      </c>
      <c r="F236" s="236">
        <v>3</v>
      </c>
      <c r="G236" s="227">
        <f t="shared" si="13"/>
        <v>0.26371417584863677</v>
      </c>
      <c r="H236" s="225"/>
      <c r="I236" s="225"/>
      <c r="J236" s="2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</row>
    <row r="237" spans="1:84" s="26" customFormat="1" ht="31.5" outlineLevel="1">
      <c r="A237" s="309">
        <v>89627</v>
      </c>
      <c r="B237" s="225" t="s">
        <v>19</v>
      </c>
      <c r="C237" s="225" t="s">
        <v>814</v>
      </c>
      <c r="D237" s="229" t="s">
        <v>144</v>
      </c>
      <c r="E237" s="225" t="s">
        <v>123</v>
      </c>
      <c r="F237" s="236">
        <v>16</v>
      </c>
      <c r="G237" s="227">
        <f t="shared" si="13"/>
        <v>0.26371417584863677</v>
      </c>
      <c r="H237" s="225"/>
      <c r="I237" s="225"/>
      <c r="J237" s="2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</row>
    <row r="238" spans="1:84" s="26" customFormat="1" ht="31.5" outlineLevel="1">
      <c r="A238" s="228">
        <v>89366</v>
      </c>
      <c r="B238" s="225" t="s">
        <v>19</v>
      </c>
      <c r="C238" s="225" t="s">
        <v>815</v>
      </c>
      <c r="D238" s="229" t="s">
        <v>145</v>
      </c>
      <c r="E238" s="225" t="s">
        <v>123</v>
      </c>
      <c r="F238" s="236">
        <v>5</v>
      </c>
      <c r="G238" s="227">
        <f t="shared" si="13"/>
        <v>0.26371417584863677</v>
      </c>
      <c r="H238" s="225"/>
      <c r="I238" s="225"/>
      <c r="J238" s="2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</row>
    <row r="239" spans="1:84" s="26" customFormat="1" ht="31.5" outlineLevel="1">
      <c r="A239" s="228">
        <v>90373</v>
      </c>
      <c r="B239" s="225" t="s">
        <v>19</v>
      </c>
      <c r="C239" s="225" t="s">
        <v>816</v>
      </c>
      <c r="D239" s="229" t="s">
        <v>146</v>
      </c>
      <c r="E239" s="225" t="s">
        <v>123</v>
      </c>
      <c r="F239" s="236">
        <v>19</v>
      </c>
      <c r="G239" s="227">
        <f t="shared" si="13"/>
        <v>0.26371417584863677</v>
      </c>
      <c r="H239" s="225"/>
      <c r="I239" s="225"/>
      <c r="J239" s="2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</row>
    <row r="240" spans="1:84" s="26" customFormat="1" ht="31.5" outlineLevel="1">
      <c r="A240" s="228">
        <v>94672</v>
      </c>
      <c r="B240" s="225" t="s">
        <v>19</v>
      </c>
      <c r="C240" s="225" t="s">
        <v>817</v>
      </c>
      <c r="D240" s="229" t="s">
        <v>551</v>
      </c>
      <c r="E240" s="225" t="s">
        <v>123</v>
      </c>
      <c r="F240" s="236">
        <v>1</v>
      </c>
      <c r="G240" s="227">
        <f t="shared" si="13"/>
        <v>0.26371417584863677</v>
      </c>
      <c r="H240" s="225"/>
      <c r="I240" s="225"/>
      <c r="J240" s="2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</row>
    <row r="241" spans="1:84" s="26" customFormat="1" ht="31.5" outlineLevel="1">
      <c r="A241" s="228">
        <v>89383</v>
      </c>
      <c r="B241" s="225" t="s">
        <v>19</v>
      </c>
      <c r="C241" s="225" t="s">
        <v>818</v>
      </c>
      <c r="D241" s="229" t="s">
        <v>456</v>
      </c>
      <c r="E241" s="225" t="s">
        <v>123</v>
      </c>
      <c r="F241" s="236">
        <v>35</v>
      </c>
      <c r="G241" s="227">
        <f t="shared" si="13"/>
        <v>0.26371417584863677</v>
      </c>
      <c r="H241" s="225"/>
      <c r="I241" s="225"/>
      <c r="J241" s="2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</row>
    <row r="242" spans="1:84" s="26" customFormat="1" ht="15.75" outlineLevel="1">
      <c r="A242" s="228" t="s">
        <v>500</v>
      </c>
      <c r="B242" s="225" t="s">
        <v>50</v>
      </c>
      <c r="C242" s="225" t="s">
        <v>1038</v>
      </c>
      <c r="D242" s="229" t="s">
        <v>501</v>
      </c>
      <c r="E242" s="225" t="s">
        <v>130</v>
      </c>
      <c r="F242" s="236">
        <v>1</v>
      </c>
      <c r="G242" s="227">
        <f t="shared" si="13"/>
        <v>0.26371417584863677</v>
      </c>
      <c r="H242" s="225"/>
      <c r="I242" s="225"/>
      <c r="J242" s="2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</row>
    <row r="243" spans="1:84" outlineLevel="1">
      <c r="A243" s="285"/>
      <c r="B243" s="286"/>
      <c r="C243" s="287" t="s">
        <v>819</v>
      </c>
      <c r="D243" s="288" t="s">
        <v>820</v>
      </c>
      <c r="E243" s="286"/>
      <c r="F243" s="286"/>
      <c r="G243" s="301"/>
      <c r="H243" s="225"/>
      <c r="I243" s="225"/>
      <c r="J243" s="22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</row>
    <row r="244" spans="1:84" outlineLevel="1">
      <c r="A244" s="285"/>
      <c r="B244" s="286"/>
      <c r="C244" s="287" t="s">
        <v>821</v>
      </c>
      <c r="D244" s="288" t="s">
        <v>822</v>
      </c>
      <c r="E244" s="286"/>
      <c r="F244" s="286"/>
      <c r="G244" s="301"/>
      <c r="H244" s="225"/>
      <c r="I244" s="225"/>
      <c r="J244" s="22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</row>
    <row r="245" spans="1:84" s="34" customFormat="1" ht="15.75" outlineLevel="1">
      <c r="A245" s="228">
        <v>89353</v>
      </c>
      <c r="B245" s="225" t="s">
        <v>19</v>
      </c>
      <c r="C245" s="225" t="s">
        <v>823</v>
      </c>
      <c r="D245" s="229" t="s">
        <v>612</v>
      </c>
      <c r="E245" s="225" t="s">
        <v>123</v>
      </c>
      <c r="F245" s="236">
        <v>1</v>
      </c>
      <c r="G245" s="227">
        <f t="shared" ref="G245:G271" si="14">$J$3</f>
        <v>0.26371417584863677</v>
      </c>
      <c r="H245" s="225"/>
      <c r="I245" s="225"/>
      <c r="J245" s="225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</row>
    <row r="246" spans="1:84" s="34" customFormat="1" ht="47.25" outlineLevel="1">
      <c r="A246" s="228">
        <v>94794</v>
      </c>
      <c r="B246" s="225" t="s">
        <v>19</v>
      </c>
      <c r="C246" s="225" t="s">
        <v>824</v>
      </c>
      <c r="D246" s="229" t="s">
        <v>125</v>
      </c>
      <c r="E246" s="225" t="s">
        <v>123</v>
      </c>
      <c r="F246" s="236">
        <v>6</v>
      </c>
      <c r="G246" s="227">
        <f t="shared" si="14"/>
        <v>0.26371417584863677</v>
      </c>
      <c r="H246" s="225"/>
      <c r="I246" s="225"/>
      <c r="J246" s="225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</row>
    <row r="247" spans="1:84" s="34" customFormat="1" ht="31.5" outlineLevel="1">
      <c r="A247" s="228">
        <v>89987</v>
      </c>
      <c r="B247" s="225" t="s">
        <v>19</v>
      </c>
      <c r="C247" s="225" t="s">
        <v>825</v>
      </c>
      <c r="D247" s="229" t="s">
        <v>124</v>
      </c>
      <c r="E247" s="225" t="s">
        <v>123</v>
      </c>
      <c r="F247" s="236">
        <v>15</v>
      </c>
      <c r="G247" s="227">
        <f t="shared" si="14"/>
        <v>0.26371417584863677</v>
      </c>
      <c r="H247" s="225"/>
      <c r="I247" s="225"/>
      <c r="J247" s="225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</row>
    <row r="248" spans="1:84" s="34" customFormat="1" ht="31.5" outlineLevel="1">
      <c r="A248" s="228">
        <v>89985</v>
      </c>
      <c r="B248" s="225" t="s">
        <v>19</v>
      </c>
      <c r="C248" s="225" t="s">
        <v>826</v>
      </c>
      <c r="D248" s="229" t="s">
        <v>127</v>
      </c>
      <c r="E248" s="225" t="s">
        <v>123</v>
      </c>
      <c r="F248" s="236">
        <v>3</v>
      </c>
      <c r="G248" s="227">
        <f t="shared" si="14"/>
        <v>0.26371417584863677</v>
      </c>
      <c r="H248" s="225"/>
      <c r="I248" s="225"/>
      <c r="J248" s="225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</row>
    <row r="249" spans="1:84" s="34" customFormat="1" ht="31.5" outlineLevel="1">
      <c r="A249" s="228">
        <v>99635</v>
      </c>
      <c r="B249" s="225" t="s">
        <v>19</v>
      </c>
      <c r="C249" s="225" t="s">
        <v>827</v>
      </c>
      <c r="D249" s="229" t="s">
        <v>128</v>
      </c>
      <c r="E249" s="225" t="s">
        <v>123</v>
      </c>
      <c r="F249" s="236">
        <v>6</v>
      </c>
      <c r="G249" s="227">
        <f t="shared" si="14"/>
        <v>0.26371417584863677</v>
      </c>
      <c r="H249" s="225"/>
      <c r="I249" s="225"/>
      <c r="J249" s="225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</row>
    <row r="250" spans="1:84" outlineLevel="1">
      <c r="A250" s="285"/>
      <c r="B250" s="286"/>
      <c r="C250" s="287" t="s">
        <v>828</v>
      </c>
      <c r="D250" s="288" t="s">
        <v>829</v>
      </c>
      <c r="E250" s="286"/>
      <c r="F250" s="286"/>
      <c r="G250" s="301"/>
      <c r="H250" s="225"/>
      <c r="I250" s="225"/>
      <c r="J250" s="22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</row>
    <row r="251" spans="1:84" s="34" customFormat="1" ht="15.75" outlineLevel="1">
      <c r="A251" s="228">
        <v>95469</v>
      </c>
      <c r="B251" s="225" t="s">
        <v>19</v>
      </c>
      <c r="C251" s="225" t="s">
        <v>830</v>
      </c>
      <c r="D251" s="229" t="s">
        <v>642</v>
      </c>
      <c r="E251" s="225" t="s">
        <v>123</v>
      </c>
      <c r="F251" s="236">
        <v>3</v>
      </c>
      <c r="G251" s="227">
        <f t="shared" si="14"/>
        <v>0.26371417584863677</v>
      </c>
      <c r="H251" s="225"/>
      <c r="I251" s="225"/>
      <c r="J251" s="225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</row>
    <row r="252" spans="1:84" s="34" customFormat="1" ht="31.5" outlineLevel="1">
      <c r="A252" s="228" t="s">
        <v>497</v>
      </c>
      <c r="B252" s="225" t="s">
        <v>50</v>
      </c>
      <c r="C252" s="225" t="s">
        <v>831</v>
      </c>
      <c r="D252" s="229" t="s">
        <v>129</v>
      </c>
      <c r="E252" s="225" t="s">
        <v>123</v>
      </c>
      <c r="F252" s="236">
        <v>3</v>
      </c>
      <c r="G252" s="227">
        <f t="shared" ref="G252" si="15">$J$3</f>
        <v>0.26371417584863677</v>
      </c>
      <c r="H252" s="225"/>
      <c r="I252" s="225"/>
      <c r="J252" s="225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</row>
    <row r="253" spans="1:84" s="34" customFormat="1" ht="31.5" outlineLevel="1">
      <c r="A253" s="228">
        <v>86903</v>
      </c>
      <c r="B253" s="225" t="s">
        <v>19</v>
      </c>
      <c r="C253" s="225" t="s">
        <v>832</v>
      </c>
      <c r="D253" s="229" t="s">
        <v>566</v>
      </c>
      <c r="E253" s="225" t="s">
        <v>123</v>
      </c>
      <c r="F253" s="236">
        <v>3</v>
      </c>
      <c r="G253" s="227">
        <f t="shared" si="14"/>
        <v>0.26371417584863677</v>
      </c>
      <c r="H253" s="225"/>
      <c r="I253" s="225"/>
      <c r="J253" s="225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</row>
    <row r="254" spans="1:84" outlineLevel="1">
      <c r="A254" s="285"/>
      <c r="B254" s="286"/>
      <c r="C254" s="287" t="s">
        <v>833</v>
      </c>
      <c r="D254" s="288" t="s">
        <v>834</v>
      </c>
      <c r="E254" s="286"/>
      <c r="F254" s="286"/>
      <c r="G254" s="301"/>
      <c r="H254" s="225"/>
      <c r="I254" s="225"/>
      <c r="J254" s="22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</row>
    <row r="255" spans="1:84" s="34" customFormat="1" ht="15.75" outlineLevel="1">
      <c r="A255" s="228">
        <v>100860</v>
      </c>
      <c r="B255" s="225" t="s">
        <v>19</v>
      </c>
      <c r="C255" s="225" t="s">
        <v>835</v>
      </c>
      <c r="D255" s="229" t="s">
        <v>490</v>
      </c>
      <c r="E255" s="225" t="s">
        <v>123</v>
      </c>
      <c r="F255" s="236">
        <v>3</v>
      </c>
      <c r="G255" s="227">
        <f t="shared" si="14"/>
        <v>0.26371417584863677</v>
      </c>
      <c r="H255" s="225"/>
      <c r="I255" s="225"/>
      <c r="J255" s="225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</row>
    <row r="256" spans="1:84" s="34" customFormat="1" ht="15.75" outlineLevel="1">
      <c r="A256" s="228" t="s">
        <v>473</v>
      </c>
      <c r="B256" s="225" t="s">
        <v>50</v>
      </c>
      <c r="C256" s="225" t="s">
        <v>836</v>
      </c>
      <c r="D256" s="229" t="s">
        <v>474</v>
      </c>
      <c r="E256" s="225" t="s">
        <v>123</v>
      </c>
      <c r="F256" s="236">
        <v>1</v>
      </c>
      <c r="G256" s="227">
        <f t="shared" si="14"/>
        <v>0.26371417584863677</v>
      </c>
      <c r="H256" s="225"/>
      <c r="I256" s="225"/>
      <c r="J256" s="225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</row>
    <row r="257" spans="1:84" s="34" customFormat="1" ht="15.75" outlineLevel="1">
      <c r="A257" s="228" t="s">
        <v>514</v>
      </c>
      <c r="B257" s="225" t="s">
        <v>50</v>
      </c>
      <c r="C257" s="225" t="s">
        <v>837</v>
      </c>
      <c r="D257" s="229" t="s">
        <v>515</v>
      </c>
      <c r="E257" s="225" t="s">
        <v>123</v>
      </c>
      <c r="F257" s="236">
        <v>2</v>
      </c>
      <c r="G257" s="227">
        <f t="shared" si="14"/>
        <v>0.26371417584863677</v>
      </c>
      <c r="H257" s="225"/>
      <c r="I257" s="225"/>
      <c r="J257" s="225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</row>
    <row r="258" spans="1:84" s="34" customFormat="1" ht="31.5" outlineLevel="1">
      <c r="A258" s="228">
        <v>86910</v>
      </c>
      <c r="B258" s="225" t="s">
        <v>19</v>
      </c>
      <c r="C258" s="225" t="s">
        <v>838</v>
      </c>
      <c r="D258" s="229" t="s">
        <v>640</v>
      </c>
      <c r="E258" s="225" t="s">
        <v>123</v>
      </c>
      <c r="F258" s="236">
        <v>1</v>
      </c>
      <c r="G258" s="227">
        <f t="shared" si="14"/>
        <v>0.26371417584863677</v>
      </c>
      <c r="H258" s="225"/>
      <c r="I258" s="225"/>
      <c r="J258" s="225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</row>
    <row r="259" spans="1:84" s="34" customFormat="1" ht="15.75" outlineLevel="1">
      <c r="A259" s="228">
        <v>86914</v>
      </c>
      <c r="B259" s="225" t="s">
        <v>19</v>
      </c>
      <c r="C259" s="225" t="s">
        <v>839</v>
      </c>
      <c r="D259" s="229" t="s">
        <v>638</v>
      </c>
      <c r="E259" s="225" t="s">
        <v>123</v>
      </c>
      <c r="F259" s="236">
        <v>1</v>
      </c>
      <c r="G259" s="227">
        <f t="shared" si="14"/>
        <v>0.26371417584863677</v>
      </c>
      <c r="H259" s="225"/>
      <c r="I259" s="225"/>
      <c r="J259" s="225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</row>
    <row r="260" spans="1:84" s="34" customFormat="1" ht="31.5" outlineLevel="1">
      <c r="A260" s="228">
        <v>86915</v>
      </c>
      <c r="B260" s="225" t="s">
        <v>19</v>
      </c>
      <c r="C260" s="225" t="s">
        <v>840</v>
      </c>
      <c r="D260" s="229" t="s">
        <v>639</v>
      </c>
      <c r="E260" s="225" t="s">
        <v>123</v>
      </c>
      <c r="F260" s="236">
        <v>16</v>
      </c>
      <c r="G260" s="227">
        <f t="shared" si="14"/>
        <v>0.26371417584863677</v>
      </c>
      <c r="H260" s="225"/>
      <c r="I260" s="225"/>
      <c r="J260" s="225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</row>
    <row r="261" spans="1:84" outlineLevel="1">
      <c r="A261" s="285"/>
      <c r="B261" s="286"/>
      <c r="C261" s="287" t="s">
        <v>841</v>
      </c>
      <c r="D261" s="288" t="s">
        <v>842</v>
      </c>
      <c r="E261" s="286"/>
      <c r="F261" s="286"/>
      <c r="G261" s="301"/>
      <c r="H261" s="225"/>
      <c r="I261" s="225"/>
      <c r="J261" s="22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</row>
    <row r="262" spans="1:84" s="34" customFormat="1" ht="63" outlineLevel="1">
      <c r="A262" s="228" t="s">
        <v>470</v>
      </c>
      <c r="B262" s="225" t="s">
        <v>50</v>
      </c>
      <c r="C262" s="225" t="s">
        <v>843</v>
      </c>
      <c r="D262" s="229" t="s">
        <v>471</v>
      </c>
      <c r="E262" s="225" t="s">
        <v>123</v>
      </c>
      <c r="F262" s="236">
        <v>2</v>
      </c>
      <c r="G262" s="227">
        <f t="shared" si="14"/>
        <v>0.26371417584863677</v>
      </c>
      <c r="H262" s="225"/>
      <c r="I262" s="225"/>
      <c r="J262" s="225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</row>
    <row r="263" spans="1:84" s="26" customFormat="1" ht="63" outlineLevel="1">
      <c r="A263" s="228" t="s">
        <v>472</v>
      </c>
      <c r="B263" s="225" t="s">
        <v>50</v>
      </c>
      <c r="C263" s="225" t="s">
        <v>844</v>
      </c>
      <c r="D263" s="229" t="s">
        <v>471</v>
      </c>
      <c r="E263" s="225" t="s">
        <v>123</v>
      </c>
      <c r="F263" s="236">
        <v>1</v>
      </c>
      <c r="G263" s="227">
        <f t="shared" si="14"/>
        <v>0.26371417584863677</v>
      </c>
      <c r="H263" s="225"/>
      <c r="I263" s="225"/>
      <c r="J263" s="2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</row>
    <row r="264" spans="1:84" s="26" customFormat="1" ht="31.5" outlineLevel="1">
      <c r="A264" s="228" t="s">
        <v>562</v>
      </c>
      <c r="B264" s="225" t="s">
        <v>50</v>
      </c>
      <c r="C264" s="225" t="s">
        <v>845</v>
      </c>
      <c r="D264" s="229" t="s">
        <v>563</v>
      </c>
      <c r="E264" s="225" t="s">
        <v>123</v>
      </c>
      <c r="F264" s="236">
        <v>2</v>
      </c>
      <c r="G264" s="227">
        <f t="shared" si="14"/>
        <v>0.26371417584863677</v>
      </c>
      <c r="H264" s="225"/>
      <c r="I264" s="225"/>
      <c r="J264" s="2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</row>
    <row r="265" spans="1:84" s="26" customFormat="1" ht="31.5" outlineLevel="1">
      <c r="A265" s="228" t="s">
        <v>560</v>
      </c>
      <c r="B265" s="225" t="s">
        <v>50</v>
      </c>
      <c r="C265" s="225" t="s">
        <v>846</v>
      </c>
      <c r="D265" s="229" t="s">
        <v>561</v>
      </c>
      <c r="E265" s="225" t="s">
        <v>123</v>
      </c>
      <c r="F265" s="236">
        <v>3</v>
      </c>
      <c r="G265" s="227">
        <f t="shared" si="14"/>
        <v>0.26371417584863677</v>
      </c>
      <c r="H265" s="225"/>
      <c r="I265" s="225"/>
      <c r="J265" s="2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</row>
    <row r="266" spans="1:84" s="26" customFormat="1" ht="31.5" outlineLevel="1">
      <c r="A266" s="228" t="s">
        <v>558</v>
      </c>
      <c r="B266" s="225" t="s">
        <v>50</v>
      </c>
      <c r="C266" s="225" t="s">
        <v>847</v>
      </c>
      <c r="D266" s="229" t="s">
        <v>559</v>
      </c>
      <c r="E266" s="225" t="s">
        <v>123</v>
      </c>
      <c r="F266" s="236">
        <v>1</v>
      </c>
      <c r="G266" s="227">
        <f t="shared" si="14"/>
        <v>0.26371417584863677</v>
      </c>
      <c r="H266" s="225"/>
      <c r="I266" s="225"/>
      <c r="J266" s="2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</row>
    <row r="267" spans="1:84" s="26" customFormat="1" ht="31.5" outlineLevel="1">
      <c r="A267" s="228" t="s">
        <v>564</v>
      </c>
      <c r="B267" s="225" t="s">
        <v>50</v>
      </c>
      <c r="C267" s="225" t="s">
        <v>848</v>
      </c>
      <c r="D267" s="229" t="s">
        <v>565</v>
      </c>
      <c r="E267" s="225" t="s">
        <v>123</v>
      </c>
      <c r="F267" s="236">
        <v>1</v>
      </c>
      <c r="G267" s="227">
        <f t="shared" si="14"/>
        <v>0.26371417584863677</v>
      </c>
      <c r="H267" s="225"/>
      <c r="I267" s="225"/>
      <c r="J267" s="2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</row>
    <row r="268" spans="1:84" s="26" customFormat="1" ht="63" outlineLevel="1">
      <c r="A268" s="228" t="s">
        <v>462</v>
      </c>
      <c r="B268" s="225" t="s">
        <v>50</v>
      </c>
      <c r="C268" s="225" t="s">
        <v>849</v>
      </c>
      <c r="D268" s="229" t="s">
        <v>463</v>
      </c>
      <c r="E268" s="225" t="s">
        <v>123</v>
      </c>
      <c r="F268" s="236">
        <v>1</v>
      </c>
      <c r="G268" s="227">
        <f t="shared" si="14"/>
        <v>0.26371417584863677</v>
      </c>
      <c r="H268" s="225"/>
      <c r="I268" s="225"/>
      <c r="J268" s="2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</row>
    <row r="269" spans="1:84" s="26" customFormat="1" ht="31.5" outlineLevel="1">
      <c r="A269" s="228" t="s">
        <v>468</v>
      </c>
      <c r="B269" s="225" t="s">
        <v>50</v>
      </c>
      <c r="C269" s="225" t="s">
        <v>850</v>
      </c>
      <c r="D269" s="229" t="s">
        <v>469</v>
      </c>
      <c r="E269" s="225" t="s">
        <v>123</v>
      </c>
      <c r="F269" s="236">
        <v>1</v>
      </c>
      <c r="G269" s="227">
        <f t="shared" si="14"/>
        <v>0.26371417584863677</v>
      </c>
      <c r="H269" s="225"/>
      <c r="I269" s="225"/>
      <c r="J269" s="2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</row>
    <row r="270" spans="1:84" s="26" customFormat="1" ht="15.75" outlineLevel="1">
      <c r="A270" s="228" t="s">
        <v>466</v>
      </c>
      <c r="B270" s="225" t="s">
        <v>50</v>
      </c>
      <c r="C270" s="225" t="s">
        <v>851</v>
      </c>
      <c r="D270" s="229" t="s">
        <v>467</v>
      </c>
      <c r="E270" s="225" t="s">
        <v>123</v>
      </c>
      <c r="F270" s="236">
        <v>1</v>
      </c>
      <c r="G270" s="227">
        <f t="shared" si="14"/>
        <v>0.26371417584863677</v>
      </c>
      <c r="H270" s="225"/>
      <c r="I270" s="225"/>
      <c r="J270" s="2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</row>
    <row r="271" spans="1:84" s="26" customFormat="1" ht="15.75" outlineLevel="1">
      <c r="A271" s="228" t="s">
        <v>464</v>
      </c>
      <c r="B271" s="225" t="s">
        <v>50</v>
      </c>
      <c r="C271" s="225" t="s">
        <v>852</v>
      </c>
      <c r="D271" s="229" t="s">
        <v>465</v>
      </c>
      <c r="E271" s="225" t="s">
        <v>123</v>
      </c>
      <c r="F271" s="236">
        <v>1</v>
      </c>
      <c r="G271" s="227">
        <f t="shared" si="14"/>
        <v>0.26371417584863677</v>
      </c>
      <c r="H271" s="225"/>
      <c r="I271" s="225"/>
      <c r="J271" s="2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</row>
    <row r="272" spans="1:84" ht="24" customHeight="1">
      <c r="A272" s="289"/>
      <c r="B272" s="290"/>
      <c r="C272" s="291"/>
      <c r="D272" s="292"/>
      <c r="E272" s="290"/>
      <c r="F272" s="290"/>
      <c r="G272" s="293"/>
      <c r="H272" s="385" t="s">
        <v>34</v>
      </c>
      <c r="I272" s="386"/>
      <c r="J272" s="302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</row>
    <row r="273" spans="1:84" s="19" customFormat="1">
      <c r="A273" s="294"/>
      <c r="B273" s="295"/>
      <c r="C273" s="296" t="s">
        <v>853</v>
      </c>
      <c r="D273" s="297" t="s">
        <v>854</v>
      </c>
      <c r="E273" s="295"/>
      <c r="F273" s="295"/>
      <c r="G273" s="298"/>
      <c r="H273" s="298"/>
      <c r="I273" s="298"/>
      <c r="J273" s="299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</row>
    <row r="274" spans="1:84" outlineLevel="1">
      <c r="A274" s="285"/>
      <c r="B274" s="286"/>
      <c r="C274" s="287" t="s">
        <v>855</v>
      </c>
      <c r="D274" s="288" t="s">
        <v>856</v>
      </c>
      <c r="E274" s="286"/>
      <c r="F274" s="286"/>
      <c r="G274" s="301"/>
      <c r="H274" s="225"/>
      <c r="I274" s="225"/>
      <c r="J274" s="226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</row>
    <row r="275" spans="1:84" s="26" customFormat="1" ht="31.5" outlineLevel="1">
      <c r="A275" s="228" t="s">
        <v>480</v>
      </c>
      <c r="B275" s="225" t="s">
        <v>50</v>
      </c>
      <c r="C275" s="225" t="s">
        <v>857</v>
      </c>
      <c r="D275" s="229" t="s">
        <v>481</v>
      </c>
      <c r="E275" s="225" t="s">
        <v>123</v>
      </c>
      <c r="F275" s="236">
        <v>13</v>
      </c>
      <c r="G275" s="227">
        <f t="shared" ref="G275:G318" si="16">$J$3</f>
        <v>0.26371417584863677</v>
      </c>
      <c r="H275" s="225"/>
      <c r="I275" s="225"/>
      <c r="J275" s="2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</row>
    <row r="276" spans="1:84" s="26" customFormat="1" ht="31.5" outlineLevel="1">
      <c r="A276" s="228" t="s">
        <v>485</v>
      </c>
      <c r="B276" s="225" t="s">
        <v>50</v>
      </c>
      <c r="C276" s="225" t="s">
        <v>858</v>
      </c>
      <c r="D276" s="229" t="s">
        <v>161</v>
      </c>
      <c r="E276" s="225" t="s">
        <v>123</v>
      </c>
      <c r="F276" s="236">
        <v>6</v>
      </c>
      <c r="G276" s="227">
        <f t="shared" si="16"/>
        <v>0.26371417584863677</v>
      </c>
      <c r="H276" s="225"/>
      <c r="I276" s="225"/>
      <c r="J276" s="2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</row>
    <row r="277" spans="1:84" s="26" customFormat="1" ht="15.75" outlineLevel="1">
      <c r="A277" s="228">
        <v>86883</v>
      </c>
      <c r="B277" s="225" t="s">
        <v>19</v>
      </c>
      <c r="C277" s="225" t="s">
        <v>859</v>
      </c>
      <c r="D277" s="229" t="s">
        <v>618</v>
      </c>
      <c r="E277" s="225" t="s">
        <v>123</v>
      </c>
      <c r="F277" s="236">
        <v>11</v>
      </c>
      <c r="G277" s="227">
        <f t="shared" si="16"/>
        <v>0.26371417584863677</v>
      </c>
      <c r="H277" s="225"/>
      <c r="I277" s="225"/>
      <c r="J277" s="2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</row>
    <row r="278" spans="1:84" s="26" customFormat="1" ht="31.5" outlineLevel="1">
      <c r="A278" s="228">
        <v>89726</v>
      </c>
      <c r="B278" s="225" t="s">
        <v>19</v>
      </c>
      <c r="C278" s="225" t="s">
        <v>860</v>
      </c>
      <c r="D278" s="229" t="s">
        <v>149</v>
      </c>
      <c r="E278" s="225" t="s">
        <v>123</v>
      </c>
      <c r="F278" s="236">
        <v>1</v>
      </c>
      <c r="G278" s="227">
        <f t="shared" si="16"/>
        <v>0.26371417584863677</v>
      </c>
      <c r="H278" s="225"/>
      <c r="I278" s="225"/>
      <c r="J278" s="2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</row>
    <row r="279" spans="1:84" s="26" customFormat="1" ht="31.5" outlineLevel="1">
      <c r="A279" s="228">
        <v>89746</v>
      </c>
      <c r="B279" s="225" t="s">
        <v>19</v>
      </c>
      <c r="C279" s="225" t="s">
        <v>861</v>
      </c>
      <c r="D279" s="229" t="s">
        <v>148</v>
      </c>
      <c r="E279" s="225" t="s">
        <v>123</v>
      </c>
      <c r="F279" s="236">
        <v>2</v>
      </c>
      <c r="G279" s="227">
        <f t="shared" si="16"/>
        <v>0.26371417584863677</v>
      </c>
      <c r="H279" s="225"/>
      <c r="I279" s="225"/>
      <c r="J279" s="2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</row>
    <row r="280" spans="1:84" s="26" customFormat="1" ht="31.5" outlineLevel="1">
      <c r="A280" s="228">
        <v>89744</v>
      </c>
      <c r="B280" s="225" t="s">
        <v>19</v>
      </c>
      <c r="C280" s="225" t="s">
        <v>862</v>
      </c>
      <c r="D280" s="229" t="s">
        <v>151</v>
      </c>
      <c r="E280" s="225" t="s">
        <v>123</v>
      </c>
      <c r="F280" s="236">
        <v>9</v>
      </c>
      <c r="G280" s="227">
        <f t="shared" si="16"/>
        <v>0.26371417584863677</v>
      </c>
      <c r="H280" s="225"/>
      <c r="I280" s="225"/>
      <c r="J280" s="2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</row>
    <row r="281" spans="1:84" s="26" customFormat="1" ht="31.5" outlineLevel="1">
      <c r="A281" s="228">
        <v>89724</v>
      </c>
      <c r="B281" s="225" t="s">
        <v>19</v>
      </c>
      <c r="C281" s="225" t="s">
        <v>863</v>
      </c>
      <c r="D281" s="229" t="s">
        <v>153</v>
      </c>
      <c r="E281" s="225" t="s">
        <v>123</v>
      </c>
      <c r="F281" s="236">
        <v>1</v>
      </c>
      <c r="G281" s="227">
        <f t="shared" si="16"/>
        <v>0.26371417584863677</v>
      </c>
      <c r="H281" s="225"/>
      <c r="I281" s="225"/>
      <c r="J281" s="2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</row>
    <row r="282" spans="1:84" s="26" customFormat="1" ht="31.5" outlineLevel="1">
      <c r="A282" s="228">
        <v>89731</v>
      </c>
      <c r="B282" s="225" t="s">
        <v>19</v>
      </c>
      <c r="C282" s="225" t="s">
        <v>864</v>
      </c>
      <c r="D282" s="229" t="s">
        <v>152</v>
      </c>
      <c r="E282" s="225" t="s">
        <v>123</v>
      </c>
      <c r="F282" s="236">
        <v>14</v>
      </c>
      <c r="G282" s="227">
        <f t="shared" si="16"/>
        <v>0.26371417584863677</v>
      </c>
      <c r="H282" s="225"/>
      <c r="I282" s="225"/>
      <c r="J282" s="2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</row>
    <row r="283" spans="1:84" s="26" customFormat="1" ht="15.75" outlineLevel="1">
      <c r="A283" s="228" t="s">
        <v>553</v>
      </c>
      <c r="B283" s="225" t="s">
        <v>50</v>
      </c>
      <c r="C283" s="225" t="s">
        <v>865</v>
      </c>
      <c r="D283" s="229" t="s">
        <v>554</v>
      </c>
      <c r="E283" s="225" t="s">
        <v>130</v>
      </c>
      <c r="F283" s="236">
        <v>12</v>
      </c>
      <c r="G283" s="227">
        <f t="shared" si="16"/>
        <v>0.26371417584863677</v>
      </c>
      <c r="H283" s="225"/>
      <c r="I283" s="225"/>
      <c r="J283" s="2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</row>
    <row r="284" spans="1:84" s="26" customFormat="1" ht="31.5" outlineLevel="1">
      <c r="A284" s="228">
        <v>89797</v>
      </c>
      <c r="B284" s="225" t="s">
        <v>19</v>
      </c>
      <c r="C284" s="225" t="s">
        <v>866</v>
      </c>
      <c r="D284" s="229" t="s">
        <v>154</v>
      </c>
      <c r="E284" s="225" t="s">
        <v>123</v>
      </c>
      <c r="F284" s="236">
        <v>4</v>
      </c>
      <c r="G284" s="227">
        <f t="shared" si="16"/>
        <v>0.26371417584863677</v>
      </c>
      <c r="H284" s="225"/>
      <c r="I284" s="225"/>
      <c r="J284" s="2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</row>
    <row r="285" spans="1:84" s="26" customFormat="1" ht="31.5" outlineLevel="1">
      <c r="A285" s="228">
        <v>89785</v>
      </c>
      <c r="B285" s="225" t="s">
        <v>19</v>
      </c>
      <c r="C285" s="225" t="s">
        <v>867</v>
      </c>
      <c r="D285" s="229" t="s">
        <v>555</v>
      </c>
      <c r="E285" s="225" t="s">
        <v>123</v>
      </c>
      <c r="F285" s="236">
        <v>5</v>
      </c>
      <c r="G285" s="227">
        <f t="shared" si="16"/>
        <v>0.26371417584863677</v>
      </c>
      <c r="H285" s="225"/>
      <c r="I285" s="225"/>
      <c r="J285" s="2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</row>
    <row r="286" spans="1:84" s="26" customFormat="1" ht="31.5" outlineLevel="1">
      <c r="A286" s="228">
        <v>89795</v>
      </c>
      <c r="B286" s="225" t="s">
        <v>19</v>
      </c>
      <c r="C286" s="225" t="s">
        <v>868</v>
      </c>
      <c r="D286" s="229" t="s">
        <v>556</v>
      </c>
      <c r="E286" s="225" t="s">
        <v>123</v>
      </c>
      <c r="F286" s="236">
        <v>1</v>
      </c>
      <c r="G286" s="227">
        <f t="shared" si="16"/>
        <v>0.26371417584863677</v>
      </c>
      <c r="H286" s="225"/>
      <c r="I286" s="225"/>
      <c r="J286" s="2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</row>
    <row r="287" spans="1:84" s="26" customFormat="1" ht="31.5" outlineLevel="1">
      <c r="A287" s="228" t="s">
        <v>608</v>
      </c>
      <c r="B287" s="225" t="s">
        <v>50</v>
      </c>
      <c r="C287" s="225" t="s">
        <v>869</v>
      </c>
      <c r="D287" s="229" t="s">
        <v>609</v>
      </c>
      <c r="E287" s="225" t="s">
        <v>123</v>
      </c>
      <c r="F287" s="236">
        <v>2</v>
      </c>
      <c r="G287" s="227">
        <f t="shared" si="16"/>
        <v>0.26371417584863677</v>
      </c>
      <c r="H287" s="225"/>
      <c r="I287" s="225"/>
      <c r="J287" s="2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</row>
    <row r="288" spans="1:84" s="26" customFormat="1" ht="31.5" outlineLevel="1">
      <c r="A288" s="228" t="s">
        <v>607</v>
      </c>
      <c r="B288" s="225" t="s">
        <v>50</v>
      </c>
      <c r="C288" s="225" t="s">
        <v>870</v>
      </c>
      <c r="D288" s="229" t="s">
        <v>155</v>
      </c>
      <c r="E288" s="225" t="s">
        <v>123</v>
      </c>
      <c r="F288" s="236">
        <v>3</v>
      </c>
      <c r="G288" s="227">
        <f t="shared" si="16"/>
        <v>0.26371417584863677</v>
      </c>
      <c r="H288" s="225"/>
      <c r="I288" s="225"/>
      <c r="J288" s="2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</row>
    <row r="289" spans="1:84" s="26" customFormat="1" ht="31.5" outlineLevel="1">
      <c r="A289" s="228">
        <v>89714</v>
      </c>
      <c r="B289" s="225" t="s">
        <v>19</v>
      </c>
      <c r="C289" s="225" t="s">
        <v>871</v>
      </c>
      <c r="D289" s="229" t="s">
        <v>157</v>
      </c>
      <c r="E289" s="225" t="s">
        <v>23</v>
      </c>
      <c r="F289" s="236">
        <v>96.47</v>
      </c>
      <c r="G289" s="227">
        <f t="shared" si="16"/>
        <v>0.26371417584863677</v>
      </c>
      <c r="H289" s="225"/>
      <c r="I289" s="225"/>
      <c r="J289" s="2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</row>
    <row r="290" spans="1:84" s="26" customFormat="1" ht="31.5" outlineLevel="1">
      <c r="A290" s="228">
        <v>89711</v>
      </c>
      <c r="B290" s="225" t="s">
        <v>19</v>
      </c>
      <c r="C290" s="225" t="s">
        <v>872</v>
      </c>
      <c r="D290" s="229" t="s">
        <v>158</v>
      </c>
      <c r="E290" s="225" t="s">
        <v>23</v>
      </c>
      <c r="F290" s="236">
        <v>9.2100000000000009</v>
      </c>
      <c r="G290" s="227">
        <f t="shared" si="16"/>
        <v>0.26371417584863677</v>
      </c>
      <c r="H290" s="225"/>
      <c r="I290" s="225"/>
      <c r="J290" s="2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</row>
    <row r="291" spans="1:84" s="26" customFormat="1" ht="31.5" outlineLevel="1">
      <c r="A291" s="228">
        <v>89712</v>
      </c>
      <c r="B291" s="225" t="s">
        <v>19</v>
      </c>
      <c r="C291" s="225" t="s">
        <v>873</v>
      </c>
      <c r="D291" s="229" t="s">
        <v>159</v>
      </c>
      <c r="E291" s="225" t="s">
        <v>23</v>
      </c>
      <c r="F291" s="236">
        <v>60.84</v>
      </c>
      <c r="G291" s="227">
        <f t="shared" si="16"/>
        <v>0.26371417584863677</v>
      </c>
      <c r="H291" s="225"/>
      <c r="I291" s="225"/>
      <c r="J291" s="2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</row>
    <row r="292" spans="1:84" s="26" customFormat="1" ht="31.5" outlineLevel="1">
      <c r="A292" s="228">
        <v>89713</v>
      </c>
      <c r="B292" s="225" t="s">
        <v>19</v>
      </c>
      <c r="C292" s="225" t="s">
        <v>874</v>
      </c>
      <c r="D292" s="229" t="s">
        <v>160</v>
      </c>
      <c r="E292" s="225" t="s">
        <v>23</v>
      </c>
      <c r="F292" s="236">
        <v>5.09</v>
      </c>
      <c r="G292" s="227">
        <f t="shared" si="16"/>
        <v>0.26371417584863677</v>
      </c>
      <c r="H292" s="225"/>
      <c r="I292" s="225"/>
      <c r="J292" s="2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</row>
    <row r="293" spans="1:84" s="26" customFormat="1" ht="31.5" outlineLevel="1">
      <c r="A293" s="228">
        <v>89833</v>
      </c>
      <c r="B293" s="225" t="s">
        <v>19</v>
      </c>
      <c r="C293" s="225" t="s">
        <v>875</v>
      </c>
      <c r="D293" s="229" t="s">
        <v>624</v>
      </c>
      <c r="E293" s="225" t="s">
        <v>123</v>
      </c>
      <c r="F293" s="236">
        <v>1</v>
      </c>
      <c r="G293" s="227">
        <f t="shared" si="16"/>
        <v>0.26371417584863677</v>
      </c>
      <c r="H293" s="225"/>
      <c r="I293" s="225"/>
      <c r="J293" s="2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</row>
    <row r="294" spans="1:84" s="26" customFormat="1" ht="31.5" outlineLevel="1">
      <c r="A294" s="228">
        <v>89784</v>
      </c>
      <c r="B294" s="225" t="s">
        <v>19</v>
      </c>
      <c r="C294" s="225" t="s">
        <v>876</v>
      </c>
      <c r="D294" s="229" t="s">
        <v>156</v>
      </c>
      <c r="E294" s="225" t="s">
        <v>123</v>
      </c>
      <c r="F294" s="236">
        <v>2</v>
      </c>
      <c r="G294" s="227">
        <f t="shared" si="16"/>
        <v>0.26371417584863677</v>
      </c>
      <c r="H294" s="225"/>
      <c r="I294" s="225"/>
      <c r="J294" s="2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</row>
    <row r="295" spans="1:84" s="26" customFormat="1" ht="31.5" outlineLevel="1">
      <c r="A295" s="228">
        <v>89786</v>
      </c>
      <c r="B295" s="225" t="s">
        <v>19</v>
      </c>
      <c r="C295" s="225" t="s">
        <v>877</v>
      </c>
      <c r="D295" s="229" t="s">
        <v>628</v>
      </c>
      <c r="E295" s="225" t="s">
        <v>123</v>
      </c>
      <c r="F295" s="236">
        <v>1</v>
      </c>
      <c r="G295" s="227">
        <f t="shared" si="16"/>
        <v>0.26371417584863677</v>
      </c>
      <c r="H295" s="225"/>
      <c r="I295" s="225"/>
      <c r="J295" s="2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</row>
    <row r="296" spans="1:84" s="34" customFormat="1" ht="27.75" customHeight="1" outlineLevel="1">
      <c r="A296" s="228" t="s">
        <v>625</v>
      </c>
      <c r="B296" s="225" t="s">
        <v>50</v>
      </c>
      <c r="C296" s="225" t="s">
        <v>878</v>
      </c>
      <c r="D296" s="229" t="s">
        <v>626</v>
      </c>
      <c r="E296" s="225" t="s">
        <v>123</v>
      </c>
      <c r="F296" s="236">
        <v>4</v>
      </c>
      <c r="G296" s="227">
        <f t="shared" si="16"/>
        <v>0.26371417584863677</v>
      </c>
      <c r="H296" s="225"/>
      <c r="I296" s="225"/>
      <c r="J296" s="225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</row>
    <row r="297" spans="1:84" s="26" customFormat="1" ht="31.5" outlineLevel="1">
      <c r="A297" s="228">
        <v>98084</v>
      </c>
      <c r="B297" s="225" t="s">
        <v>19</v>
      </c>
      <c r="C297" s="225" t="s">
        <v>879</v>
      </c>
      <c r="D297" s="229" t="s">
        <v>622</v>
      </c>
      <c r="E297" s="225" t="s">
        <v>123</v>
      </c>
      <c r="F297" s="236">
        <v>1</v>
      </c>
      <c r="G297" s="227">
        <f t="shared" si="16"/>
        <v>0.26371417584863677</v>
      </c>
      <c r="H297" s="225"/>
      <c r="I297" s="225"/>
      <c r="J297" s="2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</row>
    <row r="298" spans="1:84" s="34" customFormat="1" ht="15.75" outlineLevel="1">
      <c r="A298" s="228" t="s">
        <v>620</v>
      </c>
      <c r="B298" s="225" t="s">
        <v>50</v>
      </c>
      <c r="C298" s="225" t="s">
        <v>880</v>
      </c>
      <c r="D298" s="229" t="s">
        <v>621</v>
      </c>
      <c r="E298" s="225" t="s">
        <v>123</v>
      </c>
      <c r="F298" s="236">
        <v>0.84</v>
      </c>
      <c r="G298" s="227">
        <f t="shared" si="16"/>
        <v>0.26371417584863677</v>
      </c>
      <c r="H298" s="225"/>
      <c r="I298" s="225"/>
      <c r="J298" s="225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</row>
    <row r="299" spans="1:84" s="26" customFormat="1" ht="15.75" outlineLevel="1">
      <c r="A299" s="228" t="s">
        <v>613</v>
      </c>
      <c r="B299" s="225" t="s">
        <v>50</v>
      </c>
      <c r="C299" s="225" t="s">
        <v>881</v>
      </c>
      <c r="D299" s="229" t="s">
        <v>614</v>
      </c>
      <c r="E299" s="225" t="s">
        <v>123</v>
      </c>
      <c r="F299" s="236">
        <v>1</v>
      </c>
      <c r="G299" s="227">
        <f t="shared" si="16"/>
        <v>0.26371417584863677</v>
      </c>
      <c r="H299" s="225"/>
      <c r="I299" s="225"/>
      <c r="J299" s="2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</row>
    <row r="300" spans="1:84" s="34" customFormat="1" ht="31.5" outlineLevel="1">
      <c r="A300" s="228">
        <v>89732</v>
      </c>
      <c r="B300" s="225" t="s">
        <v>19</v>
      </c>
      <c r="C300" s="225" t="s">
        <v>882</v>
      </c>
      <c r="D300" s="229" t="s">
        <v>150</v>
      </c>
      <c r="E300" s="225" t="s">
        <v>123</v>
      </c>
      <c r="F300" s="236">
        <v>15</v>
      </c>
      <c r="G300" s="227">
        <f t="shared" si="16"/>
        <v>0.26371417584863677</v>
      </c>
      <c r="H300" s="225"/>
      <c r="I300" s="225"/>
      <c r="J300" s="225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</row>
    <row r="301" spans="1:84" s="26" customFormat="1" ht="31.5" outlineLevel="1">
      <c r="A301" s="228">
        <v>89728</v>
      </c>
      <c r="B301" s="225" t="s">
        <v>19</v>
      </c>
      <c r="C301" s="225" t="s">
        <v>883</v>
      </c>
      <c r="D301" s="229" t="s">
        <v>147</v>
      </c>
      <c r="E301" s="225" t="s">
        <v>123</v>
      </c>
      <c r="F301" s="236">
        <v>12</v>
      </c>
      <c r="G301" s="227">
        <f t="shared" si="16"/>
        <v>0.26371417584863677</v>
      </c>
      <c r="H301" s="225"/>
      <c r="I301" s="225"/>
      <c r="J301" s="2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</row>
    <row r="302" spans="1:84" s="26" customFormat="1" ht="31.5" outlineLevel="1">
      <c r="A302" s="228">
        <v>89546</v>
      </c>
      <c r="B302" s="225" t="s">
        <v>19</v>
      </c>
      <c r="C302" s="225" t="s">
        <v>884</v>
      </c>
      <c r="D302" s="229" t="s">
        <v>477</v>
      </c>
      <c r="E302" s="225" t="s">
        <v>123</v>
      </c>
      <c r="F302" s="236">
        <v>1</v>
      </c>
      <c r="G302" s="227">
        <f t="shared" si="16"/>
        <v>0.26371417584863677</v>
      </c>
      <c r="H302" s="225"/>
      <c r="I302" s="225"/>
      <c r="J302" s="2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</row>
    <row r="303" spans="1:84" outlineLevel="1">
      <c r="A303" s="285"/>
      <c r="B303" s="286"/>
      <c r="C303" s="287" t="s">
        <v>885</v>
      </c>
      <c r="D303" s="288" t="s">
        <v>886</v>
      </c>
      <c r="E303" s="286"/>
      <c r="F303" s="286"/>
      <c r="G303" s="301"/>
      <c r="H303" s="225"/>
      <c r="I303" s="225"/>
      <c r="J303" s="22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</row>
    <row r="304" spans="1:84" s="26" customFormat="1" ht="31.5" outlineLevel="1">
      <c r="A304" s="228">
        <v>89803</v>
      </c>
      <c r="B304" s="225" t="s">
        <v>19</v>
      </c>
      <c r="C304" s="225" t="s">
        <v>887</v>
      </c>
      <c r="D304" s="229" t="s">
        <v>505</v>
      </c>
      <c r="E304" s="225" t="s">
        <v>123</v>
      </c>
      <c r="F304" s="236">
        <v>4</v>
      </c>
      <c r="G304" s="227">
        <f t="shared" si="16"/>
        <v>0.26371417584863677</v>
      </c>
      <c r="H304" s="225"/>
      <c r="I304" s="225"/>
      <c r="J304" s="2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</row>
    <row r="305" spans="1:84" s="26" customFormat="1" ht="31.5" outlineLevel="1">
      <c r="A305" s="228">
        <v>89801</v>
      </c>
      <c r="B305" s="225" t="s">
        <v>19</v>
      </c>
      <c r="C305" s="225" t="s">
        <v>888</v>
      </c>
      <c r="D305" s="229" t="s">
        <v>552</v>
      </c>
      <c r="E305" s="225" t="s">
        <v>123</v>
      </c>
      <c r="F305" s="236">
        <v>6</v>
      </c>
      <c r="G305" s="227">
        <f t="shared" si="16"/>
        <v>0.26371417584863677</v>
      </c>
      <c r="H305" s="225"/>
      <c r="I305" s="225"/>
      <c r="J305" s="2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</row>
    <row r="306" spans="1:84" s="26" customFormat="1" ht="31.5" outlineLevel="1">
      <c r="A306" s="228">
        <v>89798</v>
      </c>
      <c r="B306" s="225" t="s">
        <v>19</v>
      </c>
      <c r="C306" s="225" t="s">
        <v>889</v>
      </c>
      <c r="D306" s="229" t="s">
        <v>641</v>
      </c>
      <c r="E306" s="225" t="s">
        <v>23</v>
      </c>
      <c r="F306" s="236">
        <v>19.329999999999998</v>
      </c>
      <c r="G306" s="227">
        <f t="shared" si="16"/>
        <v>0.26371417584863677</v>
      </c>
      <c r="H306" s="225"/>
      <c r="I306" s="225"/>
      <c r="J306" s="2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</row>
    <row r="307" spans="1:84" s="26" customFormat="1" ht="31.5" outlineLevel="1">
      <c r="A307" s="228">
        <v>89825</v>
      </c>
      <c r="B307" s="225" t="s">
        <v>19</v>
      </c>
      <c r="C307" s="225" t="s">
        <v>890</v>
      </c>
      <c r="D307" s="229" t="s">
        <v>627</v>
      </c>
      <c r="E307" s="225" t="s">
        <v>123</v>
      </c>
      <c r="F307" s="236">
        <v>3</v>
      </c>
      <c r="G307" s="227">
        <f t="shared" si="16"/>
        <v>0.26371417584863677</v>
      </c>
      <c r="H307" s="225"/>
      <c r="I307" s="225"/>
      <c r="J307" s="2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</row>
    <row r="308" spans="1:84" s="26" customFormat="1" ht="15.75" outlineLevel="1">
      <c r="A308" s="228" t="s">
        <v>630</v>
      </c>
      <c r="B308" s="225" t="s">
        <v>50</v>
      </c>
      <c r="C308" s="225" t="s">
        <v>891</v>
      </c>
      <c r="D308" s="229" t="s">
        <v>631</v>
      </c>
      <c r="E308" s="225" t="s">
        <v>123</v>
      </c>
      <c r="F308" s="236">
        <v>4</v>
      </c>
      <c r="G308" s="227">
        <f t="shared" si="16"/>
        <v>0.26371417584863677</v>
      </c>
      <c r="H308" s="225"/>
      <c r="I308" s="225"/>
      <c r="J308" s="2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</row>
    <row r="309" spans="1:84" s="26" customFormat="1" ht="31.5" outlineLevel="1">
      <c r="A309" s="228" t="s">
        <v>625</v>
      </c>
      <c r="B309" s="225" t="s">
        <v>50</v>
      </c>
      <c r="C309" s="225" t="s">
        <v>1041</v>
      </c>
      <c r="D309" s="229" t="s">
        <v>626</v>
      </c>
      <c r="E309" s="225" t="s">
        <v>123</v>
      </c>
      <c r="F309" s="236">
        <v>3</v>
      </c>
      <c r="G309" s="227">
        <f t="shared" si="16"/>
        <v>0.26371417584863677</v>
      </c>
      <c r="H309" s="225"/>
      <c r="I309" s="225"/>
      <c r="J309" s="2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</row>
    <row r="310" spans="1:84" outlineLevel="1">
      <c r="A310" s="285"/>
      <c r="B310" s="286"/>
      <c r="C310" s="287" t="s">
        <v>892</v>
      </c>
      <c r="D310" s="288" t="s">
        <v>893</v>
      </c>
      <c r="E310" s="286"/>
      <c r="F310" s="286"/>
      <c r="G310" s="301"/>
      <c r="H310" s="225"/>
      <c r="I310" s="225"/>
      <c r="J310" s="22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</row>
    <row r="311" spans="1:84" s="26" customFormat="1" ht="15.75" outlineLevel="1">
      <c r="A311" s="228" t="s">
        <v>531</v>
      </c>
      <c r="B311" s="225" t="s">
        <v>50</v>
      </c>
      <c r="C311" s="225" t="s">
        <v>894</v>
      </c>
      <c r="D311" s="229" t="s">
        <v>532</v>
      </c>
      <c r="E311" s="225" t="s">
        <v>123</v>
      </c>
      <c r="F311" s="236">
        <v>1</v>
      </c>
      <c r="G311" s="227">
        <f t="shared" si="16"/>
        <v>0.26371417584863677</v>
      </c>
      <c r="H311" s="225"/>
      <c r="I311" s="225"/>
      <c r="J311" s="2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</row>
    <row r="312" spans="1:84" s="26" customFormat="1" ht="15.75" outlineLevel="1">
      <c r="A312" s="228" t="s">
        <v>533</v>
      </c>
      <c r="B312" s="225" t="s">
        <v>50</v>
      </c>
      <c r="C312" s="225" t="s">
        <v>895</v>
      </c>
      <c r="D312" s="229" t="s">
        <v>534</v>
      </c>
      <c r="E312" s="225" t="s">
        <v>123</v>
      </c>
      <c r="F312" s="236">
        <v>3</v>
      </c>
      <c r="G312" s="227">
        <f t="shared" si="16"/>
        <v>0.26371417584863677</v>
      </c>
      <c r="H312" s="225"/>
      <c r="I312" s="225"/>
      <c r="J312" s="2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</row>
    <row r="313" spans="1:84" s="26" customFormat="1" ht="15.75" outlineLevel="1">
      <c r="A313" s="228" t="s">
        <v>535</v>
      </c>
      <c r="B313" s="225" t="s">
        <v>50</v>
      </c>
      <c r="C313" s="225" t="s">
        <v>896</v>
      </c>
      <c r="D313" s="229" t="s">
        <v>536</v>
      </c>
      <c r="E313" s="225" t="s">
        <v>123</v>
      </c>
      <c r="F313" s="236">
        <v>3</v>
      </c>
      <c r="G313" s="227">
        <f t="shared" si="16"/>
        <v>0.26371417584863677</v>
      </c>
      <c r="H313" s="225"/>
      <c r="I313" s="225"/>
      <c r="J313" s="2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</row>
    <row r="314" spans="1:84" s="26" customFormat="1" ht="15.75" outlineLevel="1">
      <c r="A314" s="228" t="s">
        <v>537</v>
      </c>
      <c r="B314" s="225" t="s">
        <v>50</v>
      </c>
      <c r="C314" s="225" t="s">
        <v>897</v>
      </c>
      <c r="D314" s="229" t="s">
        <v>538</v>
      </c>
      <c r="E314" s="225" t="s">
        <v>123</v>
      </c>
      <c r="F314" s="236">
        <v>5</v>
      </c>
      <c r="G314" s="227">
        <f t="shared" si="16"/>
        <v>0.26371417584863677</v>
      </c>
      <c r="H314" s="225"/>
      <c r="I314" s="225"/>
      <c r="J314" s="2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</row>
    <row r="315" spans="1:84" s="26" customFormat="1" ht="31.5" outlineLevel="1">
      <c r="A315" s="228">
        <v>97328</v>
      </c>
      <c r="B315" s="225" t="s">
        <v>19</v>
      </c>
      <c r="C315" s="225" t="s">
        <v>898</v>
      </c>
      <c r="D315" s="229" t="s">
        <v>165</v>
      </c>
      <c r="E315" s="225" t="s">
        <v>23</v>
      </c>
      <c r="F315" s="236">
        <v>70.5</v>
      </c>
      <c r="G315" s="227">
        <f t="shared" si="16"/>
        <v>0.26371417584863677</v>
      </c>
      <c r="H315" s="225"/>
      <c r="I315" s="225"/>
      <c r="J315" s="2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</row>
    <row r="316" spans="1:84" s="26" customFormat="1" ht="31.5" outlineLevel="1">
      <c r="A316" s="228">
        <v>97328</v>
      </c>
      <c r="B316" s="225" t="s">
        <v>19</v>
      </c>
      <c r="C316" s="225" t="s">
        <v>899</v>
      </c>
      <c r="D316" s="229" t="s">
        <v>165</v>
      </c>
      <c r="E316" s="225" t="s">
        <v>23</v>
      </c>
      <c r="F316" s="236">
        <v>24.5</v>
      </c>
      <c r="G316" s="227">
        <f t="shared" si="16"/>
        <v>0.26371417584863677</v>
      </c>
      <c r="H316" s="225"/>
      <c r="I316" s="225"/>
      <c r="J316" s="2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</row>
    <row r="317" spans="1:84" s="26" customFormat="1" ht="31.5" outlineLevel="1">
      <c r="A317" s="228">
        <v>97329</v>
      </c>
      <c r="B317" s="225" t="s">
        <v>19</v>
      </c>
      <c r="C317" s="225" t="s">
        <v>900</v>
      </c>
      <c r="D317" s="229" t="s">
        <v>166</v>
      </c>
      <c r="E317" s="225" t="s">
        <v>23</v>
      </c>
      <c r="F317" s="236">
        <v>28</v>
      </c>
      <c r="G317" s="227">
        <f t="shared" si="16"/>
        <v>0.26371417584863677</v>
      </c>
      <c r="H317" s="225"/>
      <c r="I317" s="225"/>
      <c r="J317" s="2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</row>
    <row r="318" spans="1:84" s="26" customFormat="1" ht="15.75" outlineLevel="1">
      <c r="A318" s="228" t="s">
        <v>521</v>
      </c>
      <c r="B318" s="225" t="s">
        <v>50</v>
      </c>
      <c r="C318" s="225" t="s">
        <v>901</v>
      </c>
      <c r="D318" s="229" t="s">
        <v>522</v>
      </c>
      <c r="E318" s="225" t="s">
        <v>123</v>
      </c>
      <c r="F318" s="236">
        <v>3</v>
      </c>
      <c r="G318" s="227">
        <f t="shared" si="16"/>
        <v>0.26371417584863677</v>
      </c>
      <c r="H318" s="225"/>
      <c r="I318" s="225"/>
      <c r="J318" s="2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</row>
    <row r="319" spans="1:84">
      <c r="A319" s="289"/>
      <c r="B319" s="290"/>
      <c r="C319" s="291"/>
      <c r="D319" s="292"/>
      <c r="E319" s="290"/>
      <c r="F319" s="290"/>
      <c r="G319" s="293"/>
      <c r="H319" s="385" t="s">
        <v>34</v>
      </c>
      <c r="I319" s="386"/>
      <c r="J319" s="302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</row>
    <row r="320" spans="1:84" s="19" customFormat="1">
      <c r="A320" s="294"/>
      <c r="B320" s="295"/>
      <c r="C320" s="296" t="s">
        <v>902</v>
      </c>
      <c r="D320" s="297" t="s">
        <v>903</v>
      </c>
      <c r="E320" s="295"/>
      <c r="F320" s="295"/>
      <c r="G320" s="298"/>
      <c r="H320" s="298"/>
      <c r="I320" s="298"/>
      <c r="J320" s="299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</row>
    <row r="321" spans="1:84" s="26" customFormat="1" ht="31.5" outlineLevel="1">
      <c r="A321" s="228">
        <v>92763</v>
      </c>
      <c r="B321" s="225" t="s">
        <v>19</v>
      </c>
      <c r="C321" s="225" t="s">
        <v>904</v>
      </c>
      <c r="D321" s="229" t="s">
        <v>1039</v>
      </c>
      <c r="E321" s="225" t="s">
        <v>218</v>
      </c>
      <c r="F321" s="236">
        <v>17.61</v>
      </c>
      <c r="G321" s="227">
        <f t="shared" ref="G321:G325" si="17">$J$3</f>
        <v>0.26371417584863677</v>
      </c>
      <c r="H321" s="225"/>
      <c r="I321" s="225"/>
      <c r="J321" s="2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</row>
    <row r="322" spans="1:84" s="26" customFormat="1" ht="31.5" outlineLevel="1">
      <c r="A322" s="228">
        <v>92778</v>
      </c>
      <c r="B322" s="225" t="s">
        <v>19</v>
      </c>
      <c r="C322" s="225" t="s">
        <v>905</v>
      </c>
      <c r="D322" s="229" t="s">
        <v>1015</v>
      </c>
      <c r="E322" s="225" t="s">
        <v>218</v>
      </c>
      <c r="F322" s="236">
        <v>81.73</v>
      </c>
      <c r="G322" s="227">
        <f t="shared" si="17"/>
        <v>0.26371417584863677</v>
      </c>
      <c r="H322" s="225"/>
      <c r="I322" s="225"/>
      <c r="J322" s="2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</row>
    <row r="323" spans="1:84" s="26" customFormat="1" ht="31.5" outlineLevel="1">
      <c r="A323" s="228">
        <v>92775</v>
      </c>
      <c r="B323" s="225" t="s">
        <v>19</v>
      </c>
      <c r="C323" s="225" t="s">
        <v>906</v>
      </c>
      <c r="D323" s="229" t="s">
        <v>1040</v>
      </c>
      <c r="E323" s="225" t="s">
        <v>218</v>
      </c>
      <c r="F323" s="236">
        <v>8.94</v>
      </c>
      <c r="G323" s="227">
        <f t="shared" si="17"/>
        <v>0.26371417584863677</v>
      </c>
      <c r="H323" s="225"/>
      <c r="I323" s="225"/>
      <c r="J323" s="2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</row>
    <row r="324" spans="1:84" s="26" customFormat="1" ht="31.5" outlineLevel="1">
      <c r="A324" s="228">
        <v>96259</v>
      </c>
      <c r="B324" s="225" t="s">
        <v>19</v>
      </c>
      <c r="C324" s="225" t="s">
        <v>907</v>
      </c>
      <c r="D324" s="229" t="s">
        <v>575</v>
      </c>
      <c r="E324" s="225" t="s">
        <v>21</v>
      </c>
      <c r="F324" s="236">
        <v>11.31</v>
      </c>
      <c r="G324" s="227">
        <f t="shared" si="17"/>
        <v>0.26371417584863677</v>
      </c>
      <c r="H324" s="225"/>
      <c r="I324" s="225"/>
      <c r="J324" s="2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</row>
    <row r="325" spans="1:84" s="26" customFormat="1" ht="31.5" outlineLevel="1">
      <c r="A325" s="228">
        <v>103672</v>
      </c>
      <c r="B325" s="225" t="s">
        <v>19</v>
      </c>
      <c r="C325" s="225" t="s">
        <v>908</v>
      </c>
      <c r="D325" s="229" t="s">
        <v>1059</v>
      </c>
      <c r="E325" s="225" t="s">
        <v>28</v>
      </c>
      <c r="F325" s="236">
        <v>3.79</v>
      </c>
      <c r="G325" s="227">
        <f t="shared" si="17"/>
        <v>0.26371417584863677</v>
      </c>
      <c r="H325" s="225"/>
      <c r="I325" s="225"/>
      <c r="J325" s="2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</row>
    <row r="326" spans="1:84">
      <c r="A326" s="289"/>
      <c r="B326" s="290"/>
      <c r="C326" s="291"/>
      <c r="D326" s="292"/>
      <c r="E326" s="290"/>
      <c r="F326" s="290"/>
      <c r="G326" s="293"/>
      <c r="H326" s="385" t="s">
        <v>34</v>
      </c>
      <c r="I326" s="386"/>
      <c r="J326" s="302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</row>
    <row r="327" spans="1:84" s="19" customFormat="1">
      <c r="A327" s="294"/>
      <c r="B327" s="295"/>
      <c r="C327" s="296" t="s">
        <v>910</v>
      </c>
      <c r="D327" s="297" t="s">
        <v>909</v>
      </c>
      <c r="E327" s="295"/>
      <c r="F327" s="295"/>
      <c r="G327" s="298"/>
      <c r="H327" s="298"/>
      <c r="I327" s="298"/>
      <c r="J327" s="299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</row>
    <row r="328" spans="1:84" s="26" customFormat="1" ht="15.75" outlineLevel="1">
      <c r="A328" s="228" t="s">
        <v>486</v>
      </c>
      <c r="B328" s="225" t="s">
        <v>50</v>
      </c>
      <c r="C328" s="225" t="s">
        <v>911</v>
      </c>
      <c r="D328" s="229" t="s">
        <v>487</v>
      </c>
      <c r="E328" s="225" t="s">
        <v>23</v>
      </c>
      <c r="F328" s="236">
        <v>30</v>
      </c>
      <c r="G328" s="227">
        <f t="shared" ref="G328:G333" si="18">$J$3</f>
        <v>0.26371417584863677</v>
      </c>
      <c r="H328" s="225"/>
      <c r="I328" s="225"/>
      <c r="J328" s="2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</row>
    <row r="329" spans="1:84" s="26" customFormat="1" ht="47.25" outlineLevel="1">
      <c r="A329" s="228" t="s">
        <v>544</v>
      </c>
      <c r="B329" s="225" t="s">
        <v>50</v>
      </c>
      <c r="C329" s="225" t="s">
        <v>912</v>
      </c>
      <c r="D329" s="229" t="s">
        <v>545</v>
      </c>
      <c r="E329" s="225" t="s">
        <v>23</v>
      </c>
      <c r="F329" s="236">
        <v>3.9</v>
      </c>
      <c r="G329" s="227">
        <f t="shared" si="18"/>
        <v>0.26371417584863677</v>
      </c>
      <c r="H329" s="225"/>
      <c r="I329" s="225"/>
      <c r="J329" s="2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</row>
    <row r="330" spans="1:84" s="26" customFormat="1" ht="15.75" outlineLevel="1">
      <c r="A330" s="228">
        <v>99855</v>
      </c>
      <c r="B330" s="225" t="s">
        <v>19</v>
      </c>
      <c r="C330" s="225" t="s">
        <v>913</v>
      </c>
      <c r="D330" s="229" t="s">
        <v>499</v>
      </c>
      <c r="E330" s="225" t="s">
        <v>23</v>
      </c>
      <c r="F330" s="236">
        <v>5.12</v>
      </c>
      <c r="G330" s="227">
        <f t="shared" si="18"/>
        <v>0.26371417584863677</v>
      </c>
      <c r="H330" s="225"/>
      <c r="I330" s="225"/>
      <c r="J330" s="2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</row>
    <row r="331" spans="1:84" s="26" customFormat="1" ht="31.5" outlineLevel="1">
      <c r="A331" s="228" t="s">
        <v>584</v>
      </c>
      <c r="B331" s="225" t="s">
        <v>50</v>
      </c>
      <c r="C331" s="225" t="s">
        <v>914</v>
      </c>
      <c r="D331" s="229" t="s">
        <v>585</v>
      </c>
      <c r="E331" s="225" t="s">
        <v>21</v>
      </c>
      <c r="F331" s="236">
        <v>5.12</v>
      </c>
      <c r="G331" s="227">
        <f t="shared" si="18"/>
        <v>0.26371417584863677</v>
      </c>
      <c r="H331" s="225"/>
      <c r="I331" s="225"/>
      <c r="J331" s="2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</row>
    <row r="332" spans="1:84" s="26" customFormat="1" ht="15.75" outlineLevel="1">
      <c r="A332" s="228"/>
      <c r="B332" s="225"/>
      <c r="C332" s="225"/>
      <c r="D332" s="229"/>
      <c r="E332" s="225"/>
      <c r="F332" s="236"/>
      <c r="G332" s="227"/>
      <c r="H332" s="225"/>
      <c r="I332" s="225"/>
      <c r="J332" s="2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</row>
    <row r="333" spans="1:84" s="26" customFormat="1" ht="31.5" outlineLevel="1">
      <c r="A333" s="228">
        <v>101162</v>
      </c>
      <c r="B333" s="225" t="s">
        <v>19</v>
      </c>
      <c r="C333" s="225" t="s">
        <v>915</v>
      </c>
      <c r="D333" s="229" t="s">
        <v>459</v>
      </c>
      <c r="E333" s="225" t="s">
        <v>21</v>
      </c>
      <c r="F333" s="236">
        <v>9.1999999999999993</v>
      </c>
      <c r="G333" s="227">
        <f t="shared" si="18"/>
        <v>0.26371417584863677</v>
      </c>
      <c r="H333" s="225"/>
      <c r="I333" s="225"/>
      <c r="J333" s="2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</row>
    <row r="334" spans="1:84">
      <c r="A334" s="289"/>
      <c r="B334" s="290"/>
      <c r="C334" s="291"/>
      <c r="D334" s="292"/>
      <c r="E334" s="290"/>
      <c r="F334" s="290"/>
      <c r="G334" s="293"/>
      <c r="H334" s="385" t="s">
        <v>34</v>
      </c>
      <c r="I334" s="386"/>
      <c r="J334" s="302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</row>
    <row r="335" spans="1:84" s="19" customFormat="1">
      <c r="A335" s="294"/>
      <c r="B335" s="295"/>
      <c r="C335" s="296" t="s">
        <v>916</v>
      </c>
      <c r="D335" s="297" t="s">
        <v>917</v>
      </c>
      <c r="E335" s="295"/>
      <c r="F335" s="295"/>
      <c r="G335" s="298"/>
      <c r="H335" s="298"/>
      <c r="I335" s="298"/>
      <c r="J335" s="299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</row>
    <row r="336" spans="1:84" s="26" customFormat="1" ht="15.75" outlineLevel="1">
      <c r="A336" s="228" t="s">
        <v>580</v>
      </c>
      <c r="B336" s="225" t="s">
        <v>50</v>
      </c>
      <c r="C336" s="225" t="s">
        <v>918</v>
      </c>
      <c r="D336" s="229" t="s">
        <v>581</v>
      </c>
      <c r="E336" s="225" t="s">
        <v>21</v>
      </c>
      <c r="F336" s="236">
        <v>15.508599999999999</v>
      </c>
      <c r="G336" s="227">
        <f t="shared" ref="G336:G341" si="19">$J$3</f>
        <v>0.26371417584863677</v>
      </c>
      <c r="H336" s="225"/>
      <c r="I336" s="225"/>
      <c r="J336" s="2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</row>
    <row r="337" spans="1:84" s="26" customFormat="1" ht="15.75" outlineLevel="1">
      <c r="A337" s="228" t="s">
        <v>529</v>
      </c>
      <c r="B337" s="225" t="s">
        <v>50</v>
      </c>
      <c r="C337" s="225" t="s">
        <v>919</v>
      </c>
      <c r="D337" s="229" t="s">
        <v>530</v>
      </c>
      <c r="E337" s="225" t="s">
        <v>28</v>
      </c>
      <c r="F337" s="236">
        <v>50.817</v>
      </c>
      <c r="G337" s="227">
        <f t="shared" si="19"/>
        <v>0.26371417584863677</v>
      </c>
      <c r="H337" s="225"/>
      <c r="I337" s="225"/>
      <c r="J337" s="2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</row>
    <row r="338" spans="1:84" s="26" customFormat="1" ht="31.5" outlineLevel="1">
      <c r="A338" s="228">
        <v>92397</v>
      </c>
      <c r="B338" s="225" t="s">
        <v>19</v>
      </c>
      <c r="C338" s="225" t="s">
        <v>920</v>
      </c>
      <c r="D338" s="229" t="s">
        <v>167</v>
      </c>
      <c r="E338" s="225" t="s">
        <v>21</v>
      </c>
      <c r="F338" s="236">
        <v>352.19619999999998</v>
      </c>
      <c r="G338" s="227">
        <f t="shared" si="19"/>
        <v>0.26371417584863677</v>
      </c>
      <c r="H338" s="225"/>
      <c r="I338" s="225"/>
      <c r="J338" s="2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</row>
    <row r="339" spans="1:84" s="26" customFormat="1" ht="15.75" outlineLevel="1">
      <c r="A339" s="228" t="s">
        <v>586</v>
      </c>
      <c r="B339" s="225" t="s">
        <v>50</v>
      </c>
      <c r="C339" s="225" t="s">
        <v>921</v>
      </c>
      <c r="D339" s="229" t="s">
        <v>587</v>
      </c>
      <c r="E339" s="225" t="s">
        <v>21</v>
      </c>
      <c r="F339" s="236">
        <v>21.625</v>
      </c>
      <c r="G339" s="227">
        <f t="shared" si="19"/>
        <v>0.26371417584863677</v>
      </c>
      <c r="H339" s="225"/>
      <c r="I339" s="225"/>
      <c r="J339" s="2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</row>
    <row r="340" spans="1:84" s="26" customFormat="1" ht="15.75" outlineLevel="1">
      <c r="A340" s="228">
        <v>98504</v>
      </c>
      <c r="B340" s="225" t="s">
        <v>19</v>
      </c>
      <c r="C340" s="225" t="s">
        <v>922</v>
      </c>
      <c r="D340" s="229" t="s">
        <v>588</v>
      </c>
      <c r="E340" s="225" t="s">
        <v>21</v>
      </c>
      <c r="F340" s="236">
        <v>33.471800000000002</v>
      </c>
      <c r="G340" s="227">
        <f t="shared" si="19"/>
        <v>0.26371417584863677</v>
      </c>
      <c r="H340" s="225"/>
      <c r="I340" s="225"/>
      <c r="J340" s="2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</row>
    <row r="341" spans="1:84" s="26" customFormat="1" ht="15.75" outlineLevel="1">
      <c r="A341" s="228" t="s">
        <v>542</v>
      </c>
      <c r="B341" s="225" t="s">
        <v>50</v>
      </c>
      <c r="C341" s="225" t="s">
        <v>923</v>
      </c>
      <c r="D341" s="229" t="s">
        <v>543</v>
      </c>
      <c r="E341" s="225" t="s">
        <v>21</v>
      </c>
      <c r="F341" s="236">
        <v>6.4980000000000002</v>
      </c>
      <c r="G341" s="227">
        <f t="shared" si="19"/>
        <v>0.26371417584863677</v>
      </c>
      <c r="H341" s="225"/>
      <c r="I341" s="225"/>
      <c r="J341" s="2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</row>
    <row r="342" spans="1:84" outlineLevel="1">
      <c r="A342" s="285"/>
      <c r="B342" s="286"/>
      <c r="C342" s="287" t="s">
        <v>936</v>
      </c>
      <c r="D342" s="288" t="s">
        <v>924</v>
      </c>
      <c r="E342" s="286"/>
      <c r="F342" s="286"/>
      <c r="G342" s="301"/>
      <c r="H342" s="225"/>
      <c r="I342" s="225"/>
      <c r="J342" s="22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</row>
    <row r="343" spans="1:84" ht="17.45" customHeight="1" outlineLevel="1">
      <c r="A343" s="228">
        <v>96527</v>
      </c>
      <c r="B343" s="225" t="s">
        <v>19</v>
      </c>
      <c r="C343" s="225" t="s">
        <v>937</v>
      </c>
      <c r="D343" s="229" t="s">
        <v>929</v>
      </c>
      <c r="E343" s="225" t="s">
        <v>28</v>
      </c>
      <c r="F343" s="236">
        <v>11.105</v>
      </c>
      <c r="G343" s="227">
        <f t="shared" ref="G343:G361" si="20">$J$3</f>
        <v>0.26371417584863677</v>
      </c>
      <c r="H343" s="225"/>
      <c r="I343" s="225"/>
      <c r="J343" s="22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</row>
    <row r="344" spans="1:84" ht="33.75" customHeight="1" outlineLevel="1">
      <c r="A344" s="228">
        <v>96533</v>
      </c>
      <c r="B344" s="225" t="s">
        <v>19</v>
      </c>
      <c r="C344" s="225" t="s">
        <v>938</v>
      </c>
      <c r="D344" s="229" t="s">
        <v>930</v>
      </c>
      <c r="E344" s="225" t="s">
        <v>21</v>
      </c>
      <c r="F344" s="236">
        <v>1.1105</v>
      </c>
      <c r="G344" s="227">
        <f t="shared" si="20"/>
        <v>0.26371417584863677</v>
      </c>
      <c r="H344" s="225"/>
      <c r="I344" s="225"/>
      <c r="J344" s="22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</row>
    <row r="345" spans="1:84" outlineLevel="1">
      <c r="A345" s="228">
        <v>96545</v>
      </c>
      <c r="B345" s="225" t="s">
        <v>19</v>
      </c>
      <c r="C345" s="225" t="s">
        <v>939</v>
      </c>
      <c r="D345" s="229" t="s">
        <v>931</v>
      </c>
      <c r="E345" s="225" t="s">
        <v>218</v>
      </c>
      <c r="F345" s="236">
        <v>212.2166</v>
      </c>
      <c r="G345" s="227">
        <f t="shared" si="20"/>
        <v>0.26371417584863677</v>
      </c>
      <c r="H345" s="225"/>
      <c r="I345" s="225"/>
      <c r="J345" s="22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</row>
    <row r="346" spans="1:84" outlineLevel="1">
      <c r="A346" s="228">
        <v>98557</v>
      </c>
      <c r="B346" s="225" t="s">
        <v>19</v>
      </c>
      <c r="C346" s="225" t="s">
        <v>940</v>
      </c>
      <c r="D346" s="229" t="s">
        <v>547</v>
      </c>
      <c r="E346" s="225" t="s">
        <v>21</v>
      </c>
      <c r="F346" s="236">
        <v>22.21</v>
      </c>
      <c r="G346" s="227">
        <f t="shared" si="20"/>
        <v>0.26371417584863677</v>
      </c>
      <c r="H346" s="225"/>
      <c r="I346" s="225"/>
      <c r="J346" s="22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</row>
    <row r="347" spans="1:84" outlineLevel="1">
      <c r="A347" s="228">
        <v>94975</v>
      </c>
      <c r="B347" s="225" t="s">
        <v>19</v>
      </c>
      <c r="C347" s="225" t="s">
        <v>941</v>
      </c>
      <c r="D347" s="229" t="s">
        <v>932</v>
      </c>
      <c r="E347" s="225" t="s">
        <v>28</v>
      </c>
      <c r="F347" s="236">
        <v>8.8840000000000003</v>
      </c>
      <c r="G347" s="227">
        <f t="shared" si="20"/>
        <v>0.26371417584863677</v>
      </c>
      <c r="H347" s="225"/>
      <c r="I347" s="225"/>
      <c r="J347" s="22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</row>
    <row r="348" spans="1:84" outlineLevel="1">
      <c r="A348" s="309">
        <v>103670</v>
      </c>
      <c r="B348" s="225" t="s">
        <v>19</v>
      </c>
      <c r="C348" s="225" t="s">
        <v>942</v>
      </c>
      <c r="D348" s="229" t="s">
        <v>1062</v>
      </c>
      <c r="E348" s="225" t="s">
        <v>28</v>
      </c>
      <c r="F348" s="236">
        <v>8.8840000000000003</v>
      </c>
      <c r="G348" s="227">
        <f t="shared" si="20"/>
        <v>0.26371417584863677</v>
      </c>
      <c r="H348" s="225"/>
      <c r="I348" s="225"/>
      <c r="J348" s="22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</row>
    <row r="349" spans="1:84" outlineLevel="1">
      <c r="A349" s="228">
        <v>96622</v>
      </c>
      <c r="B349" s="225" t="s">
        <v>19</v>
      </c>
      <c r="C349" s="225" t="s">
        <v>943</v>
      </c>
      <c r="D349" s="229" t="s">
        <v>933</v>
      </c>
      <c r="E349" s="225" t="s">
        <v>28</v>
      </c>
      <c r="F349" s="236">
        <v>1.1105</v>
      </c>
      <c r="G349" s="227">
        <f t="shared" si="20"/>
        <v>0.26371417584863677</v>
      </c>
      <c r="H349" s="225"/>
      <c r="I349" s="225"/>
      <c r="J349" s="22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</row>
    <row r="350" spans="1:84" ht="31.5" outlineLevel="1">
      <c r="A350" s="228">
        <v>101173</v>
      </c>
      <c r="B350" s="225" t="s">
        <v>19</v>
      </c>
      <c r="C350" s="225" t="s">
        <v>944</v>
      </c>
      <c r="D350" s="229" t="s">
        <v>934</v>
      </c>
      <c r="E350" s="225" t="s">
        <v>23</v>
      </c>
      <c r="F350" s="236">
        <v>42</v>
      </c>
      <c r="G350" s="227">
        <f t="shared" si="20"/>
        <v>0.26371417584863677</v>
      </c>
      <c r="H350" s="225"/>
      <c r="I350" s="225"/>
      <c r="J350" s="22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</row>
    <row r="351" spans="1:84" ht="31.5" outlineLevel="1">
      <c r="A351" s="309">
        <v>103669</v>
      </c>
      <c r="B351" s="225" t="s">
        <v>19</v>
      </c>
      <c r="C351" s="225" t="s">
        <v>945</v>
      </c>
      <c r="D351" s="229" t="s">
        <v>1063</v>
      </c>
      <c r="E351" s="225" t="s">
        <v>28</v>
      </c>
      <c r="F351" s="236">
        <v>12.32</v>
      </c>
      <c r="G351" s="227">
        <f t="shared" si="20"/>
        <v>0.26371417584863677</v>
      </c>
      <c r="H351" s="225"/>
      <c r="I351" s="225"/>
      <c r="J351" s="22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</row>
    <row r="352" spans="1:84" s="35" customFormat="1" ht="31.5" outlineLevel="1">
      <c r="A352" s="228">
        <v>103356</v>
      </c>
      <c r="B352" s="225" t="s">
        <v>19</v>
      </c>
      <c r="C352" s="225" t="s">
        <v>946</v>
      </c>
      <c r="D352" s="229" t="s">
        <v>1064</v>
      </c>
      <c r="E352" s="225" t="s">
        <v>21</v>
      </c>
      <c r="F352" s="236">
        <v>244.31</v>
      </c>
      <c r="G352" s="227">
        <f t="shared" si="20"/>
        <v>0.26371417584863677</v>
      </c>
      <c r="H352" s="225"/>
      <c r="I352" s="225"/>
      <c r="J352" s="2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</row>
    <row r="353" spans="1:84" s="35" customFormat="1" ht="31.5" outlineLevel="1">
      <c r="A353" s="228">
        <v>87905</v>
      </c>
      <c r="B353" s="225" t="s">
        <v>19</v>
      </c>
      <c r="C353" s="225" t="s">
        <v>947</v>
      </c>
      <c r="D353" s="229" t="s">
        <v>488</v>
      </c>
      <c r="E353" s="225" t="s">
        <v>21</v>
      </c>
      <c r="F353" s="236">
        <v>244.31</v>
      </c>
      <c r="G353" s="227">
        <f t="shared" si="20"/>
        <v>0.26371417584863677</v>
      </c>
      <c r="H353" s="225"/>
      <c r="I353" s="225"/>
      <c r="J353" s="2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</row>
    <row r="354" spans="1:84" s="35" customFormat="1" ht="47.25" outlineLevel="1">
      <c r="A354" s="228">
        <v>87535</v>
      </c>
      <c r="B354" s="225" t="s">
        <v>19</v>
      </c>
      <c r="C354" s="225" t="s">
        <v>948</v>
      </c>
      <c r="D354" s="229" t="s">
        <v>1065</v>
      </c>
      <c r="E354" s="225" t="s">
        <v>21</v>
      </c>
      <c r="F354" s="236">
        <v>244.31</v>
      </c>
      <c r="G354" s="227">
        <f t="shared" si="20"/>
        <v>0.26371417584863677</v>
      </c>
      <c r="H354" s="225"/>
      <c r="I354" s="225"/>
      <c r="J354" s="2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</row>
    <row r="355" spans="1:84" ht="31.5" outlineLevel="1">
      <c r="A355" s="228">
        <v>88412</v>
      </c>
      <c r="B355" s="225" t="s">
        <v>19</v>
      </c>
      <c r="C355" s="225" t="s">
        <v>949</v>
      </c>
      <c r="D355" s="229" t="s">
        <v>935</v>
      </c>
      <c r="E355" s="225" t="s">
        <v>21</v>
      </c>
      <c r="F355" s="236">
        <v>488.62</v>
      </c>
      <c r="G355" s="227">
        <f t="shared" si="20"/>
        <v>0.26371417584863677</v>
      </c>
      <c r="H355" s="225"/>
      <c r="I355" s="225"/>
      <c r="J355" s="22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</row>
    <row r="356" spans="1:84" outlineLevel="1">
      <c r="A356" s="228">
        <v>88489</v>
      </c>
      <c r="B356" s="225" t="s">
        <v>19</v>
      </c>
      <c r="C356" s="225" t="s">
        <v>950</v>
      </c>
      <c r="D356" s="229" t="s">
        <v>121</v>
      </c>
      <c r="E356" s="225" t="s">
        <v>21</v>
      </c>
      <c r="F356" s="236">
        <v>488.62</v>
      </c>
      <c r="G356" s="227">
        <f t="shared" si="20"/>
        <v>0.26371417584863677</v>
      </c>
      <c r="H356" s="225"/>
      <c r="I356" s="225"/>
      <c r="J356" s="22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</row>
    <row r="357" spans="1:84" outlineLevel="1">
      <c r="A357" s="228"/>
      <c r="B357" s="225"/>
      <c r="C357" s="287" t="s">
        <v>2601</v>
      </c>
      <c r="D357" s="288" t="s">
        <v>2602</v>
      </c>
      <c r="E357" s="225"/>
      <c r="F357" s="236"/>
      <c r="G357" s="227"/>
      <c r="H357" s="226"/>
      <c r="I357" s="334"/>
      <c r="J357" s="226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</row>
    <row r="358" spans="1:84" outlineLevel="1">
      <c r="A358" s="228" t="s">
        <v>2589</v>
      </c>
      <c r="B358" s="336" t="s">
        <v>2583</v>
      </c>
      <c r="C358" s="225" t="s">
        <v>2584</v>
      </c>
      <c r="D358" s="229" t="s">
        <v>2588</v>
      </c>
      <c r="E358" s="225" t="s">
        <v>21</v>
      </c>
      <c r="F358" s="236">
        <v>21</v>
      </c>
      <c r="G358" s="227">
        <f t="shared" si="20"/>
        <v>0.26371417584863677</v>
      </c>
      <c r="H358" s="225"/>
      <c r="I358" s="225"/>
      <c r="J358" s="22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</row>
    <row r="359" spans="1:84" outlineLevel="1">
      <c r="A359" s="335">
        <v>88485</v>
      </c>
      <c r="B359" s="336" t="s">
        <v>19</v>
      </c>
      <c r="C359" s="225" t="s">
        <v>2585</v>
      </c>
      <c r="D359" s="229" t="s">
        <v>119</v>
      </c>
      <c r="E359" s="225" t="s">
        <v>21</v>
      </c>
      <c r="F359" s="236">
        <v>21</v>
      </c>
      <c r="G359" s="227">
        <f t="shared" si="20"/>
        <v>0.26371417584863677</v>
      </c>
      <c r="H359" s="225"/>
      <c r="I359" s="225"/>
      <c r="J359" s="22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</row>
    <row r="360" spans="1:84" outlineLevel="1">
      <c r="A360" s="335">
        <v>95305</v>
      </c>
      <c r="B360" s="336" t="s">
        <v>19</v>
      </c>
      <c r="C360" s="225" t="s">
        <v>2586</v>
      </c>
      <c r="D360" s="229" t="s">
        <v>122</v>
      </c>
      <c r="E360" s="225" t="s">
        <v>21</v>
      </c>
      <c r="F360" s="236">
        <v>21</v>
      </c>
      <c r="G360" s="227">
        <f t="shared" si="20"/>
        <v>0.26371417584863677</v>
      </c>
      <c r="H360" s="225"/>
      <c r="I360" s="225"/>
      <c r="J360" s="22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</row>
    <row r="361" spans="1:84" outlineLevel="1">
      <c r="A361" s="335">
        <v>88489</v>
      </c>
      <c r="B361" s="336" t="s">
        <v>19</v>
      </c>
      <c r="C361" s="225" t="s">
        <v>2587</v>
      </c>
      <c r="D361" s="229" t="s">
        <v>121</v>
      </c>
      <c r="E361" s="225" t="s">
        <v>21</v>
      </c>
      <c r="F361" s="236">
        <v>21</v>
      </c>
      <c r="G361" s="227">
        <f t="shared" si="20"/>
        <v>0.26371417584863677</v>
      </c>
      <c r="H361" s="225"/>
      <c r="I361" s="225"/>
      <c r="J361" s="22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</row>
    <row r="362" spans="1:84">
      <c r="A362" s="289"/>
      <c r="B362" s="290"/>
      <c r="C362" s="291"/>
      <c r="D362" s="292"/>
      <c r="E362" s="290"/>
      <c r="F362" s="290"/>
      <c r="G362" s="293"/>
      <c r="H362" s="385" t="s">
        <v>34</v>
      </c>
      <c r="I362" s="386"/>
      <c r="J362" s="331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</row>
    <row r="363" spans="1:84" s="19" customFormat="1">
      <c r="A363" s="294"/>
      <c r="B363" s="295"/>
      <c r="C363" s="296" t="s">
        <v>925</v>
      </c>
      <c r="D363" s="297" t="s">
        <v>952</v>
      </c>
      <c r="E363" s="295"/>
      <c r="F363" s="295"/>
      <c r="G363" s="298"/>
      <c r="H363" s="298"/>
      <c r="I363" s="298"/>
      <c r="J363" s="299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</row>
    <row r="364" spans="1:84" outlineLevel="1">
      <c r="A364" s="228" t="s">
        <v>953</v>
      </c>
      <c r="B364" s="225" t="s">
        <v>50</v>
      </c>
      <c r="C364" s="225" t="s">
        <v>926</v>
      </c>
      <c r="D364" s="229" t="s">
        <v>956</v>
      </c>
      <c r="E364" s="225" t="s">
        <v>21</v>
      </c>
      <c r="F364" s="236">
        <f>$B$5</f>
        <v>390.2</v>
      </c>
      <c r="G364" s="227">
        <f t="shared" ref="G364:G366" si="21">$J$3</f>
        <v>0.26371417584863677</v>
      </c>
      <c r="H364" s="225"/>
      <c r="I364" s="225"/>
      <c r="J364" s="22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</row>
    <row r="365" spans="1:84" outlineLevel="1">
      <c r="A365" s="228" t="s">
        <v>954</v>
      </c>
      <c r="B365" s="225" t="s">
        <v>50</v>
      </c>
      <c r="C365" s="225" t="s">
        <v>927</v>
      </c>
      <c r="D365" s="229" t="s">
        <v>957</v>
      </c>
      <c r="E365" s="225" t="s">
        <v>21</v>
      </c>
      <c r="F365" s="236">
        <f>'Memória de Calculo'!$E$238</f>
        <v>72.88000000000001</v>
      </c>
      <c r="G365" s="227">
        <f t="shared" si="21"/>
        <v>0.26371417584863677</v>
      </c>
      <c r="H365" s="225"/>
      <c r="I365" s="225"/>
      <c r="J365" s="22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</row>
    <row r="366" spans="1:84" outlineLevel="1">
      <c r="A366" s="228" t="s">
        <v>955</v>
      </c>
      <c r="B366" s="225" t="s">
        <v>50</v>
      </c>
      <c r="C366" s="225" t="s">
        <v>928</v>
      </c>
      <c r="D366" s="229" t="s">
        <v>958</v>
      </c>
      <c r="E366" s="225" t="s">
        <v>21</v>
      </c>
      <c r="F366" s="236">
        <f>'Memória de Calculo'!D155+'Memória de Calculo'!D136</f>
        <v>500.64799999999997</v>
      </c>
      <c r="G366" s="227">
        <f t="shared" si="21"/>
        <v>0.26371417584863677</v>
      </c>
      <c r="H366" s="225"/>
      <c r="I366" s="225"/>
      <c r="J366" s="22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</row>
    <row r="367" spans="1:84">
      <c r="A367" s="289"/>
      <c r="B367" s="290"/>
      <c r="C367" s="291"/>
      <c r="D367" s="292"/>
      <c r="E367" s="290"/>
      <c r="F367" s="290"/>
      <c r="G367" s="293"/>
      <c r="H367" s="385" t="s">
        <v>34</v>
      </c>
      <c r="I367" s="386"/>
      <c r="J367" s="331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</row>
    <row r="368" spans="1:84" s="19" customFormat="1">
      <c r="A368" s="294"/>
      <c r="B368" s="295"/>
      <c r="C368" s="296" t="s">
        <v>951</v>
      </c>
      <c r="D368" s="297" t="s">
        <v>959</v>
      </c>
      <c r="E368" s="295"/>
      <c r="F368" s="295"/>
      <c r="G368" s="298"/>
      <c r="H368" s="298"/>
      <c r="I368" s="298"/>
      <c r="J368" s="299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</row>
    <row r="369" spans="1:84" ht="31.5" outlineLevel="1">
      <c r="A369" s="228">
        <v>101905</v>
      </c>
      <c r="B369" s="225" t="s">
        <v>19</v>
      </c>
      <c r="C369" s="225" t="s">
        <v>967</v>
      </c>
      <c r="D369" s="229" t="s">
        <v>961</v>
      </c>
      <c r="E369" s="225" t="s">
        <v>123</v>
      </c>
      <c r="F369" s="236">
        <v>2</v>
      </c>
      <c r="G369" s="227">
        <f t="shared" ref="G369:G374" si="22">$J$3</f>
        <v>0.26371417584863677</v>
      </c>
      <c r="H369" s="225"/>
      <c r="I369" s="225"/>
      <c r="J369" s="22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</row>
    <row r="370" spans="1:84" ht="21.75" customHeight="1" outlineLevel="1">
      <c r="A370" s="228">
        <v>101909</v>
      </c>
      <c r="B370" s="225" t="s">
        <v>19</v>
      </c>
      <c r="C370" s="225" t="s">
        <v>968</v>
      </c>
      <c r="D370" s="229" t="s">
        <v>962</v>
      </c>
      <c r="E370" s="225" t="s">
        <v>123</v>
      </c>
      <c r="F370" s="236">
        <v>3</v>
      </c>
      <c r="G370" s="227">
        <f t="shared" si="22"/>
        <v>0.26371417584863677</v>
      </c>
      <c r="H370" s="225"/>
      <c r="I370" s="225"/>
      <c r="J370" s="22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</row>
    <row r="371" spans="1:84" ht="19.5" customHeight="1" outlineLevel="1">
      <c r="A371" s="228">
        <v>97599</v>
      </c>
      <c r="B371" s="225" t="s">
        <v>19</v>
      </c>
      <c r="C371" s="225" t="s">
        <v>969</v>
      </c>
      <c r="D371" s="229" t="s">
        <v>963</v>
      </c>
      <c r="E371" s="225" t="s">
        <v>123</v>
      </c>
      <c r="F371" s="236">
        <v>20</v>
      </c>
      <c r="G371" s="227">
        <f t="shared" si="22"/>
        <v>0.26371417584863677</v>
      </c>
      <c r="H371" s="225"/>
      <c r="I371" s="225"/>
      <c r="J371" s="22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</row>
    <row r="372" spans="1:84" ht="31.5" outlineLevel="1">
      <c r="A372" s="228" t="s">
        <v>960</v>
      </c>
      <c r="B372" s="225" t="s">
        <v>50</v>
      </c>
      <c r="C372" s="225" t="s">
        <v>970</v>
      </c>
      <c r="D372" s="229" t="s">
        <v>964</v>
      </c>
      <c r="E372" s="225" t="s">
        <v>123</v>
      </c>
      <c r="F372" s="236">
        <v>12</v>
      </c>
      <c r="G372" s="227">
        <f t="shared" si="22"/>
        <v>0.26371417584863677</v>
      </c>
      <c r="H372" s="225"/>
      <c r="I372" s="225"/>
      <c r="J372" s="22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</row>
    <row r="373" spans="1:84" ht="20.25" customHeight="1" outlineLevel="1">
      <c r="A373" s="228">
        <v>102492</v>
      </c>
      <c r="B373" s="225" t="s">
        <v>19</v>
      </c>
      <c r="C373" s="225" t="s">
        <v>971</v>
      </c>
      <c r="D373" s="229" t="s">
        <v>965</v>
      </c>
      <c r="E373" s="225" t="s">
        <v>21</v>
      </c>
      <c r="F373" s="236">
        <v>5</v>
      </c>
      <c r="G373" s="227">
        <f t="shared" si="22"/>
        <v>0.26371417584863677</v>
      </c>
      <c r="H373" s="225"/>
      <c r="I373" s="225"/>
      <c r="J373" s="22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</row>
    <row r="374" spans="1:84" ht="29.45" customHeight="1" outlineLevel="1">
      <c r="A374" s="228">
        <v>91846</v>
      </c>
      <c r="B374" s="225" t="s">
        <v>19</v>
      </c>
      <c r="C374" s="225" t="s">
        <v>972</v>
      </c>
      <c r="D374" s="229" t="s">
        <v>966</v>
      </c>
      <c r="E374" s="225" t="s">
        <v>23</v>
      </c>
      <c r="F374" s="236">
        <v>267.60000000000002</v>
      </c>
      <c r="G374" s="227">
        <f t="shared" si="22"/>
        <v>0.26371417584863677</v>
      </c>
      <c r="H374" s="225"/>
      <c r="I374" s="225"/>
      <c r="J374" s="22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</row>
    <row r="375" spans="1:84">
      <c r="A375" s="289"/>
      <c r="B375" s="290"/>
      <c r="C375" s="291"/>
      <c r="D375" s="292"/>
      <c r="E375" s="290"/>
      <c r="F375" s="290"/>
      <c r="G375" s="293"/>
      <c r="H375" s="385" t="s">
        <v>34</v>
      </c>
      <c r="I375" s="386"/>
      <c r="J375" s="303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</row>
    <row r="376" spans="1:84" s="38" customFormat="1">
      <c r="A376" s="389" t="s">
        <v>168</v>
      </c>
      <c r="B376" s="389"/>
      <c r="C376" s="389"/>
      <c r="D376" s="389"/>
      <c r="E376" s="389"/>
      <c r="F376" s="389"/>
      <c r="G376" s="389"/>
      <c r="H376" s="389"/>
      <c r="I376" s="390"/>
      <c r="J376" s="390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</row>
    <row r="377" spans="1:84">
      <c r="A377" s="304"/>
      <c r="B377" s="304"/>
      <c r="C377" s="305"/>
      <c r="D377" s="306"/>
      <c r="E377" s="304"/>
      <c r="F377" s="307"/>
      <c r="G377" s="308"/>
      <c r="H377" s="308"/>
      <c r="I377" s="305"/>
      <c r="J377" s="308"/>
    </row>
    <row r="378" spans="1:84">
      <c r="A378" s="304"/>
      <c r="B378" s="304"/>
      <c r="C378" s="305"/>
      <c r="D378" s="306"/>
      <c r="E378" s="304"/>
      <c r="F378" s="307"/>
      <c r="G378" s="308"/>
      <c r="H378" s="308"/>
      <c r="I378" s="305"/>
      <c r="J378" s="308"/>
    </row>
  </sheetData>
  <mergeCells count="35">
    <mergeCell ref="A376:H376"/>
    <mergeCell ref="I376:J376"/>
    <mergeCell ref="H362:I362"/>
    <mergeCell ref="H367:I367"/>
    <mergeCell ref="H156:I156"/>
    <mergeCell ref="H202:I202"/>
    <mergeCell ref="H215:I215"/>
    <mergeCell ref="H319:I319"/>
    <mergeCell ref="H334:I334"/>
    <mergeCell ref="H30:I30"/>
    <mergeCell ref="H53:I53"/>
    <mergeCell ref="H70:I70"/>
    <mergeCell ref="H73:I73"/>
    <mergeCell ref="H375:I375"/>
    <mergeCell ref="H82:I82"/>
    <mergeCell ref="H101:I101"/>
    <mergeCell ref="H111:I111"/>
    <mergeCell ref="H128:I128"/>
    <mergeCell ref="H138:I138"/>
    <mergeCell ref="H272:I272"/>
    <mergeCell ref="H326:I326"/>
    <mergeCell ref="H19:I19"/>
    <mergeCell ref="A1:J1"/>
    <mergeCell ref="A8:A9"/>
    <mergeCell ref="B8:B9"/>
    <mergeCell ref="C8:C9"/>
    <mergeCell ref="D8:D9"/>
    <mergeCell ref="E8:E9"/>
    <mergeCell ref="F8:F9"/>
    <mergeCell ref="H8:J8"/>
    <mergeCell ref="B6:D6"/>
    <mergeCell ref="E2:F2"/>
    <mergeCell ref="E3:F3"/>
    <mergeCell ref="H3:I3"/>
    <mergeCell ref="H4:I4"/>
  </mergeCells>
  <printOptions horizontalCentered="1"/>
  <pageMargins left="0.59055118110236227" right="0.11811023622047245" top="0.51181102362204722" bottom="0.98425196850393704" header="0.51181102362204722" footer="0.31496062992125984"/>
  <pageSetup paperSize="9" scale="60" firstPageNumber="0" orientation="landscape" r:id="rId1"/>
  <headerFooter>
    <oddFooter>&amp;R&amp;P de &amp;N</oddFooter>
  </headerFooter>
  <rowBreaks count="1" manualBreakCount="1">
    <brk id="25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35"/>
  <sheetViews>
    <sheetView showZeros="0" view="pageBreakPreview" zoomScale="80" zoomScaleNormal="80" zoomScaleSheetLayoutView="80" zoomScalePageLayoutView="40" workbookViewId="0">
      <selection activeCell="G24" sqref="G24:H24"/>
    </sheetView>
  </sheetViews>
  <sheetFormatPr defaultColWidth="9.140625" defaultRowHeight="17.25"/>
  <cols>
    <col min="1" max="1" width="14.140625" style="53" customWidth="1"/>
    <col min="2" max="2" width="30.42578125" style="53" customWidth="1"/>
    <col min="3" max="3" width="4" style="53" customWidth="1"/>
    <col min="4" max="4" width="2.7109375" style="53" customWidth="1"/>
    <col min="5" max="5" width="9.5703125" style="53" customWidth="1"/>
    <col min="6" max="6" width="15.7109375" style="53" customWidth="1"/>
    <col min="7" max="7" width="15.28515625" style="53" customWidth="1"/>
    <col min="8" max="8" width="11.7109375" style="53" customWidth="1"/>
    <col min="9" max="9" width="16.140625" style="53" customWidth="1"/>
    <col min="10" max="10" width="11.7109375" style="53" customWidth="1"/>
    <col min="11" max="11" width="9.140625" style="53" customWidth="1"/>
    <col min="12" max="12" width="10" style="53" customWidth="1"/>
    <col min="13" max="13" width="12.140625" style="53" customWidth="1"/>
    <col min="14" max="14" width="9.140625" style="53" customWidth="1"/>
    <col min="15" max="15" width="9.7109375" style="53" customWidth="1"/>
    <col min="16" max="16" width="11.85546875" style="53" customWidth="1"/>
    <col min="17" max="18" width="9.140625" style="53" customWidth="1"/>
    <col min="19" max="19" width="12.42578125" style="53" customWidth="1"/>
    <col min="20" max="21" width="9.140625" style="53" customWidth="1"/>
    <col min="22" max="22" width="12.140625" style="53" customWidth="1"/>
    <col min="23" max="23" width="9.140625" style="53" customWidth="1"/>
    <col min="24" max="24" width="9.85546875" style="53" customWidth="1"/>
    <col min="25" max="25" width="11.85546875" style="53" customWidth="1"/>
    <col min="26" max="26" width="9.140625" style="53" customWidth="1"/>
    <col min="27" max="27" width="12.5703125" style="53" customWidth="1"/>
    <col min="28" max="28" width="12.140625" style="53" customWidth="1"/>
    <col min="29" max="30" width="9.140625" style="53" customWidth="1"/>
    <col min="31" max="31" width="16" style="53" customWidth="1"/>
    <col min="32" max="33" width="9.140625" style="53" customWidth="1"/>
    <col min="34" max="34" width="12.140625" style="53" customWidth="1"/>
    <col min="35" max="35" width="9.140625" style="53" customWidth="1"/>
    <col min="36" max="36" width="12.5703125" style="53" customWidth="1"/>
    <col min="37" max="37" width="11.28515625" style="53" customWidth="1"/>
    <col min="38" max="38" width="9.140625" style="53" customWidth="1"/>
    <col min="39" max="39" width="12.7109375" style="53" customWidth="1"/>
    <col min="40" max="40" width="12" style="53" customWidth="1"/>
    <col min="41" max="41" width="9.140625" style="53" customWidth="1"/>
    <col min="42" max="42" width="14" style="53" customWidth="1"/>
    <col min="43" max="1018" width="9.140625" style="53"/>
  </cols>
  <sheetData>
    <row r="1" spans="1:54" s="54" customFormat="1" ht="20.85" customHeight="1">
      <c r="A1" s="391" t="str">
        <f>Orçamento!A1</f>
        <v>PLANILHA ORÇAMENTARIA - PSF JARDIM AURORA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AQ1" s="55"/>
      <c r="AR1" s="55"/>
      <c r="AS1" s="55"/>
      <c r="AT1" s="55"/>
      <c r="AU1" s="55"/>
      <c r="AV1" s="55"/>
      <c r="AW1" s="55"/>
      <c r="AX1" s="56"/>
      <c r="AY1" s="56"/>
      <c r="AZ1" s="56"/>
      <c r="BA1" s="56"/>
      <c r="BB1" s="56"/>
    </row>
    <row r="2" spans="1:54" s="54" customFormat="1" ht="20.85" customHeight="1">
      <c r="A2" s="391" t="s">
        <v>178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AQ2" s="55"/>
      <c r="AR2" s="55"/>
      <c r="AS2" s="55"/>
      <c r="AT2" s="55"/>
      <c r="AU2" s="55"/>
      <c r="AV2" s="55"/>
      <c r="AW2" s="55"/>
      <c r="AX2" s="56"/>
      <c r="AY2" s="56"/>
      <c r="AZ2" s="56"/>
      <c r="BA2" s="56"/>
      <c r="BB2" s="56"/>
    </row>
    <row r="3" spans="1:54" s="61" customFormat="1" ht="21" customHeight="1">
      <c r="A3" s="269" t="str">
        <f>Resumo!$A$3</f>
        <v xml:space="preserve">Proprietário: </v>
      </c>
      <c r="B3" s="57" t="str">
        <f>Resumo!$B$3</f>
        <v>Municipio de Sorriso</v>
      </c>
      <c r="C3" s="58"/>
      <c r="D3" s="59"/>
      <c r="E3" s="357" t="s">
        <v>169</v>
      </c>
      <c r="F3" s="357"/>
      <c r="G3" s="43">
        <f>$G$31</f>
        <v>0</v>
      </c>
      <c r="H3" s="42" t="str">
        <f>Resumo!$H$3</f>
        <v>Data:</v>
      </c>
      <c r="I3" s="60">
        <f>Resumo!$I$3</f>
        <v>44707</v>
      </c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</row>
    <row r="4" spans="1:54" s="61" customFormat="1" ht="21" customHeight="1">
      <c r="A4" s="269" t="str">
        <f>Resumo!$A$4</f>
        <v>Obra:</v>
      </c>
      <c r="B4" s="45" t="str">
        <f>Resumo!$B$4</f>
        <v>Construção do PSF Jardim Aurora</v>
      </c>
      <c r="C4" s="45"/>
      <c r="D4" s="45"/>
      <c r="E4" s="62"/>
      <c r="F4" s="42" t="s">
        <v>2</v>
      </c>
      <c r="G4" s="43">
        <f>G3/B6</f>
        <v>0</v>
      </c>
      <c r="H4" s="42" t="s">
        <v>171</v>
      </c>
      <c r="I4" s="63">
        <f>'BDI - Serviços'!I24</f>
        <v>0.26371417584863677</v>
      </c>
      <c r="O4" s="64"/>
      <c r="P4" s="6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</row>
    <row r="5" spans="1:54" s="61" customFormat="1" ht="39.75" customHeight="1">
      <c r="A5" s="269" t="str">
        <f>Resumo!$A$5</f>
        <v>Local:</v>
      </c>
      <c r="B5" s="392" t="str">
        <f>Resumo!$B$5</f>
        <v>Avenida Perimetral Noroeste, Lote 17E, Bairro Jardim Aurora - Sorriso MT</v>
      </c>
      <c r="C5" s="392"/>
      <c r="D5" s="392"/>
      <c r="E5" s="392"/>
      <c r="F5" s="392"/>
      <c r="G5" s="392"/>
      <c r="H5" s="66" t="s">
        <v>172</v>
      </c>
      <c r="I5" s="270" t="str">
        <f>Resumo!$I$5</f>
        <v xml:space="preserve">ABRIL/22 - DESONERADO </v>
      </c>
      <c r="O5" s="64"/>
      <c r="P5" s="6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</row>
    <row r="6" spans="1:54" s="61" customFormat="1" ht="21" customHeight="1">
      <c r="A6" s="269" t="str">
        <f>Resumo!$A$6</f>
        <v xml:space="preserve">Área: </v>
      </c>
      <c r="B6" s="48">
        <v>390.2</v>
      </c>
      <c r="C6" s="45"/>
      <c r="D6" s="45"/>
      <c r="E6" s="57"/>
      <c r="F6" s="67">
        <f>Orçamento!E7</f>
        <v>0</v>
      </c>
      <c r="G6" s="57"/>
      <c r="H6" s="57"/>
      <c r="I6" s="45"/>
      <c r="O6" s="64"/>
      <c r="P6" s="6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</row>
    <row r="7" spans="1:54" s="61" customFormat="1" ht="21" customHeight="1">
      <c r="A7" s="394" t="str">
        <f>Resumo!$A$7</f>
        <v xml:space="preserve">Responsável Técnico: </v>
      </c>
      <c r="B7" s="395"/>
      <c r="C7" s="393" t="str">
        <f>Resumo!$B$7</f>
        <v>Amanda Luana X. Bezerra - CREA MT049144</v>
      </c>
      <c r="D7" s="393"/>
      <c r="E7" s="393"/>
      <c r="F7" s="393"/>
      <c r="G7" s="393"/>
      <c r="H7" s="393"/>
      <c r="I7" s="393"/>
      <c r="O7" s="64"/>
      <c r="P7" s="6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</row>
    <row r="8" spans="1:54" ht="20.85" customHeight="1">
      <c r="A8" s="68"/>
      <c r="B8" s="69"/>
      <c r="C8" s="70"/>
      <c r="D8" s="71"/>
      <c r="E8" s="72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</row>
    <row r="9" spans="1:54" s="74" customFormat="1" ht="20.85" customHeight="1">
      <c r="A9" s="396" t="s">
        <v>173</v>
      </c>
      <c r="B9" s="396" t="s">
        <v>174</v>
      </c>
      <c r="C9" s="396"/>
      <c r="D9" s="396"/>
      <c r="E9" s="396"/>
      <c r="F9" s="396"/>
      <c r="G9" s="396" t="s">
        <v>357</v>
      </c>
      <c r="H9" s="396"/>
      <c r="I9" s="396" t="s">
        <v>176</v>
      </c>
      <c r="J9" s="397">
        <v>30</v>
      </c>
      <c r="K9" s="397"/>
      <c r="L9" s="397"/>
      <c r="M9" s="397">
        <f>J9+30</f>
        <v>60</v>
      </c>
      <c r="N9" s="397"/>
      <c r="O9" s="397"/>
      <c r="P9" s="397">
        <f>M9+30</f>
        <v>90</v>
      </c>
      <c r="Q9" s="397"/>
      <c r="R9" s="397"/>
      <c r="S9" s="397">
        <f>P9+30</f>
        <v>120</v>
      </c>
      <c r="T9" s="397"/>
      <c r="U9" s="397"/>
      <c r="V9" s="397">
        <f>S9+30</f>
        <v>150</v>
      </c>
      <c r="W9" s="397"/>
      <c r="X9" s="397"/>
      <c r="Y9" s="397">
        <f>V9+30</f>
        <v>180</v>
      </c>
      <c r="Z9" s="397"/>
      <c r="AA9" s="397"/>
      <c r="AB9" s="397">
        <f>Y9+30</f>
        <v>210</v>
      </c>
      <c r="AC9" s="397"/>
      <c r="AD9" s="397"/>
      <c r="AE9" s="397">
        <f>AB9+30</f>
        <v>240</v>
      </c>
      <c r="AF9" s="397"/>
      <c r="AG9" s="397"/>
      <c r="AH9" s="397">
        <f>AE9+30</f>
        <v>270</v>
      </c>
      <c r="AI9" s="397"/>
      <c r="AJ9" s="397"/>
      <c r="AK9" s="397">
        <f>AH9+30</f>
        <v>300</v>
      </c>
      <c r="AL9" s="397"/>
      <c r="AM9" s="397"/>
      <c r="AN9" s="397">
        <f>AK9+30</f>
        <v>330</v>
      </c>
      <c r="AO9" s="397"/>
      <c r="AP9" s="397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</row>
    <row r="10" spans="1:54" s="74" customFormat="1" ht="20.85" customHeight="1">
      <c r="A10" s="396"/>
      <c r="B10" s="396"/>
      <c r="C10" s="396"/>
      <c r="D10" s="396"/>
      <c r="E10" s="396"/>
      <c r="F10" s="396"/>
      <c r="G10" s="396"/>
      <c r="H10" s="396"/>
      <c r="I10" s="396"/>
      <c r="J10" s="75" t="s">
        <v>179</v>
      </c>
      <c r="K10" s="75" t="s">
        <v>177</v>
      </c>
      <c r="L10" s="75" t="s">
        <v>180</v>
      </c>
      <c r="M10" s="75" t="s">
        <v>179</v>
      </c>
      <c r="N10" s="75" t="s">
        <v>177</v>
      </c>
      <c r="O10" s="75" t="s">
        <v>180</v>
      </c>
      <c r="P10" s="75" t="s">
        <v>179</v>
      </c>
      <c r="Q10" s="75" t="s">
        <v>177</v>
      </c>
      <c r="R10" s="75" t="s">
        <v>180</v>
      </c>
      <c r="S10" s="75" t="s">
        <v>179</v>
      </c>
      <c r="T10" s="75" t="s">
        <v>177</v>
      </c>
      <c r="U10" s="75" t="s">
        <v>180</v>
      </c>
      <c r="V10" s="75" t="s">
        <v>179</v>
      </c>
      <c r="W10" s="75" t="s">
        <v>177</v>
      </c>
      <c r="X10" s="75" t="s">
        <v>180</v>
      </c>
      <c r="Y10" s="75" t="s">
        <v>179</v>
      </c>
      <c r="Z10" s="75" t="s">
        <v>177</v>
      </c>
      <c r="AA10" s="75" t="s">
        <v>180</v>
      </c>
      <c r="AB10" s="75" t="s">
        <v>179</v>
      </c>
      <c r="AC10" s="75" t="s">
        <v>177</v>
      </c>
      <c r="AD10" s="75" t="s">
        <v>180</v>
      </c>
      <c r="AE10" s="75" t="s">
        <v>179</v>
      </c>
      <c r="AF10" s="75" t="s">
        <v>177</v>
      </c>
      <c r="AG10" s="75" t="s">
        <v>180</v>
      </c>
      <c r="AH10" s="75" t="s">
        <v>179</v>
      </c>
      <c r="AI10" s="75" t="s">
        <v>177</v>
      </c>
      <c r="AJ10" s="75" t="s">
        <v>180</v>
      </c>
      <c r="AK10" s="75" t="s">
        <v>179</v>
      </c>
      <c r="AL10" s="75" t="s">
        <v>177</v>
      </c>
      <c r="AM10" s="75" t="s">
        <v>180</v>
      </c>
      <c r="AN10" s="75" t="s">
        <v>179</v>
      </c>
      <c r="AO10" s="75" t="s">
        <v>177</v>
      </c>
      <c r="AP10" s="75" t="s">
        <v>180</v>
      </c>
    </row>
    <row r="11" spans="1:54" s="74" customFormat="1" ht="20.85" customHeight="1">
      <c r="A11" s="77" t="str">
        <f>Resumo!$A$11</f>
        <v>1.0</v>
      </c>
      <c r="B11" s="398" t="str">
        <f>Resumo!$B$11</f>
        <v>SERVIÇOS PRELIMINARES</v>
      </c>
      <c r="C11" s="398"/>
      <c r="D11" s="398"/>
      <c r="E11" s="398"/>
      <c r="F11" s="398"/>
      <c r="G11" s="399">
        <f>Resumo!$G$11</f>
        <v>0</v>
      </c>
      <c r="H11" s="399"/>
      <c r="I11" s="78" t="e">
        <f t="shared" ref="I11:I30" si="0">G11/$G$31</f>
        <v>#DIV/0!</v>
      </c>
      <c r="J11" s="112">
        <f>L11*G11</f>
        <v>0</v>
      </c>
      <c r="K11" s="166">
        <v>0.3115</v>
      </c>
      <c r="L11" s="79">
        <f t="shared" ref="L11:L30" si="1">K11</f>
        <v>0.3115</v>
      </c>
      <c r="M11" s="112">
        <f>N11*G11</f>
        <v>0</v>
      </c>
      <c r="N11" s="166">
        <v>6.8900000000000003E-2</v>
      </c>
      <c r="O11" s="79">
        <f t="shared" ref="O11:O30" si="2">L11+N11</f>
        <v>0.38040000000000002</v>
      </c>
      <c r="P11" s="112">
        <f>Q11*G11</f>
        <v>0</v>
      </c>
      <c r="Q11" s="166">
        <v>6.8900000000000003E-2</v>
      </c>
      <c r="R11" s="79">
        <f>O11+Q11</f>
        <v>0.44930000000000003</v>
      </c>
      <c r="S11" s="112">
        <f>T11*G11</f>
        <v>0</v>
      </c>
      <c r="T11" s="166">
        <v>6.8900000000000003E-2</v>
      </c>
      <c r="U11" s="79">
        <f t="shared" ref="U11:U30" si="3">R11+T11</f>
        <v>0.51819999999999999</v>
      </c>
      <c r="V11" s="112">
        <f>W11*G11</f>
        <v>0</v>
      </c>
      <c r="W11" s="166">
        <v>6.8900000000000003E-2</v>
      </c>
      <c r="X11" s="79">
        <f t="shared" ref="X11:X30" si="4">U11+W11</f>
        <v>0.58709999999999996</v>
      </c>
      <c r="Y11" s="112">
        <f>Z11*G11</f>
        <v>0</v>
      </c>
      <c r="Z11" s="166">
        <v>6.8900000000000003E-2</v>
      </c>
      <c r="AA11" s="79">
        <f t="shared" ref="AA11:AA30" si="5">X11+Z11</f>
        <v>0.65599999999999992</v>
      </c>
      <c r="AB11" s="112">
        <f>AC11*G11</f>
        <v>0</v>
      </c>
      <c r="AC11" s="166">
        <v>6.8900000000000003E-2</v>
      </c>
      <c r="AD11" s="79">
        <f t="shared" ref="AD11:AD30" si="6">AA11+AC11</f>
        <v>0.72489999999999988</v>
      </c>
      <c r="AE11" s="112">
        <f>AF11*G11</f>
        <v>0</v>
      </c>
      <c r="AF11" s="166">
        <v>6.8900000000000003E-2</v>
      </c>
      <c r="AG11" s="79">
        <f t="shared" ref="AG11:AG30" si="7">AD11+AF11</f>
        <v>0.79379999999999984</v>
      </c>
      <c r="AH11" s="112">
        <f>AI11*G11</f>
        <v>0</v>
      </c>
      <c r="AI11" s="166">
        <v>6.8900000000000003E-2</v>
      </c>
      <c r="AJ11" s="79">
        <f t="shared" ref="AJ11:AJ30" si="8">AG11+AI11</f>
        <v>0.8626999999999998</v>
      </c>
      <c r="AK11" s="112">
        <f>AL11*G11</f>
        <v>0</v>
      </c>
      <c r="AL11" s="166">
        <v>6.8900000000000003E-2</v>
      </c>
      <c r="AM11" s="79">
        <f t="shared" ref="AM11:AM30" si="9">AJ11+AL11</f>
        <v>0.93159999999999976</v>
      </c>
      <c r="AN11" s="112">
        <f>AO11*G11</f>
        <v>0</v>
      </c>
      <c r="AO11" s="166">
        <v>6.8400000000000002E-2</v>
      </c>
      <c r="AP11" s="79">
        <f t="shared" ref="AP11:AP30" si="10">AM11+AO11</f>
        <v>0.99999999999999978</v>
      </c>
    </row>
    <row r="12" spans="1:54" s="74" customFormat="1" ht="20.85" customHeight="1">
      <c r="A12" s="77" t="str">
        <f>Resumo!$A$12</f>
        <v>2.0</v>
      </c>
      <c r="B12" s="398" t="str">
        <f>Resumo!$B$12</f>
        <v>MOVIMENTO DE TERRA</v>
      </c>
      <c r="C12" s="398"/>
      <c r="D12" s="398"/>
      <c r="E12" s="398"/>
      <c r="F12" s="398"/>
      <c r="G12" s="400">
        <f>Resumo!$G$12</f>
        <v>0</v>
      </c>
      <c r="H12" s="400"/>
      <c r="I12" s="78" t="e">
        <f t="shared" si="0"/>
        <v>#DIV/0!</v>
      </c>
      <c r="J12" s="112">
        <f t="shared" ref="J12:J30" si="11">L12*G12</f>
        <v>0</v>
      </c>
      <c r="K12" s="166">
        <v>0.8</v>
      </c>
      <c r="L12" s="79">
        <f t="shared" si="1"/>
        <v>0.8</v>
      </c>
      <c r="M12" s="112">
        <f t="shared" ref="M12:M30" si="12">N12*G12</f>
        <v>0</v>
      </c>
      <c r="N12" s="166">
        <v>0.2</v>
      </c>
      <c r="O12" s="79">
        <f t="shared" si="2"/>
        <v>1</v>
      </c>
      <c r="P12" s="112">
        <f t="shared" ref="P12:P30" si="13">Q12*G12</f>
        <v>0</v>
      </c>
      <c r="Q12" s="166"/>
      <c r="R12" s="79">
        <f t="shared" ref="R12:R30" si="14">O12+Q12</f>
        <v>1</v>
      </c>
      <c r="S12" s="112">
        <f t="shared" ref="S12:S30" si="15">T12*G12</f>
        <v>0</v>
      </c>
      <c r="T12" s="166"/>
      <c r="U12" s="79">
        <f t="shared" si="3"/>
        <v>1</v>
      </c>
      <c r="V12" s="112">
        <f t="shared" ref="V12:V30" si="16">W12*G12</f>
        <v>0</v>
      </c>
      <c r="W12" s="166"/>
      <c r="X12" s="79">
        <f t="shared" si="4"/>
        <v>1</v>
      </c>
      <c r="Y12" s="112">
        <f t="shared" ref="Y12:Y30" si="17">Z12*G12</f>
        <v>0</v>
      </c>
      <c r="Z12" s="166"/>
      <c r="AA12" s="79">
        <f t="shared" si="5"/>
        <v>1</v>
      </c>
      <c r="AB12" s="112">
        <f t="shared" ref="AB12:AB30" si="18">AC12*G12</f>
        <v>0</v>
      </c>
      <c r="AC12" s="166"/>
      <c r="AD12" s="79">
        <f t="shared" si="6"/>
        <v>1</v>
      </c>
      <c r="AE12" s="112">
        <f t="shared" ref="AE12:AE30" si="19">AF12*G12</f>
        <v>0</v>
      </c>
      <c r="AF12" s="166"/>
      <c r="AG12" s="79">
        <f t="shared" si="7"/>
        <v>1</v>
      </c>
      <c r="AH12" s="112">
        <f t="shared" ref="AH12:AH30" si="20">AI12*G12</f>
        <v>0</v>
      </c>
      <c r="AI12" s="166"/>
      <c r="AJ12" s="79">
        <f t="shared" si="8"/>
        <v>1</v>
      </c>
      <c r="AK12" s="112">
        <f t="shared" ref="AK12:AK30" si="21">AL12*G12</f>
        <v>0</v>
      </c>
      <c r="AL12" s="166"/>
      <c r="AM12" s="79">
        <f t="shared" si="9"/>
        <v>1</v>
      </c>
      <c r="AN12" s="112">
        <f t="shared" ref="AN12:AN30" si="22">AO12*G12</f>
        <v>0</v>
      </c>
      <c r="AO12" s="166"/>
      <c r="AP12" s="79">
        <f t="shared" si="10"/>
        <v>1</v>
      </c>
    </row>
    <row r="13" spans="1:54" s="74" customFormat="1" ht="20.85" customHeight="1">
      <c r="A13" s="77" t="str">
        <f>Resumo!$A$13</f>
        <v>3.0</v>
      </c>
      <c r="B13" s="398" t="str">
        <f>Resumo!$B$13</f>
        <v>INFRA ESTRUTURA</v>
      </c>
      <c r="C13" s="398"/>
      <c r="D13" s="398"/>
      <c r="E13" s="398"/>
      <c r="F13" s="398"/>
      <c r="G13" s="400">
        <f>Resumo!$G$13</f>
        <v>0</v>
      </c>
      <c r="H13" s="400"/>
      <c r="I13" s="78" t="e">
        <f t="shared" si="0"/>
        <v>#DIV/0!</v>
      </c>
      <c r="J13" s="112">
        <f t="shared" si="11"/>
        <v>0</v>
      </c>
      <c r="K13" s="166">
        <v>1</v>
      </c>
      <c r="L13" s="79">
        <f t="shared" si="1"/>
        <v>1</v>
      </c>
      <c r="M13" s="112">
        <f t="shared" si="12"/>
        <v>0</v>
      </c>
      <c r="N13" s="166"/>
      <c r="O13" s="79">
        <f t="shared" si="2"/>
        <v>1</v>
      </c>
      <c r="P13" s="112">
        <f t="shared" si="13"/>
        <v>0</v>
      </c>
      <c r="Q13" s="166"/>
      <c r="R13" s="79">
        <f t="shared" si="14"/>
        <v>1</v>
      </c>
      <c r="S13" s="112">
        <f t="shared" si="15"/>
        <v>0</v>
      </c>
      <c r="T13" s="166"/>
      <c r="U13" s="79">
        <f t="shared" si="3"/>
        <v>1</v>
      </c>
      <c r="V13" s="112">
        <f t="shared" si="16"/>
        <v>0</v>
      </c>
      <c r="W13" s="166"/>
      <c r="X13" s="79">
        <f t="shared" si="4"/>
        <v>1</v>
      </c>
      <c r="Y13" s="112">
        <f t="shared" si="17"/>
        <v>0</v>
      </c>
      <c r="Z13" s="166"/>
      <c r="AA13" s="79">
        <f t="shared" si="5"/>
        <v>1</v>
      </c>
      <c r="AB13" s="112">
        <f t="shared" si="18"/>
        <v>0</v>
      </c>
      <c r="AC13" s="166"/>
      <c r="AD13" s="79">
        <f t="shared" si="6"/>
        <v>1</v>
      </c>
      <c r="AE13" s="112">
        <f t="shared" si="19"/>
        <v>0</v>
      </c>
      <c r="AF13" s="166"/>
      <c r="AG13" s="79">
        <f t="shared" si="7"/>
        <v>1</v>
      </c>
      <c r="AH13" s="112">
        <f t="shared" si="20"/>
        <v>0</v>
      </c>
      <c r="AI13" s="166"/>
      <c r="AJ13" s="79">
        <f t="shared" si="8"/>
        <v>1</v>
      </c>
      <c r="AK13" s="112">
        <f t="shared" si="21"/>
        <v>0</v>
      </c>
      <c r="AL13" s="166"/>
      <c r="AM13" s="79">
        <f t="shared" si="9"/>
        <v>1</v>
      </c>
      <c r="AN13" s="112">
        <f t="shared" si="22"/>
        <v>0</v>
      </c>
      <c r="AO13" s="166"/>
      <c r="AP13" s="79">
        <f t="shared" si="10"/>
        <v>1</v>
      </c>
    </row>
    <row r="14" spans="1:54" s="74" customFormat="1" ht="20.85" customHeight="1">
      <c r="A14" s="77" t="str">
        <f>Resumo!$A$14</f>
        <v>4.0</v>
      </c>
      <c r="B14" s="398" t="str">
        <f>Resumo!$B$14</f>
        <v>SUPRA ESTRUTURA</v>
      </c>
      <c r="C14" s="398"/>
      <c r="D14" s="398"/>
      <c r="E14" s="398"/>
      <c r="F14" s="398"/>
      <c r="G14" s="400">
        <f>Resumo!$G$14</f>
        <v>0</v>
      </c>
      <c r="H14" s="400"/>
      <c r="I14" s="78" t="e">
        <f t="shared" si="0"/>
        <v>#DIV/0!</v>
      </c>
      <c r="J14" s="112">
        <f t="shared" si="11"/>
        <v>0</v>
      </c>
      <c r="K14" s="76">
        <v>0.1</v>
      </c>
      <c r="L14" s="79">
        <f t="shared" si="1"/>
        <v>0.1</v>
      </c>
      <c r="M14" s="112">
        <f t="shared" si="12"/>
        <v>0</v>
      </c>
      <c r="N14" s="166">
        <v>0.2</v>
      </c>
      <c r="O14" s="79">
        <f t="shared" si="2"/>
        <v>0.30000000000000004</v>
      </c>
      <c r="P14" s="112">
        <f t="shared" si="13"/>
        <v>0</v>
      </c>
      <c r="Q14" s="166">
        <v>0.4</v>
      </c>
      <c r="R14" s="79">
        <f t="shared" si="14"/>
        <v>0.70000000000000007</v>
      </c>
      <c r="S14" s="112">
        <f t="shared" si="15"/>
        <v>0</v>
      </c>
      <c r="T14" s="166">
        <v>0.3</v>
      </c>
      <c r="U14" s="79">
        <f t="shared" si="3"/>
        <v>1</v>
      </c>
      <c r="V14" s="112">
        <f t="shared" si="16"/>
        <v>0</v>
      </c>
      <c r="W14" s="166"/>
      <c r="X14" s="79">
        <f t="shared" si="4"/>
        <v>1</v>
      </c>
      <c r="Y14" s="112">
        <f t="shared" si="17"/>
        <v>0</v>
      </c>
      <c r="Z14" s="166"/>
      <c r="AA14" s="79">
        <f t="shared" si="5"/>
        <v>1</v>
      </c>
      <c r="AB14" s="112">
        <f t="shared" si="18"/>
        <v>0</v>
      </c>
      <c r="AC14" s="166"/>
      <c r="AD14" s="79">
        <f t="shared" si="6"/>
        <v>1</v>
      </c>
      <c r="AE14" s="112">
        <f t="shared" si="19"/>
        <v>0</v>
      </c>
      <c r="AF14" s="166"/>
      <c r="AG14" s="79">
        <f t="shared" si="7"/>
        <v>1</v>
      </c>
      <c r="AH14" s="112">
        <f t="shared" si="20"/>
        <v>0</v>
      </c>
      <c r="AI14" s="166"/>
      <c r="AJ14" s="79">
        <f t="shared" si="8"/>
        <v>1</v>
      </c>
      <c r="AK14" s="112">
        <f t="shared" si="21"/>
        <v>0</v>
      </c>
      <c r="AL14" s="166"/>
      <c r="AM14" s="79">
        <f t="shared" si="9"/>
        <v>1</v>
      </c>
      <c r="AN14" s="112">
        <f t="shared" si="22"/>
        <v>0</v>
      </c>
      <c r="AO14" s="166"/>
      <c r="AP14" s="79">
        <f t="shared" si="10"/>
        <v>1</v>
      </c>
    </row>
    <row r="15" spans="1:54" s="74" customFormat="1" ht="20.85" customHeight="1">
      <c r="A15" s="77" t="str">
        <f>Resumo!$A$15</f>
        <v>5.0</v>
      </c>
      <c r="B15" s="398" t="str">
        <f>Resumo!$B$15</f>
        <v>IMPERMEABILIZAÇÃO E TRATAMENTOS</v>
      </c>
      <c r="C15" s="398"/>
      <c r="D15" s="398"/>
      <c r="E15" s="398"/>
      <c r="F15" s="398"/>
      <c r="G15" s="400">
        <f>Resumo!$G$15</f>
        <v>0</v>
      </c>
      <c r="H15" s="400"/>
      <c r="I15" s="78" t="e">
        <f t="shared" si="0"/>
        <v>#DIV/0!</v>
      </c>
      <c r="J15" s="112">
        <f t="shared" si="11"/>
        <v>0</v>
      </c>
      <c r="K15" s="76"/>
      <c r="L15" s="79">
        <f t="shared" si="1"/>
        <v>0</v>
      </c>
      <c r="M15" s="112">
        <f t="shared" si="12"/>
        <v>0</v>
      </c>
      <c r="N15" s="166">
        <v>1</v>
      </c>
      <c r="O15" s="79">
        <f t="shared" si="2"/>
        <v>1</v>
      </c>
      <c r="P15" s="112">
        <f t="shared" si="13"/>
        <v>0</v>
      </c>
      <c r="Q15" s="166"/>
      <c r="R15" s="79">
        <f t="shared" si="14"/>
        <v>1</v>
      </c>
      <c r="S15" s="112">
        <f t="shared" si="15"/>
        <v>0</v>
      </c>
      <c r="T15" s="166"/>
      <c r="U15" s="79">
        <f t="shared" si="3"/>
        <v>1</v>
      </c>
      <c r="V15" s="112">
        <f t="shared" si="16"/>
        <v>0</v>
      </c>
      <c r="W15" s="166"/>
      <c r="X15" s="79">
        <f t="shared" si="4"/>
        <v>1</v>
      </c>
      <c r="Y15" s="112">
        <f t="shared" si="17"/>
        <v>0</v>
      </c>
      <c r="Z15" s="166"/>
      <c r="AA15" s="79">
        <f t="shared" si="5"/>
        <v>1</v>
      </c>
      <c r="AB15" s="112">
        <f t="shared" si="18"/>
        <v>0</v>
      </c>
      <c r="AC15" s="166"/>
      <c r="AD15" s="79">
        <f t="shared" si="6"/>
        <v>1</v>
      </c>
      <c r="AE15" s="112">
        <f t="shared" si="19"/>
        <v>0</v>
      </c>
      <c r="AF15" s="166"/>
      <c r="AG15" s="79">
        <f t="shared" si="7"/>
        <v>1</v>
      </c>
      <c r="AH15" s="112">
        <f t="shared" si="20"/>
        <v>0</v>
      </c>
      <c r="AI15" s="166"/>
      <c r="AJ15" s="79">
        <f t="shared" si="8"/>
        <v>1</v>
      </c>
      <c r="AK15" s="112">
        <f t="shared" si="21"/>
        <v>0</v>
      </c>
      <c r="AL15" s="166"/>
      <c r="AM15" s="79">
        <f t="shared" si="9"/>
        <v>1</v>
      </c>
      <c r="AN15" s="112">
        <f t="shared" si="22"/>
        <v>0</v>
      </c>
      <c r="AO15" s="166"/>
      <c r="AP15" s="79">
        <f t="shared" si="10"/>
        <v>1</v>
      </c>
    </row>
    <row r="16" spans="1:54" s="74" customFormat="1" ht="20.85" customHeight="1">
      <c r="A16" s="77" t="str">
        <f>Resumo!$A$16</f>
        <v>6.0</v>
      </c>
      <c r="B16" s="398" t="str">
        <f>Resumo!$B$16</f>
        <v>ALVENARIAS E VEDAÇÕES</v>
      </c>
      <c r="C16" s="398"/>
      <c r="D16" s="398"/>
      <c r="E16" s="398"/>
      <c r="F16" s="398"/>
      <c r="G16" s="400">
        <f>Resumo!$G$16</f>
        <v>0</v>
      </c>
      <c r="H16" s="400"/>
      <c r="I16" s="78" t="e">
        <f t="shared" si="0"/>
        <v>#DIV/0!</v>
      </c>
      <c r="J16" s="112">
        <f t="shared" si="11"/>
        <v>0</v>
      </c>
      <c r="K16" s="76">
        <v>0.05</v>
      </c>
      <c r="L16" s="79">
        <f t="shared" si="1"/>
        <v>0.05</v>
      </c>
      <c r="M16" s="112">
        <f t="shared" si="12"/>
        <v>0</v>
      </c>
      <c r="N16" s="166">
        <v>0.4</v>
      </c>
      <c r="O16" s="79">
        <f t="shared" si="2"/>
        <v>0.45</v>
      </c>
      <c r="P16" s="112">
        <f t="shared" si="13"/>
        <v>0</v>
      </c>
      <c r="Q16" s="166">
        <v>0.3</v>
      </c>
      <c r="R16" s="79">
        <f t="shared" si="14"/>
        <v>0.75</v>
      </c>
      <c r="S16" s="112">
        <f t="shared" si="15"/>
        <v>0</v>
      </c>
      <c r="T16" s="166">
        <v>0.25</v>
      </c>
      <c r="U16" s="79">
        <f t="shared" si="3"/>
        <v>1</v>
      </c>
      <c r="V16" s="112">
        <f t="shared" si="16"/>
        <v>0</v>
      </c>
      <c r="W16" s="166"/>
      <c r="X16" s="79">
        <f t="shared" si="4"/>
        <v>1</v>
      </c>
      <c r="Y16" s="112">
        <f t="shared" si="17"/>
        <v>0</v>
      </c>
      <c r="Z16" s="166"/>
      <c r="AA16" s="79">
        <f t="shared" si="5"/>
        <v>1</v>
      </c>
      <c r="AB16" s="112">
        <f t="shared" si="18"/>
        <v>0</v>
      </c>
      <c r="AC16" s="166"/>
      <c r="AD16" s="79">
        <f t="shared" si="6"/>
        <v>1</v>
      </c>
      <c r="AE16" s="112">
        <f t="shared" si="19"/>
        <v>0</v>
      </c>
      <c r="AF16" s="166"/>
      <c r="AG16" s="79">
        <f t="shared" si="7"/>
        <v>1</v>
      </c>
      <c r="AH16" s="112">
        <f t="shared" si="20"/>
        <v>0</v>
      </c>
      <c r="AI16" s="166"/>
      <c r="AJ16" s="79">
        <f t="shared" si="8"/>
        <v>1</v>
      </c>
      <c r="AK16" s="112">
        <f t="shared" si="21"/>
        <v>0</v>
      </c>
      <c r="AL16" s="166"/>
      <c r="AM16" s="79">
        <f t="shared" si="9"/>
        <v>1</v>
      </c>
      <c r="AN16" s="112">
        <f t="shared" si="22"/>
        <v>0</v>
      </c>
      <c r="AO16" s="166"/>
      <c r="AP16" s="79">
        <f t="shared" si="10"/>
        <v>1</v>
      </c>
    </row>
    <row r="17" spans="1:42" s="74" customFormat="1" ht="20.85" customHeight="1">
      <c r="A17" s="77" t="str">
        <f>Resumo!$A$17</f>
        <v>7.0</v>
      </c>
      <c r="B17" s="398" t="str">
        <f>Resumo!$B$17</f>
        <v>REVESTIMENTOS</v>
      </c>
      <c r="C17" s="398"/>
      <c r="D17" s="398"/>
      <c r="E17" s="398"/>
      <c r="F17" s="398"/>
      <c r="G17" s="400">
        <f>Resumo!$G$17</f>
        <v>0</v>
      </c>
      <c r="H17" s="400"/>
      <c r="I17" s="78" t="e">
        <f t="shared" si="0"/>
        <v>#DIV/0!</v>
      </c>
      <c r="J17" s="112">
        <f t="shared" si="11"/>
        <v>0</v>
      </c>
      <c r="K17" s="76"/>
      <c r="L17" s="79">
        <f t="shared" si="1"/>
        <v>0</v>
      </c>
      <c r="M17" s="112">
        <f t="shared" si="12"/>
        <v>0</v>
      </c>
      <c r="N17" s="166"/>
      <c r="O17" s="79">
        <f t="shared" si="2"/>
        <v>0</v>
      </c>
      <c r="P17" s="112">
        <f t="shared" si="13"/>
        <v>0</v>
      </c>
      <c r="Q17" s="166"/>
      <c r="R17" s="79">
        <f t="shared" si="14"/>
        <v>0</v>
      </c>
      <c r="S17" s="112">
        <f t="shared" si="15"/>
        <v>0</v>
      </c>
      <c r="T17" s="166">
        <v>0.3</v>
      </c>
      <c r="U17" s="79">
        <f t="shared" si="3"/>
        <v>0.3</v>
      </c>
      <c r="V17" s="112">
        <f t="shared" si="16"/>
        <v>0</v>
      </c>
      <c r="W17" s="166">
        <v>0.2</v>
      </c>
      <c r="X17" s="79">
        <f t="shared" si="4"/>
        <v>0.5</v>
      </c>
      <c r="Y17" s="112">
        <f t="shared" si="17"/>
        <v>0</v>
      </c>
      <c r="Z17" s="166">
        <v>0.1</v>
      </c>
      <c r="AA17" s="79">
        <f t="shared" si="5"/>
        <v>0.6</v>
      </c>
      <c r="AB17" s="112">
        <f t="shared" si="18"/>
        <v>0</v>
      </c>
      <c r="AC17" s="166">
        <v>0.15</v>
      </c>
      <c r="AD17" s="79">
        <f t="shared" si="6"/>
        <v>0.75</v>
      </c>
      <c r="AE17" s="112">
        <f t="shared" si="19"/>
        <v>0</v>
      </c>
      <c r="AF17" s="166">
        <v>0.1</v>
      </c>
      <c r="AG17" s="79">
        <f t="shared" si="7"/>
        <v>0.85</v>
      </c>
      <c r="AH17" s="112">
        <f t="shared" si="20"/>
        <v>0</v>
      </c>
      <c r="AI17" s="166">
        <v>0.15</v>
      </c>
      <c r="AJ17" s="79">
        <f t="shared" si="8"/>
        <v>1</v>
      </c>
      <c r="AK17" s="112">
        <f t="shared" si="21"/>
        <v>0</v>
      </c>
      <c r="AL17" s="166"/>
      <c r="AM17" s="79">
        <f t="shared" si="9"/>
        <v>1</v>
      </c>
      <c r="AN17" s="112">
        <f t="shared" si="22"/>
        <v>0</v>
      </c>
      <c r="AO17" s="166"/>
      <c r="AP17" s="79">
        <f t="shared" si="10"/>
        <v>1</v>
      </c>
    </row>
    <row r="18" spans="1:42" s="74" customFormat="1" ht="19.5" customHeight="1">
      <c r="A18" s="77" t="str">
        <f>Resumo!$A$18</f>
        <v>8.0</v>
      </c>
      <c r="B18" s="398" t="str">
        <f>Resumo!$B$18</f>
        <v>COBERTURA</v>
      </c>
      <c r="C18" s="398"/>
      <c r="D18" s="398"/>
      <c r="E18" s="398"/>
      <c r="F18" s="398"/>
      <c r="G18" s="400">
        <f>Resumo!$G$18</f>
        <v>0</v>
      </c>
      <c r="H18" s="400"/>
      <c r="I18" s="78" t="e">
        <f t="shared" si="0"/>
        <v>#DIV/0!</v>
      </c>
      <c r="J18" s="112">
        <f t="shared" si="11"/>
        <v>0</v>
      </c>
      <c r="K18" s="76"/>
      <c r="L18" s="79">
        <f t="shared" si="1"/>
        <v>0</v>
      </c>
      <c r="M18" s="112">
        <f t="shared" si="12"/>
        <v>0</v>
      </c>
      <c r="N18" s="166"/>
      <c r="O18" s="79">
        <f t="shared" si="2"/>
        <v>0</v>
      </c>
      <c r="P18" s="112">
        <f t="shared" si="13"/>
        <v>0</v>
      </c>
      <c r="Q18" s="166"/>
      <c r="R18" s="79">
        <f t="shared" si="14"/>
        <v>0</v>
      </c>
      <c r="S18" s="112">
        <f t="shared" si="15"/>
        <v>0</v>
      </c>
      <c r="T18" s="166">
        <v>0.5</v>
      </c>
      <c r="U18" s="79">
        <f t="shared" si="3"/>
        <v>0.5</v>
      </c>
      <c r="V18" s="112">
        <f t="shared" si="16"/>
        <v>0</v>
      </c>
      <c r="W18" s="166">
        <v>0.3</v>
      </c>
      <c r="X18" s="79">
        <f t="shared" si="4"/>
        <v>0.8</v>
      </c>
      <c r="Y18" s="112">
        <f t="shared" si="17"/>
        <v>0</v>
      </c>
      <c r="Z18" s="166">
        <v>0.2</v>
      </c>
      <c r="AA18" s="79">
        <f t="shared" si="5"/>
        <v>1</v>
      </c>
      <c r="AB18" s="112">
        <f t="shared" si="18"/>
        <v>0</v>
      </c>
      <c r="AC18" s="166"/>
      <c r="AD18" s="79">
        <f t="shared" si="6"/>
        <v>1</v>
      </c>
      <c r="AE18" s="112">
        <f t="shared" si="19"/>
        <v>0</v>
      </c>
      <c r="AF18" s="166"/>
      <c r="AG18" s="79">
        <f t="shared" si="7"/>
        <v>1</v>
      </c>
      <c r="AH18" s="112">
        <f t="shared" si="20"/>
        <v>0</v>
      </c>
      <c r="AI18" s="166"/>
      <c r="AJ18" s="79">
        <f t="shared" si="8"/>
        <v>1</v>
      </c>
      <c r="AK18" s="112">
        <f t="shared" si="21"/>
        <v>0</v>
      </c>
      <c r="AL18" s="166"/>
      <c r="AM18" s="79">
        <f t="shared" si="9"/>
        <v>1</v>
      </c>
      <c r="AN18" s="112">
        <f t="shared" si="22"/>
        <v>0</v>
      </c>
      <c r="AO18" s="166"/>
      <c r="AP18" s="79">
        <f t="shared" si="10"/>
        <v>1</v>
      </c>
    </row>
    <row r="19" spans="1:42" s="74" customFormat="1" ht="20.85" customHeight="1">
      <c r="A19" s="77" t="str">
        <f>Resumo!$A$19</f>
        <v>9.0</v>
      </c>
      <c r="B19" s="398" t="str">
        <f>Resumo!$B$19</f>
        <v>ESQUADRIAS</v>
      </c>
      <c r="C19" s="398"/>
      <c r="D19" s="398"/>
      <c r="E19" s="398"/>
      <c r="F19" s="398"/>
      <c r="G19" s="400">
        <f>Resumo!$G$19</f>
        <v>0</v>
      </c>
      <c r="H19" s="400"/>
      <c r="I19" s="78" t="e">
        <f t="shared" si="0"/>
        <v>#DIV/0!</v>
      </c>
      <c r="J19" s="112">
        <f t="shared" si="11"/>
        <v>0</v>
      </c>
      <c r="K19" s="76"/>
      <c r="L19" s="79">
        <f t="shared" si="1"/>
        <v>0</v>
      </c>
      <c r="M19" s="112">
        <f t="shared" si="12"/>
        <v>0</v>
      </c>
      <c r="N19" s="166"/>
      <c r="O19" s="79">
        <f t="shared" si="2"/>
        <v>0</v>
      </c>
      <c r="P19" s="112">
        <f t="shared" si="13"/>
        <v>0</v>
      </c>
      <c r="Q19" s="166"/>
      <c r="R19" s="79">
        <f t="shared" si="14"/>
        <v>0</v>
      </c>
      <c r="S19" s="112">
        <f t="shared" si="15"/>
        <v>0</v>
      </c>
      <c r="T19" s="166"/>
      <c r="U19" s="79">
        <f t="shared" si="3"/>
        <v>0</v>
      </c>
      <c r="V19" s="112">
        <f t="shared" si="16"/>
        <v>0</v>
      </c>
      <c r="W19" s="166"/>
      <c r="X19" s="79">
        <f t="shared" si="4"/>
        <v>0</v>
      </c>
      <c r="Y19" s="112">
        <f t="shared" si="17"/>
        <v>0</v>
      </c>
      <c r="Z19" s="166"/>
      <c r="AA19" s="79">
        <f t="shared" si="5"/>
        <v>0</v>
      </c>
      <c r="AB19" s="112">
        <f t="shared" si="18"/>
        <v>0</v>
      </c>
      <c r="AC19" s="166"/>
      <c r="AD19" s="79">
        <f t="shared" si="6"/>
        <v>0</v>
      </c>
      <c r="AE19" s="112">
        <f t="shared" si="19"/>
        <v>0</v>
      </c>
      <c r="AF19" s="166">
        <v>0.15</v>
      </c>
      <c r="AG19" s="79">
        <f t="shared" si="7"/>
        <v>0.15</v>
      </c>
      <c r="AH19" s="112">
        <f t="shared" si="20"/>
        <v>0</v>
      </c>
      <c r="AI19" s="166">
        <v>0.35</v>
      </c>
      <c r="AJ19" s="79">
        <f t="shared" si="8"/>
        <v>0.5</v>
      </c>
      <c r="AK19" s="112">
        <f t="shared" si="21"/>
        <v>0</v>
      </c>
      <c r="AL19" s="166">
        <v>0.35</v>
      </c>
      <c r="AM19" s="79">
        <f t="shared" si="9"/>
        <v>0.85</v>
      </c>
      <c r="AN19" s="112">
        <f t="shared" si="22"/>
        <v>0</v>
      </c>
      <c r="AO19" s="166">
        <v>0.15</v>
      </c>
      <c r="AP19" s="79">
        <f t="shared" si="10"/>
        <v>1</v>
      </c>
    </row>
    <row r="20" spans="1:42" s="74" customFormat="1" ht="20.85" customHeight="1">
      <c r="A20" s="77" t="str">
        <f>Resumo!$A$20</f>
        <v>10.0</v>
      </c>
      <c r="B20" s="398" t="str">
        <f>Resumo!$B$20</f>
        <v>PISO, RODAPÉS E SOLEIRAS</v>
      </c>
      <c r="C20" s="398"/>
      <c r="D20" s="398"/>
      <c r="E20" s="398"/>
      <c r="F20" s="398"/>
      <c r="G20" s="400">
        <f>Resumo!$G$20</f>
        <v>0</v>
      </c>
      <c r="H20" s="400"/>
      <c r="I20" s="78" t="e">
        <f t="shared" si="0"/>
        <v>#DIV/0!</v>
      </c>
      <c r="J20" s="112">
        <f t="shared" si="11"/>
        <v>0</v>
      </c>
      <c r="K20" s="76"/>
      <c r="L20" s="79">
        <f t="shared" si="1"/>
        <v>0</v>
      </c>
      <c r="M20" s="112">
        <f t="shared" si="12"/>
        <v>0</v>
      </c>
      <c r="N20" s="166"/>
      <c r="O20" s="79">
        <f t="shared" si="2"/>
        <v>0</v>
      </c>
      <c r="P20" s="112">
        <f t="shared" si="13"/>
        <v>0</v>
      </c>
      <c r="Q20" s="166"/>
      <c r="R20" s="79">
        <f t="shared" si="14"/>
        <v>0</v>
      </c>
      <c r="S20" s="112">
        <f t="shared" si="15"/>
        <v>0</v>
      </c>
      <c r="T20" s="166"/>
      <c r="U20" s="79">
        <f t="shared" si="3"/>
        <v>0</v>
      </c>
      <c r="V20" s="112">
        <f t="shared" si="16"/>
        <v>0</v>
      </c>
      <c r="W20" s="166"/>
      <c r="X20" s="79">
        <f t="shared" si="4"/>
        <v>0</v>
      </c>
      <c r="Y20" s="112">
        <f t="shared" si="17"/>
        <v>0</v>
      </c>
      <c r="Z20" s="166">
        <v>0.2</v>
      </c>
      <c r="AA20" s="79">
        <f t="shared" si="5"/>
        <v>0.2</v>
      </c>
      <c r="AB20" s="112">
        <f t="shared" si="18"/>
        <v>0</v>
      </c>
      <c r="AC20" s="166">
        <v>0.4</v>
      </c>
      <c r="AD20" s="79">
        <f t="shared" si="6"/>
        <v>0.60000000000000009</v>
      </c>
      <c r="AE20" s="112">
        <f t="shared" si="19"/>
        <v>0</v>
      </c>
      <c r="AF20" s="166">
        <v>0.35</v>
      </c>
      <c r="AG20" s="79">
        <f t="shared" si="7"/>
        <v>0.95000000000000007</v>
      </c>
      <c r="AH20" s="112">
        <f t="shared" si="20"/>
        <v>0</v>
      </c>
      <c r="AI20" s="166"/>
      <c r="AJ20" s="79">
        <f t="shared" si="8"/>
        <v>0.95000000000000007</v>
      </c>
      <c r="AK20" s="112">
        <f t="shared" si="21"/>
        <v>0</v>
      </c>
      <c r="AL20" s="166">
        <v>0.05</v>
      </c>
      <c r="AM20" s="79">
        <f t="shared" si="9"/>
        <v>1</v>
      </c>
      <c r="AN20" s="112">
        <f t="shared" si="22"/>
        <v>0</v>
      </c>
      <c r="AO20" s="166"/>
      <c r="AP20" s="79">
        <f t="shared" si="10"/>
        <v>1</v>
      </c>
    </row>
    <row r="21" spans="1:42" s="74" customFormat="1" ht="20.85" customHeight="1">
      <c r="A21" s="77" t="str">
        <f>Resumo!$A$21</f>
        <v>11.0</v>
      </c>
      <c r="B21" s="398" t="str">
        <f>Resumo!$B$21</f>
        <v>PINTURA</v>
      </c>
      <c r="C21" s="398"/>
      <c r="D21" s="398"/>
      <c r="E21" s="398"/>
      <c r="F21" s="398"/>
      <c r="G21" s="400">
        <f>Resumo!$G$21</f>
        <v>0</v>
      </c>
      <c r="H21" s="400"/>
      <c r="I21" s="78" t="e">
        <f t="shared" si="0"/>
        <v>#DIV/0!</v>
      </c>
      <c r="J21" s="112">
        <f t="shared" si="11"/>
        <v>0</v>
      </c>
      <c r="K21" s="76"/>
      <c r="L21" s="79">
        <f t="shared" si="1"/>
        <v>0</v>
      </c>
      <c r="M21" s="112">
        <f t="shared" si="12"/>
        <v>0</v>
      </c>
      <c r="N21" s="166"/>
      <c r="O21" s="79">
        <f t="shared" si="2"/>
        <v>0</v>
      </c>
      <c r="P21" s="112">
        <f t="shared" si="13"/>
        <v>0</v>
      </c>
      <c r="Q21" s="166"/>
      <c r="R21" s="79">
        <f t="shared" si="14"/>
        <v>0</v>
      </c>
      <c r="S21" s="112">
        <f t="shared" si="15"/>
        <v>0</v>
      </c>
      <c r="T21" s="166"/>
      <c r="U21" s="79">
        <f t="shared" si="3"/>
        <v>0</v>
      </c>
      <c r="V21" s="112">
        <f t="shared" si="16"/>
        <v>0</v>
      </c>
      <c r="W21" s="166"/>
      <c r="X21" s="79">
        <f t="shared" si="4"/>
        <v>0</v>
      </c>
      <c r="Y21" s="112">
        <f t="shared" si="17"/>
        <v>0</v>
      </c>
      <c r="Z21" s="166">
        <v>0</v>
      </c>
      <c r="AA21" s="79">
        <f t="shared" si="5"/>
        <v>0</v>
      </c>
      <c r="AB21" s="112">
        <f t="shared" si="18"/>
        <v>0</v>
      </c>
      <c r="AC21" s="166">
        <v>0</v>
      </c>
      <c r="AD21" s="79">
        <f t="shared" si="6"/>
        <v>0</v>
      </c>
      <c r="AE21" s="112">
        <f t="shared" si="19"/>
        <v>0</v>
      </c>
      <c r="AF21" s="166">
        <v>0</v>
      </c>
      <c r="AG21" s="79">
        <f t="shared" si="7"/>
        <v>0</v>
      </c>
      <c r="AH21" s="112">
        <f t="shared" si="20"/>
        <v>0</v>
      </c>
      <c r="AI21" s="166">
        <v>0.35</v>
      </c>
      <c r="AJ21" s="79">
        <f t="shared" si="8"/>
        <v>0.35</v>
      </c>
      <c r="AK21" s="112">
        <f t="shared" si="21"/>
        <v>0</v>
      </c>
      <c r="AL21" s="166">
        <v>0.35</v>
      </c>
      <c r="AM21" s="79">
        <f t="shared" si="9"/>
        <v>0.7</v>
      </c>
      <c r="AN21" s="112">
        <f t="shared" si="22"/>
        <v>0</v>
      </c>
      <c r="AO21" s="166">
        <v>0.3</v>
      </c>
      <c r="AP21" s="79">
        <f t="shared" si="10"/>
        <v>1</v>
      </c>
    </row>
    <row r="22" spans="1:42" s="74" customFormat="1" ht="20.85" customHeight="1">
      <c r="A22" s="77" t="str">
        <f>Resumo!$A$22</f>
        <v>12.0</v>
      </c>
      <c r="B22" s="398" t="str">
        <f>Resumo!$B$22</f>
        <v>ENTRADA DE ENERGIA</v>
      </c>
      <c r="C22" s="398"/>
      <c r="D22" s="398"/>
      <c r="E22" s="398"/>
      <c r="F22" s="398"/>
      <c r="G22" s="400">
        <f>Resumo!$G$22</f>
        <v>0</v>
      </c>
      <c r="H22" s="400"/>
      <c r="I22" s="78" t="e">
        <f t="shared" si="0"/>
        <v>#DIV/0!</v>
      </c>
      <c r="J22" s="112">
        <f t="shared" si="11"/>
        <v>0</v>
      </c>
      <c r="K22" s="76">
        <v>0</v>
      </c>
      <c r="L22" s="79">
        <f t="shared" si="1"/>
        <v>0</v>
      </c>
      <c r="M22" s="112">
        <f t="shared" si="12"/>
        <v>0</v>
      </c>
      <c r="N22" s="166">
        <v>0.1</v>
      </c>
      <c r="O22" s="79">
        <f t="shared" si="2"/>
        <v>0.1</v>
      </c>
      <c r="P22" s="112">
        <f t="shared" si="13"/>
        <v>0</v>
      </c>
      <c r="Q22" s="166"/>
      <c r="R22" s="79">
        <f t="shared" si="14"/>
        <v>0.1</v>
      </c>
      <c r="S22" s="112">
        <f t="shared" si="15"/>
        <v>0</v>
      </c>
      <c r="T22" s="166">
        <v>0.2</v>
      </c>
      <c r="U22" s="79">
        <f t="shared" si="3"/>
        <v>0.30000000000000004</v>
      </c>
      <c r="V22" s="112">
        <f t="shared" si="16"/>
        <v>0</v>
      </c>
      <c r="W22" s="166"/>
      <c r="X22" s="79">
        <f t="shared" si="4"/>
        <v>0.30000000000000004</v>
      </c>
      <c r="Y22" s="112">
        <f t="shared" si="17"/>
        <v>0</v>
      </c>
      <c r="Z22" s="166">
        <v>0.15</v>
      </c>
      <c r="AA22" s="79">
        <f t="shared" si="5"/>
        <v>0.45000000000000007</v>
      </c>
      <c r="AB22" s="112">
        <f t="shared" si="18"/>
        <v>0</v>
      </c>
      <c r="AC22" s="166">
        <v>0.4</v>
      </c>
      <c r="AD22" s="79">
        <f t="shared" si="6"/>
        <v>0.85000000000000009</v>
      </c>
      <c r="AE22" s="112">
        <f t="shared" si="19"/>
        <v>0</v>
      </c>
      <c r="AF22" s="166">
        <v>0.05</v>
      </c>
      <c r="AG22" s="79">
        <f t="shared" si="7"/>
        <v>0.90000000000000013</v>
      </c>
      <c r="AH22" s="112">
        <f t="shared" si="20"/>
        <v>0</v>
      </c>
      <c r="AI22" s="166"/>
      <c r="AJ22" s="79">
        <f t="shared" si="8"/>
        <v>0.90000000000000013</v>
      </c>
      <c r="AK22" s="112">
        <f t="shared" si="21"/>
        <v>0</v>
      </c>
      <c r="AL22" s="166">
        <v>0.1</v>
      </c>
      <c r="AM22" s="79">
        <f t="shared" si="9"/>
        <v>1.0000000000000002</v>
      </c>
      <c r="AN22" s="112">
        <f t="shared" si="22"/>
        <v>0</v>
      </c>
      <c r="AO22" s="166"/>
      <c r="AP22" s="79">
        <f t="shared" si="10"/>
        <v>1.0000000000000002</v>
      </c>
    </row>
    <row r="23" spans="1:42" s="74" customFormat="1" ht="20.85" customHeight="1">
      <c r="A23" s="77" t="str">
        <f>Resumo!$A$23</f>
        <v>13.0</v>
      </c>
      <c r="B23" s="398" t="str">
        <f>Resumo!$B$23</f>
        <v>INSTALAÇÕES ELÉTRICAS DE CABEAMENTO DE LOGICA E TELEFONIA</v>
      </c>
      <c r="C23" s="398"/>
      <c r="D23" s="398"/>
      <c r="E23" s="398"/>
      <c r="F23" s="398"/>
      <c r="G23" s="400">
        <f>Resumo!$G$23</f>
        <v>0</v>
      </c>
      <c r="H23" s="400"/>
      <c r="I23" s="78" t="e">
        <f t="shared" si="0"/>
        <v>#DIV/0!</v>
      </c>
      <c r="J23" s="112">
        <f t="shared" si="11"/>
        <v>0</v>
      </c>
      <c r="K23" s="76"/>
      <c r="L23" s="79">
        <f t="shared" si="1"/>
        <v>0</v>
      </c>
      <c r="M23" s="112">
        <f t="shared" si="12"/>
        <v>0</v>
      </c>
      <c r="N23" s="166">
        <v>0</v>
      </c>
      <c r="O23" s="79">
        <f t="shared" si="2"/>
        <v>0</v>
      </c>
      <c r="P23" s="112">
        <f t="shared" si="13"/>
        <v>0</v>
      </c>
      <c r="Q23" s="166">
        <v>0.1</v>
      </c>
      <c r="R23" s="79">
        <f t="shared" si="14"/>
        <v>0.1</v>
      </c>
      <c r="S23" s="112">
        <f t="shared" si="15"/>
        <v>0</v>
      </c>
      <c r="T23" s="166">
        <v>0</v>
      </c>
      <c r="U23" s="79">
        <f t="shared" si="3"/>
        <v>0.1</v>
      </c>
      <c r="V23" s="112">
        <f t="shared" si="16"/>
        <v>0</v>
      </c>
      <c r="W23" s="166">
        <v>0.15</v>
      </c>
      <c r="X23" s="79">
        <f t="shared" si="4"/>
        <v>0.25</v>
      </c>
      <c r="Y23" s="112">
        <f t="shared" si="17"/>
        <v>0</v>
      </c>
      <c r="Z23" s="166">
        <v>0.2</v>
      </c>
      <c r="AA23" s="79">
        <f t="shared" si="5"/>
        <v>0.45</v>
      </c>
      <c r="AB23" s="112">
        <f t="shared" si="18"/>
        <v>0</v>
      </c>
      <c r="AC23" s="166">
        <v>0.2</v>
      </c>
      <c r="AD23" s="79">
        <f t="shared" si="6"/>
        <v>0.65</v>
      </c>
      <c r="AE23" s="112">
        <f t="shared" si="19"/>
        <v>0</v>
      </c>
      <c r="AF23" s="166">
        <v>0.15</v>
      </c>
      <c r="AG23" s="79">
        <f t="shared" si="7"/>
        <v>0.8</v>
      </c>
      <c r="AH23" s="112">
        <f t="shared" si="20"/>
        <v>0</v>
      </c>
      <c r="AI23" s="166">
        <v>0.15</v>
      </c>
      <c r="AJ23" s="79">
        <f t="shared" si="8"/>
        <v>0.95000000000000007</v>
      </c>
      <c r="AK23" s="112">
        <f t="shared" si="21"/>
        <v>0</v>
      </c>
      <c r="AL23" s="166"/>
      <c r="AM23" s="79">
        <f t="shared" si="9"/>
        <v>0.95000000000000007</v>
      </c>
      <c r="AN23" s="112">
        <f t="shared" si="22"/>
        <v>0</v>
      </c>
      <c r="AO23" s="166">
        <v>0.05</v>
      </c>
      <c r="AP23" s="79">
        <f t="shared" si="10"/>
        <v>1</v>
      </c>
    </row>
    <row r="24" spans="1:42" s="74" customFormat="1" ht="20.85" customHeight="1">
      <c r="A24" s="77" t="str">
        <f>Resumo!$A$24</f>
        <v>14.0</v>
      </c>
      <c r="B24" s="398" t="str">
        <f>Resumo!$B$24</f>
        <v>INSTALAÇÕES HIDRÁULICAS</v>
      </c>
      <c r="C24" s="398"/>
      <c r="D24" s="398"/>
      <c r="E24" s="398"/>
      <c r="F24" s="398"/>
      <c r="G24" s="400">
        <f>Resumo!$G$24</f>
        <v>0</v>
      </c>
      <c r="H24" s="400"/>
      <c r="I24" s="78" t="e">
        <f t="shared" si="0"/>
        <v>#DIV/0!</v>
      </c>
      <c r="J24" s="112">
        <f t="shared" si="11"/>
        <v>0</v>
      </c>
      <c r="K24" s="76"/>
      <c r="L24" s="79">
        <f t="shared" si="1"/>
        <v>0</v>
      </c>
      <c r="M24" s="112">
        <f t="shared" si="12"/>
        <v>0</v>
      </c>
      <c r="N24" s="166">
        <v>0.05</v>
      </c>
      <c r="O24" s="79">
        <f t="shared" si="2"/>
        <v>0.05</v>
      </c>
      <c r="P24" s="112">
        <f t="shared" si="13"/>
        <v>0</v>
      </c>
      <c r="Q24" s="166">
        <v>0.4</v>
      </c>
      <c r="R24" s="79">
        <f t="shared" si="14"/>
        <v>0.45</v>
      </c>
      <c r="S24" s="112">
        <f t="shared" si="15"/>
        <v>0</v>
      </c>
      <c r="T24" s="166"/>
      <c r="U24" s="79">
        <f t="shared" si="3"/>
        <v>0.45</v>
      </c>
      <c r="V24" s="112">
        <f t="shared" si="16"/>
        <v>0</v>
      </c>
      <c r="W24" s="166"/>
      <c r="X24" s="79">
        <f t="shared" si="4"/>
        <v>0.45</v>
      </c>
      <c r="Y24" s="112">
        <f t="shared" si="17"/>
        <v>0</v>
      </c>
      <c r="Z24" s="166"/>
      <c r="AA24" s="79">
        <f t="shared" si="5"/>
        <v>0.45</v>
      </c>
      <c r="AB24" s="112">
        <f t="shared" si="18"/>
        <v>0</v>
      </c>
      <c r="AC24" s="166">
        <v>0.36</v>
      </c>
      <c r="AD24" s="79">
        <f t="shared" si="6"/>
        <v>0.81</v>
      </c>
      <c r="AE24" s="112">
        <f t="shared" si="19"/>
        <v>0</v>
      </c>
      <c r="AF24" s="166">
        <v>0.1</v>
      </c>
      <c r="AG24" s="79">
        <f t="shared" si="7"/>
        <v>0.91</v>
      </c>
      <c r="AH24" s="112">
        <f t="shared" si="20"/>
        <v>0</v>
      </c>
      <c r="AI24" s="166"/>
      <c r="AJ24" s="79">
        <f t="shared" si="8"/>
        <v>0.91</v>
      </c>
      <c r="AK24" s="112">
        <f t="shared" si="21"/>
        <v>0</v>
      </c>
      <c r="AL24" s="166"/>
      <c r="AM24" s="79">
        <f t="shared" si="9"/>
        <v>0.91</v>
      </c>
      <c r="AN24" s="112">
        <f t="shared" si="22"/>
        <v>0</v>
      </c>
      <c r="AO24" s="166">
        <v>0.09</v>
      </c>
      <c r="AP24" s="79">
        <f t="shared" si="10"/>
        <v>1</v>
      </c>
    </row>
    <row r="25" spans="1:42" s="74" customFormat="1" ht="20.85" customHeight="1">
      <c r="A25" s="77" t="str">
        <f>Resumo!$A$25</f>
        <v>15.0</v>
      </c>
      <c r="B25" s="398" t="str">
        <f>Resumo!$B$25</f>
        <v xml:space="preserve">INSTALAÇÕES SANITÁRIAS </v>
      </c>
      <c r="C25" s="398"/>
      <c r="D25" s="398"/>
      <c r="E25" s="398"/>
      <c r="F25" s="398"/>
      <c r="G25" s="400">
        <f>Resumo!$G$25</f>
        <v>0</v>
      </c>
      <c r="H25" s="400"/>
      <c r="I25" s="78" t="e">
        <f t="shared" si="0"/>
        <v>#DIV/0!</v>
      </c>
      <c r="J25" s="112">
        <f t="shared" si="11"/>
        <v>0</v>
      </c>
      <c r="K25" s="76"/>
      <c r="L25" s="79">
        <f t="shared" si="1"/>
        <v>0</v>
      </c>
      <c r="M25" s="112">
        <f t="shared" si="12"/>
        <v>0</v>
      </c>
      <c r="N25" s="166">
        <v>0</v>
      </c>
      <c r="O25" s="79">
        <f t="shared" si="2"/>
        <v>0</v>
      </c>
      <c r="P25" s="112">
        <f t="shared" si="13"/>
        <v>0</v>
      </c>
      <c r="Q25" s="166">
        <v>0</v>
      </c>
      <c r="R25" s="79">
        <f t="shared" si="14"/>
        <v>0</v>
      </c>
      <c r="S25" s="112">
        <f t="shared" si="15"/>
        <v>0</v>
      </c>
      <c r="T25" s="166"/>
      <c r="U25" s="79">
        <f t="shared" si="3"/>
        <v>0</v>
      </c>
      <c r="V25" s="112">
        <f t="shared" si="16"/>
        <v>0</v>
      </c>
      <c r="W25" s="166"/>
      <c r="X25" s="79">
        <f t="shared" si="4"/>
        <v>0</v>
      </c>
      <c r="Y25" s="112">
        <f t="shared" si="17"/>
        <v>0</v>
      </c>
      <c r="Z25" s="166">
        <v>0.15</v>
      </c>
      <c r="AA25" s="79">
        <f t="shared" si="5"/>
        <v>0.15</v>
      </c>
      <c r="AB25" s="112">
        <f t="shared" si="18"/>
        <v>0</v>
      </c>
      <c r="AC25" s="166">
        <v>0.1</v>
      </c>
      <c r="AD25" s="79">
        <f t="shared" si="6"/>
        <v>0.25</v>
      </c>
      <c r="AE25" s="112">
        <f t="shared" si="19"/>
        <v>0</v>
      </c>
      <c r="AF25" s="166">
        <v>0.35</v>
      </c>
      <c r="AG25" s="79">
        <f t="shared" si="7"/>
        <v>0.6</v>
      </c>
      <c r="AH25" s="112">
        <f t="shared" si="20"/>
        <v>0</v>
      </c>
      <c r="AI25" s="166">
        <v>0.15</v>
      </c>
      <c r="AJ25" s="79">
        <f t="shared" si="8"/>
        <v>0.75</v>
      </c>
      <c r="AK25" s="112">
        <f t="shared" si="21"/>
        <v>0</v>
      </c>
      <c r="AL25" s="166">
        <v>0.25</v>
      </c>
      <c r="AM25" s="79">
        <f t="shared" si="9"/>
        <v>1</v>
      </c>
      <c r="AN25" s="112">
        <f t="shared" si="22"/>
        <v>0</v>
      </c>
      <c r="AO25" s="166"/>
      <c r="AP25" s="79">
        <f t="shared" si="10"/>
        <v>1</v>
      </c>
    </row>
    <row r="26" spans="1:42" s="74" customFormat="1" ht="20.85" customHeight="1">
      <c r="A26" s="77" t="str">
        <f>Resumo!$A$26</f>
        <v>16.0</v>
      </c>
      <c r="B26" s="398" t="str">
        <f>Resumo!$B$26</f>
        <v>BASE DA CAIXA D'ÁGUA</v>
      </c>
      <c r="C26" s="398"/>
      <c r="D26" s="398"/>
      <c r="E26" s="398"/>
      <c r="F26" s="398"/>
      <c r="G26" s="400">
        <f>Resumo!$G$26</f>
        <v>0</v>
      </c>
      <c r="H26" s="400"/>
      <c r="I26" s="78" t="e">
        <f t="shared" si="0"/>
        <v>#DIV/0!</v>
      </c>
      <c r="J26" s="112">
        <f t="shared" si="11"/>
        <v>0</v>
      </c>
      <c r="K26" s="76"/>
      <c r="L26" s="79">
        <f t="shared" si="1"/>
        <v>0</v>
      </c>
      <c r="M26" s="112">
        <f t="shared" si="12"/>
        <v>0</v>
      </c>
      <c r="N26" s="166">
        <v>0</v>
      </c>
      <c r="O26" s="79">
        <f t="shared" si="2"/>
        <v>0</v>
      </c>
      <c r="P26" s="112">
        <f t="shared" si="13"/>
        <v>0</v>
      </c>
      <c r="Q26" s="166">
        <v>0</v>
      </c>
      <c r="R26" s="79">
        <f t="shared" si="14"/>
        <v>0</v>
      </c>
      <c r="S26" s="112">
        <f t="shared" si="15"/>
        <v>0</v>
      </c>
      <c r="T26" s="166"/>
      <c r="U26" s="79">
        <f t="shared" si="3"/>
        <v>0</v>
      </c>
      <c r="V26" s="112">
        <f t="shared" si="16"/>
        <v>0</v>
      </c>
      <c r="W26" s="166"/>
      <c r="X26" s="79">
        <f t="shared" si="4"/>
        <v>0</v>
      </c>
      <c r="Y26" s="112">
        <f t="shared" si="17"/>
        <v>0</v>
      </c>
      <c r="Z26" s="166"/>
      <c r="AA26" s="79">
        <f t="shared" si="5"/>
        <v>0</v>
      </c>
      <c r="AB26" s="112">
        <f t="shared" si="18"/>
        <v>0</v>
      </c>
      <c r="AC26" s="166"/>
      <c r="AD26" s="79">
        <f t="shared" si="6"/>
        <v>0</v>
      </c>
      <c r="AE26" s="112">
        <f t="shared" si="19"/>
        <v>0</v>
      </c>
      <c r="AF26" s="166"/>
      <c r="AG26" s="79">
        <f t="shared" si="7"/>
        <v>0</v>
      </c>
      <c r="AH26" s="112">
        <f t="shared" si="20"/>
        <v>0</v>
      </c>
      <c r="AI26" s="166">
        <v>0.7</v>
      </c>
      <c r="AJ26" s="79">
        <f t="shared" si="8"/>
        <v>0.7</v>
      </c>
      <c r="AK26" s="112">
        <f t="shared" si="21"/>
        <v>0</v>
      </c>
      <c r="AL26" s="166">
        <v>0.3</v>
      </c>
      <c r="AM26" s="79">
        <f t="shared" si="9"/>
        <v>1</v>
      </c>
      <c r="AN26" s="112">
        <f t="shared" si="22"/>
        <v>0</v>
      </c>
      <c r="AO26" s="166"/>
      <c r="AP26" s="79">
        <f t="shared" si="10"/>
        <v>1</v>
      </c>
    </row>
    <row r="27" spans="1:42" s="74" customFormat="1" ht="20.85" customHeight="1">
      <c r="A27" s="77" t="str">
        <f>Resumo!$A$27</f>
        <v>17.0</v>
      </c>
      <c r="B27" s="398" t="str">
        <f>Resumo!$B$27</f>
        <v>SERVIÇOS COMPLEMENTARES</v>
      </c>
      <c r="C27" s="398"/>
      <c r="D27" s="398"/>
      <c r="E27" s="398"/>
      <c r="F27" s="398"/>
      <c r="G27" s="400">
        <f>Resumo!$G$27</f>
        <v>0</v>
      </c>
      <c r="H27" s="400"/>
      <c r="I27" s="78" t="e">
        <f t="shared" si="0"/>
        <v>#DIV/0!</v>
      </c>
      <c r="J27" s="112">
        <f t="shared" si="11"/>
        <v>0</v>
      </c>
      <c r="K27" s="76"/>
      <c r="L27" s="79">
        <f t="shared" si="1"/>
        <v>0</v>
      </c>
      <c r="M27" s="112">
        <f t="shared" si="12"/>
        <v>0</v>
      </c>
      <c r="N27" s="166">
        <v>0</v>
      </c>
      <c r="O27" s="79">
        <f t="shared" si="2"/>
        <v>0</v>
      </c>
      <c r="P27" s="112">
        <f t="shared" si="13"/>
        <v>0</v>
      </c>
      <c r="Q27" s="166">
        <v>0</v>
      </c>
      <c r="R27" s="79">
        <f t="shared" si="14"/>
        <v>0</v>
      </c>
      <c r="S27" s="112">
        <f t="shared" si="15"/>
        <v>0</v>
      </c>
      <c r="T27" s="166"/>
      <c r="U27" s="79">
        <f t="shared" si="3"/>
        <v>0</v>
      </c>
      <c r="V27" s="112">
        <f t="shared" si="16"/>
        <v>0</v>
      </c>
      <c r="W27" s="166"/>
      <c r="X27" s="79">
        <f t="shared" si="4"/>
        <v>0</v>
      </c>
      <c r="Y27" s="112">
        <f t="shared" si="17"/>
        <v>0</v>
      </c>
      <c r="Z27" s="166">
        <v>0.1</v>
      </c>
      <c r="AA27" s="79">
        <f t="shared" si="5"/>
        <v>0.1</v>
      </c>
      <c r="AB27" s="112">
        <f t="shared" si="18"/>
        <v>0</v>
      </c>
      <c r="AC27" s="166">
        <v>0.15</v>
      </c>
      <c r="AD27" s="79">
        <f t="shared" si="6"/>
        <v>0.25</v>
      </c>
      <c r="AE27" s="112">
        <f t="shared" si="19"/>
        <v>0</v>
      </c>
      <c r="AF27" s="166">
        <v>0.05</v>
      </c>
      <c r="AG27" s="79">
        <f t="shared" si="7"/>
        <v>0.3</v>
      </c>
      <c r="AH27" s="112">
        <f t="shared" si="20"/>
        <v>0</v>
      </c>
      <c r="AI27" s="166">
        <v>0.25</v>
      </c>
      <c r="AJ27" s="79">
        <f t="shared" si="8"/>
        <v>0.55000000000000004</v>
      </c>
      <c r="AK27" s="112">
        <f t="shared" si="21"/>
        <v>0</v>
      </c>
      <c r="AL27" s="166">
        <v>0.45</v>
      </c>
      <c r="AM27" s="79">
        <f t="shared" si="9"/>
        <v>1</v>
      </c>
      <c r="AN27" s="112">
        <f t="shared" si="22"/>
        <v>0</v>
      </c>
      <c r="AO27" s="166">
        <v>0</v>
      </c>
      <c r="AP27" s="79">
        <f t="shared" si="10"/>
        <v>1</v>
      </c>
    </row>
    <row r="28" spans="1:42" s="74" customFormat="1" ht="20.85" customHeight="1">
      <c r="A28" s="77" t="str">
        <f>Resumo!$A$28</f>
        <v>18.0</v>
      </c>
      <c r="B28" s="398" t="str">
        <f>Resumo!$B$28</f>
        <v>ÁREAS EXTERNAS</v>
      </c>
      <c r="C28" s="398"/>
      <c r="D28" s="398"/>
      <c r="E28" s="398"/>
      <c r="F28" s="398"/>
      <c r="G28" s="400">
        <f>Resumo!$G$28</f>
        <v>0</v>
      </c>
      <c r="H28" s="400"/>
      <c r="I28" s="78" t="e">
        <f t="shared" si="0"/>
        <v>#DIV/0!</v>
      </c>
      <c r="J28" s="112">
        <f t="shared" si="11"/>
        <v>0</v>
      </c>
      <c r="K28" s="76"/>
      <c r="L28" s="79">
        <f t="shared" si="1"/>
        <v>0</v>
      </c>
      <c r="M28" s="112">
        <f t="shared" si="12"/>
        <v>0</v>
      </c>
      <c r="N28" s="166">
        <v>0</v>
      </c>
      <c r="O28" s="79">
        <f t="shared" si="2"/>
        <v>0</v>
      </c>
      <c r="P28" s="112">
        <f t="shared" si="13"/>
        <v>0</v>
      </c>
      <c r="Q28" s="166">
        <v>0</v>
      </c>
      <c r="R28" s="79">
        <f t="shared" si="14"/>
        <v>0</v>
      </c>
      <c r="S28" s="112">
        <f t="shared" si="15"/>
        <v>0</v>
      </c>
      <c r="T28" s="166"/>
      <c r="U28" s="79">
        <f t="shared" si="3"/>
        <v>0</v>
      </c>
      <c r="V28" s="112">
        <f t="shared" si="16"/>
        <v>0</v>
      </c>
      <c r="W28" s="166"/>
      <c r="X28" s="79">
        <f t="shared" si="4"/>
        <v>0</v>
      </c>
      <c r="Y28" s="112">
        <f t="shared" si="17"/>
        <v>0</v>
      </c>
      <c r="Z28" s="166"/>
      <c r="AA28" s="79">
        <f t="shared" si="5"/>
        <v>0</v>
      </c>
      <c r="AB28" s="112">
        <f t="shared" si="18"/>
        <v>0</v>
      </c>
      <c r="AC28" s="166"/>
      <c r="AD28" s="79">
        <f t="shared" si="6"/>
        <v>0</v>
      </c>
      <c r="AE28" s="112">
        <f t="shared" si="19"/>
        <v>0</v>
      </c>
      <c r="AF28" s="166"/>
      <c r="AG28" s="79">
        <f t="shared" si="7"/>
        <v>0</v>
      </c>
      <c r="AH28" s="112">
        <f t="shared" si="20"/>
        <v>0</v>
      </c>
      <c r="AI28" s="166">
        <v>0.5</v>
      </c>
      <c r="AJ28" s="79">
        <f t="shared" si="8"/>
        <v>0.5</v>
      </c>
      <c r="AK28" s="112">
        <f t="shared" si="21"/>
        <v>0</v>
      </c>
      <c r="AL28" s="166">
        <v>0.4</v>
      </c>
      <c r="AM28" s="79">
        <f t="shared" si="9"/>
        <v>0.9</v>
      </c>
      <c r="AN28" s="112">
        <f t="shared" si="22"/>
        <v>0</v>
      </c>
      <c r="AO28" s="166">
        <v>0.1</v>
      </c>
      <c r="AP28" s="79">
        <f t="shared" si="10"/>
        <v>1</v>
      </c>
    </row>
    <row r="29" spans="1:42" s="74" customFormat="1" ht="20.85" customHeight="1">
      <c r="A29" s="77" t="str">
        <f>Resumo!$A$29</f>
        <v>19.0</v>
      </c>
      <c r="B29" s="398" t="str">
        <f>Resumo!$B$29</f>
        <v>LIMPEZAS</v>
      </c>
      <c r="C29" s="398"/>
      <c r="D29" s="398"/>
      <c r="E29" s="398"/>
      <c r="F29" s="398"/>
      <c r="G29" s="400">
        <f>Resumo!$G$29</f>
        <v>0</v>
      </c>
      <c r="H29" s="400"/>
      <c r="I29" s="78" t="e">
        <f t="shared" si="0"/>
        <v>#DIV/0!</v>
      </c>
      <c r="J29" s="112">
        <f t="shared" si="11"/>
        <v>0</v>
      </c>
      <c r="K29" s="76"/>
      <c r="L29" s="79">
        <f t="shared" si="1"/>
        <v>0</v>
      </c>
      <c r="M29" s="112">
        <f t="shared" si="12"/>
        <v>0</v>
      </c>
      <c r="N29" s="166"/>
      <c r="O29" s="79">
        <f t="shared" si="2"/>
        <v>0</v>
      </c>
      <c r="P29" s="112">
        <f t="shared" si="13"/>
        <v>0</v>
      </c>
      <c r="Q29" s="166"/>
      <c r="R29" s="79">
        <f t="shared" si="14"/>
        <v>0</v>
      </c>
      <c r="S29" s="112">
        <f t="shared" si="15"/>
        <v>0</v>
      </c>
      <c r="T29" s="166"/>
      <c r="U29" s="79">
        <f t="shared" si="3"/>
        <v>0</v>
      </c>
      <c r="V29" s="112">
        <f t="shared" si="16"/>
        <v>0</v>
      </c>
      <c r="W29" s="166"/>
      <c r="X29" s="79">
        <f t="shared" si="4"/>
        <v>0</v>
      </c>
      <c r="Y29" s="112">
        <f t="shared" si="17"/>
        <v>0</v>
      </c>
      <c r="Z29" s="166"/>
      <c r="AA29" s="79">
        <f t="shared" si="5"/>
        <v>0</v>
      </c>
      <c r="AB29" s="112">
        <f t="shared" si="18"/>
        <v>0</v>
      </c>
      <c r="AC29" s="166"/>
      <c r="AD29" s="79">
        <f t="shared" si="6"/>
        <v>0</v>
      </c>
      <c r="AE29" s="112">
        <f t="shared" si="19"/>
        <v>0</v>
      </c>
      <c r="AF29" s="166"/>
      <c r="AG29" s="79">
        <f t="shared" si="7"/>
        <v>0</v>
      </c>
      <c r="AH29" s="112">
        <f t="shared" si="20"/>
        <v>0</v>
      </c>
      <c r="AI29" s="166"/>
      <c r="AJ29" s="79">
        <f t="shared" si="8"/>
        <v>0</v>
      </c>
      <c r="AK29" s="112">
        <f t="shared" si="21"/>
        <v>0</v>
      </c>
      <c r="AL29" s="166"/>
      <c r="AM29" s="79">
        <f t="shared" si="9"/>
        <v>0</v>
      </c>
      <c r="AN29" s="112">
        <f t="shared" si="22"/>
        <v>0</v>
      </c>
      <c r="AO29" s="166">
        <v>1</v>
      </c>
      <c r="AP29" s="79">
        <f t="shared" si="10"/>
        <v>1</v>
      </c>
    </row>
    <row r="30" spans="1:42" s="74" customFormat="1" ht="20.85" customHeight="1">
      <c r="A30" s="77" t="str">
        <f>Resumo!$A$30</f>
        <v>20.0</v>
      </c>
      <c r="B30" s="398" t="str">
        <f>Resumo!$B$30</f>
        <v>INSTALAÇÕES DE PREVENÇÃO E COMBATE À INCÊNDIO E PÂNICO</v>
      </c>
      <c r="C30" s="398"/>
      <c r="D30" s="398"/>
      <c r="E30" s="398"/>
      <c r="F30" s="398"/>
      <c r="G30" s="400">
        <f>Resumo!$G$30</f>
        <v>0</v>
      </c>
      <c r="H30" s="400"/>
      <c r="I30" s="78" t="e">
        <f t="shared" si="0"/>
        <v>#DIV/0!</v>
      </c>
      <c r="J30" s="112">
        <f t="shared" si="11"/>
        <v>0</v>
      </c>
      <c r="K30" s="76"/>
      <c r="L30" s="79">
        <f t="shared" si="1"/>
        <v>0</v>
      </c>
      <c r="M30" s="112">
        <f t="shared" si="12"/>
        <v>0</v>
      </c>
      <c r="N30" s="166"/>
      <c r="O30" s="79">
        <f t="shared" si="2"/>
        <v>0</v>
      </c>
      <c r="P30" s="112">
        <f t="shared" si="13"/>
        <v>0</v>
      </c>
      <c r="Q30" s="166"/>
      <c r="R30" s="79">
        <f t="shared" si="14"/>
        <v>0</v>
      </c>
      <c r="S30" s="112">
        <f t="shared" si="15"/>
        <v>0</v>
      </c>
      <c r="T30" s="166"/>
      <c r="U30" s="79">
        <f t="shared" si="3"/>
        <v>0</v>
      </c>
      <c r="V30" s="112">
        <f t="shared" si="16"/>
        <v>0</v>
      </c>
      <c r="W30" s="166"/>
      <c r="X30" s="79">
        <f t="shared" si="4"/>
        <v>0</v>
      </c>
      <c r="Y30" s="112">
        <f t="shared" si="17"/>
        <v>0</v>
      </c>
      <c r="Z30" s="166"/>
      <c r="AA30" s="79">
        <f t="shared" si="5"/>
        <v>0</v>
      </c>
      <c r="AB30" s="112">
        <f t="shared" si="18"/>
        <v>0</v>
      </c>
      <c r="AC30" s="166"/>
      <c r="AD30" s="79">
        <f t="shared" si="6"/>
        <v>0</v>
      </c>
      <c r="AE30" s="112">
        <f t="shared" si="19"/>
        <v>0</v>
      </c>
      <c r="AF30" s="166"/>
      <c r="AG30" s="79">
        <f t="shared" si="7"/>
        <v>0</v>
      </c>
      <c r="AH30" s="112">
        <f t="shared" si="20"/>
        <v>0</v>
      </c>
      <c r="AI30" s="166"/>
      <c r="AJ30" s="79">
        <f t="shared" si="8"/>
        <v>0</v>
      </c>
      <c r="AK30" s="112">
        <f t="shared" si="21"/>
        <v>0</v>
      </c>
      <c r="AL30" s="166"/>
      <c r="AM30" s="79">
        <f t="shared" si="9"/>
        <v>0</v>
      </c>
      <c r="AN30" s="112">
        <f t="shared" si="22"/>
        <v>0</v>
      </c>
      <c r="AO30" s="166">
        <v>1</v>
      </c>
      <c r="AP30" s="79">
        <f t="shared" si="10"/>
        <v>1</v>
      </c>
    </row>
    <row r="31" spans="1:42" s="74" customFormat="1" ht="20.85" customHeight="1">
      <c r="A31" s="401" t="s">
        <v>181</v>
      </c>
      <c r="B31" s="401"/>
      <c r="C31" s="401"/>
      <c r="D31" s="401"/>
      <c r="E31" s="401"/>
      <c r="F31" s="401"/>
      <c r="G31" s="402">
        <f>SUM(G11:H30)</f>
        <v>0</v>
      </c>
      <c r="H31" s="402"/>
      <c r="I31" s="80" t="e">
        <f>SUM(I11:I30)</f>
        <v>#DIV/0!</v>
      </c>
      <c r="J31" s="402">
        <f>SUM(J11:J30)</f>
        <v>0</v>
      </c>
      <c r="K31" s="402"/>
      <c r="L31" s="80" t="e">
        <f>J31/$G31</f>
        <v>#DIV/0!</v>
      </c>
      <c r="M31" s="402">
        <f>SUM(M11:M30)</f>
        <v>0</v>
      </c>
      <c r="N31" s="402"/>
      <c r="O31" s="80" t="e">
        <f>M31/$G31</f>
        <v>#DIV/0!</v>
      </c>
      <c r="P31" s="402">
        <f>SUM(P11:P30)</f>
        <v>0</v>
      </c>
      <c r="Q31" s="402"/>
      <c r="R31" s="80" t="e">
        <f>P31/$G31</f>
        <v>#DIV/0!</v>
      </c>
      <c r="S31" s="402">
        <f>SUM(S11:S30)</f>
        <v>0</v>
      </c>
      <c r="T31" s="402"/>
      <c r="U31" s="80" t="e">
        <f>S31/$G31</f>
        <v>#DIV/0!</v>
      </c>
      <c r="V31" s="402">
        <f>SUM(V11:V30)</f>
        <v>0</v>
      </c>
      <c r="W31" s="402"/>
      <c r="X31" s="80" t="e">
        <f>V31/$G31</f>
        <v>#DIV/0!</v>
      </c>
      <c r="Y31" s="402">
        <f>SUM(Y11:Y30)</f>
        <v>0</v>
      </c>
      <c r="Z31" s="402"/>
      <c r="AA31" s="80" t="e">
        <f>Y31/$G31</f>
        <v>#DIV/0!</v>
      </c>
      <c r="AB31" s="402">
        <f>SUM(AB11:AB30)</f>
        <v>0</v>
      </c>
      <c r="AC31" s="402"/>
      <c r="AD31" s="80" t="e">
        <f>AB31/$G31</f>
        <v>#DIV/0!</v>
      </c>
      <c r="AE31" s="402">
        <f>SUM(AE11:AE30)</f>
        <v>0</v>
      </c>
      <c r="AF31" s="402"/>
      <c r="AG31" s="80" t="e">
        <f>AE31/$G31</f>
        <v>#DIV/0!</v>
      </c>
      <c r="AH31" s="402">
        <f>SUM(AH11:AH30)</f>
        <v>0</v>
      </c>
      <c r="AI31" s="402"/>
      <c r="AJ31" s="80" t="e">
        <f>AH31/$G31</f>
        <v>#DIV/0!</v>
      </c>
      <c r="AK31" s="402">
        <f>SUM(AK11:AK30)</f>
        <v>0</v>
      </c>
      <c r="AL31" s="402"/>
      <c r="AM31" s="80" t="e">
        <f>AK31/$G31</f>
        <v>#DIV/0!</v>
      </c>
      <c r="AN31" s="402">
        <f>SUM(AN11:AN30)</f>
        <v>0</v>
      </c>
      <c r="AO31" s="402"/>
      <c r="AP31" s="80" t="e">
        <f>AN31/$G31</f>
        <v>#DIV/0!</v>
      </c>
    </row>
    <row r="32" spans="1:42" s="74" customFormat="1" ht="20.85" customHeight="1">
      <c r="A32" s="401" t="s">
        <v>182</v>
      </c>
      <c r="B32" s="401"/>
      <c r="C32" s="401"/>
      <c r="D32" s="401"/>
      <c r="E32" s="401"/>
      <c r="F32" s="401"/>
      <c r="G32" s="81"/>
      <c r="H32" s="81"/>
      <c r="I32" s="82"/>
      <c r="J32" s="402">
        <f>J31</f>
        <v>0</v>
      </c>
      <c r="K32" s="402"/>
      <c r="L32" s="80" t="e">
        <f>J32/$G31</f>
        <v>#DIV/0!</v>
      </c>
      <c r="M32" s="402">
        <f>J32+M31</f>
        <v>0</v>
      </c>
      <c r="N32" s="402"/>
      <c r="O32" s="80" t="e">
        <f>M32/$G31</f>
        <v>#DIV/0!</v>
      </c>
      <c r="P32" s="402">
        <f>M32+P31</f>
        <v>0</v>
      </c>
      <c r="Q32" s="402"/>
      <c r="R32" s="80" t="e">
        <f>P32/$G31</f>
        <v>#DIV/0!</v>
      </c>
      <c r="S32" s="402">
        <f>P32+S31</f>
        <v>0</v>
      </c>
      <c r="T32" s="402"/>
      <c r="U32" s="80" t="e">
        <f>S32/$G31</f>
        <v>#DIV/0!</v>
      </c>
      <c r="V32" s="402">
        <f>S32+V31</f>
        <v>0</v>
      </c>
      <c r="W32" s="402"/>
      <c r="X32" s="80" t="e">
        <f>V32/$G31</f>
        <v>#DIV/0!</v>
      </c>
      <c r="Y32" s="402">
        <f>V32+Y31</f>
        <v>0</v>
      </c>
      <c r="Z32" s="402"/>
      <c r="AA32" s="80" t="e">
        <f>Y32/$G31</f>
        <v>#DIV/0!</v>
      </c>
      <c r="AB32" s="402">
        <f>Y32+AB31</f>
        <v>0</v>
      </c>
      <c r="AC32" s="402"/>
      <c r="AD32" s="80" t="e">
        <f>AB32/$G31</f>
        <v>#DIV/0!</v>
      </c>
      <c r="AE32" s="402">
        <f>AB32+AE31</f>
        <v>0</v>
      </c>
      <c r="AF32" s="402"/>
      <c r="AG32" s="80" t="e">
        <f>AE32/$G31</f>
        <v>#DIV/0!</v>
      </c>
      <c r="AH32" s="402">
        <f>AE32+AH31</f>
        <v>0</v>
      </c>
      <c r="AI32" s="402"/>
      <c r="AJ32" s="80" t="e">
        <f>AH32/$G31</f>
        <v>#DIV/0!</v>
      </c>
      <c r="AK32" s="402">
        <f>AH32+AK31</f>
        <v>0</v>
      </c>
      <c r="AL32" s="402"/>
      <c r="AM32" s="80" t="e">
        <f>AK32/$G31</f>
        <v>#DIV/0!</v>
      </c>
      <c r="AN32" s="402">
        <f>AK32+AN31</f>
        <v>0</v>
      </c>
      <c r="AO32" s="402"/>
      <c r="AP32" s="80" t="e">
        <f>AN32/$G31</f>
        <v>#DIV/0!</v>
      </c>
    </row>
    <row r="33" spans="1:9" ht="27" customHeight="1"/>
    <row r="34" spans="1:9" ht="20.85" customHeight="1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20.85" customHeight="1">
      <c r="A35" s="55"/>
      <c r="B35" s="55"/>
      <c r="C35" s="55"/>
      <c r="D35" s="55"/>
      <c r="E35" s="55"/>
      <c r="F35" s="55"/>
      <c r="G35" s="55"/>
      <c r="H35" s="55"/>
      <c r="I35" s="55"/>
    </row>
  </sheetData>
  <mergeCells count="86">
    <mergeCell ref="AK31:AL31"/>
    <mergeCell ref="AN31:AO31"/>
    <mergeCell ref="A32:F32"/>
    <mergeCell ref="J32:K32"/>
    <mergeCell ref="M32:N32"/>
    <mergeCell ref="P32:Q32"/>
    <mergeCell ref="S32:T32"/>
    <mergeCell ref="AH32:AI32"/>
    <mergeCell ref="AK32:AL32"/>
    <mergeCell ref="AN32:AO32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V32:W32"/>
    <mergeCell ref="Y32:Z32"/>
    <mergeCell ref="AB32:AC32"/>
    <mergeCell ref="AE32:AF32"/>
    <mergeCell ref="B29:F29"/>
    <mergeCell ref="G29:H29"/>
    <mergeCell ref="B30:F30"/>
    <mergeCell ref="G30:H30"/>
    <mergeCell ref="A31:F31"/>
    <mergeCell ref="G31:H31"/>
    <mergeCell ref="B26:F26"/>
    <mergeCell ref="G26:H26"/>
    <mergeCell ref="B27:F27"/>
    <mergeCell ref="G27:H27"/>
    <mergeCell ref="B28:F28"/>
    <mergeCell ref="G28:H28"/>
    <mergeCell ref="B23:F23"/>
    <mergeCell ref="G23:H23"/>
    <mergeCell ref="B24:F24"/>
    <mergeCell ref="G24:H24"/>
    <mergeCell ref="B25:F25"/>
    <mergeCell ref="G25:H25"/>
    <mergeCell ref="B20:F20"/>
    <mergeCell ref="G20:H20"/>
    <mergeCell ref="B21:F21"/>
    <mergeCell ref="G21:H21"/>
    <mergeCell ref="B22:F22"/>
    <mergeCell ref="G22:H22"/>
    <mergeCell ref="B17:F17"/>
    <mergeCell ref="G17:H17"/>
    <mergeCell ref="B18:F18"/>
    <mergeCell ref="G18:H18"/>
    <mergeCell ref="B19:F19"/>
    <mergeCell ref="G19:H19"/>
    <mergeCell ref="B14:F14"/>
    <mergeCell ref="G14:H14"/>
    <mergeCell ref="B15:F15"/>
    <mergeCell ref="G15:H15"/>
    <mergeCell ref="B16:F16"/>
    <mergeCell ref="G16:H16"/>
    <mergeCell ref="B11:F11"/>
    <mergeCell ref="G11:H11"/>
    <mergeCell ref="B12:F12"/>
    <mergeCell ref="G12:H12"/>
    <mergeCell ref="B13:F13"/>
    <mergeCell ref="G13:H13"/>
    <mergeCell ref="AB9:AD9"/>
    <mergeCell ref="AE9:AG9"/>
    <mergeCell ref="AH9:AJ9"/>
    <mergeCell ref="AK9:AM9"/>
    <mergeCell ref="AN9:AP9"/>
    <mergeCell ref="M9:O9"/>
    <mergeCell ref="P9:R9"/>
    <mergeCell ref="S9:U9"/>
    <mergeCell ref="V9:X9"/>
    <mergeCell ref="Y9:AA9"/>
    <mergeCell ref="A9:A10"/>
    <mergeCell ref="B9:F10"/>
    <mergeCell ref="G9:H10"/>
    <mergeCell ref="I9:I10"/>
    <mergeCell ref="J9:L9"/>
    <mergeCell ref="A1:L1"/>
    <mergeCell ref="A2:L2"/>
    <mergeCell ref="E3:F3"/>
    <mergeCell ref="B5:G5"/>
    <mergeCell ref="C7:I7"/>
    <mergeCell ref="A7:B7"/>
  </mergeCells>
  <printOptions horizontalCentered="1"/>
  <pageMargins left="0.98402777777777795" right="0.98402777777777795" top="0.98402777777777795" bottom="0.98333333333333295" header="0.51180555555555496" footer="0.51180555555555496"/>
  <pageSetup paperSize="9" scale="65" firstPageNumber="0" orientation="landscape" r:id="rId1"/>
  <colBreaks count="6" manualBreakCount="6">
    <brk id="12" max="1048575" man="1"/>
    <brk id="18" max="1048575" man="1"/>
    <brk id="24" max="1048575" man="1"/>
    <brk id="30" max="1048575" man="1"/>
    <brk id="36" max="1048575" man="1"/>
    <brk id="4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068"/>
  <sheetViews>
    <sheetView showGridLines="0" showZeros="0" view="pageBreakPreview" zoomScaleNormal="90" zoomScaleSheetLayoutView="100" zoomScalePageLayoutView="86" workbookViewId="0">
      <selection activeCell="L7" sqref="L7"/>
    </sheetView>
  </sheetViews>
  <sheetFormatPr defaultColWidth="9.140625" defaultRowHeight="15.75"/>
  <cols>
    <col min="1" max="1" width="10.5703125" style="109" customWidth="1"/>
    <col min="2" max="2" width="13.5703125" style="216" customWidth="1"/>
    <col min="3" max="3" width="10.7109375" style="109" customWidth="1"/>
    <col min="4" max="4" width="8.85546875" style="109" customWidth="1"/>
    <col min="5" max="5" width="95.140625" style="110" customWidth="1"/>
    <col min="6" max="6" width="16.140625" style="110" hidden="1" customWidth="1"/>
    <col min="7" max="7" width="13.42578125" style="110" hidden="1" customWidth="1"/>
    <col min="8" max="8" width="14.28515625" style="279" customWidth="1"/>
    <col min="9" max="9" width="10" style="280" customWidth="1"/>
    <col min="10" max="10" width="9.28515625" style="109" customWidth="1"/>
    <col min="11" max="11" width="11.28515625" style="109" customWidth="1"/>
    <col min="12" max="1024" width="9.140625" style="109"/>
  </cols>
  <sheetData>
    <row r="1" spans="1:1024">
      <c r="A1" s="405" t="s">
        <v>217</v>
      </c>
      <c r="B1" s="406"/>
      <c r="C1" s="406"/>
      <c r="D1" s="406"/>
      <c r="E1" s="406"/>
      <c r="F1" s="406"/>
      <c r="G1" s="406"/>
      <c r="H1" s="406"/>
      <c r="I1" s="406"/>
      <c r="J1" s="406"/>
      <c r="K1" s="407"/>
    </row>
    <row r="2" spans="1:1024" ht="16.5" thickBot="1">
      <c r="A2" s="408"/>
      <c r="B2" s="409"/>
      <c r="C2" s="409"/>
      <c r="D2" s="409"/>
      <c r="E2" s="409"/>
      <c r="F2" s="409"/>
      <c r="G2" s="409"/>
      <c r="H2" s="409"/>
      <c r="I2" s="409"/>
      <c r="J2" s="409"/>
      <c r="K2" s="410"/>
    </row>
    <row r="3" spans="1:1024" ht="15">
      <c r="A3" s="277"/>
      <c r="B3" s="277"/>
      <c r="C3"/>
      <c r="D3"/>
      <c r="E3" s="277"/>
      <c r="F3" s="277"/>
      <c r="G3"/>
      <c r="H3"/>
      <c r="I3" s="277"/>
      <c r="J3" s="277"/>
      <c r="K3" s="27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>
      <c r="A4" s="315"/>
      <c r="B4" s="316" t="s">
        <v>1066</v>
      </c>
      <c r="C4" s="316" t="s">
        <v>1067</v>
      </c>
      <c r="D4" s="316" t="s">
        <v>6</v>
      </c>
      <c r="E4" s="317" t="s">
        <v>1068</v>
      </c>
      <c r="F4" s="317" t="s">
        <v>1069</v>
      </c>
      <c r="G4" s="316"/>
      <c r="H4" s="316" t="s">
        <v>1070</v>
      </c>
      <c r="I4" s="317" t="s">
        <v>11</v>
      </c>
      <c r="J4" s="317" t="s">
        <v>1071</v>
      </c>
      <c r="K4" s="318" t="s">
        <v>1072</v>
      </c>
    </row>
    <row r="5" spans="1:1024" ht="31.5">
      <c r="A5" s="319" t="s">
        <v>1073</v>
      </c>
      <c r="B5" s="320" t="s">
        <v>1074</v>
      </c>
      <c r="C5" s="320" t="s">
        <v>1075</v>
      </c>
      <c r="D5" s="320" t="s">
        <v>1057</v>
      </c>
      <c r="E5" s="321" t="s">
        <v>1058</v>
      </c>
      <c r="F5" s="321" t="s">
        <v>30</v>
      </c>
      <c r="G5" s="320"/>
      <c r="H5" s="320" t="s">
        <v>21</v>
      </c>
      <c r="I5" s="321">
        <v>1</v>
      </c>
      <c r="J5" s="321">
        <v>325.63</v>
      </c>
      <c r="K5" s="322">
        <f>K6+K7+K8+K9+K10+K11+K12</f>
        <v>325.64130000000006</v>
      </c>
    </row>
    <row r="6" spans="1:1024">
      <c r="A6" s="323" t="s">
        <v>1076</v>
      </c>
      <c r="B6" s="324" t="s">
        <v>1077</v>
      </c>
      <c r="C6" s="324" t="s">
        <v>19</v>
      </c>
      <c r="D6" s="324">
        <v>4417</v>
      </c>
      <c r="E6" s="323" t="s">
        <v>1078</v>
      </c>
      <c r="F6" s="403" t="s">
        <v>1079</v>
      </c>
      <c r="G6" s="404"/>
      <c r="H6" s="324" t="s">
        <v>23</v>
      </c>
      <c r="I6" s="323">
        <v>1</v>
      </c>
      <c r="J6" s="323">
        <v>6.27</v>
      </c>
      <c r="K6" s="325">
        <f>J6*I6</f>
        <v>6.27</v>
      </c>
    </row>
    <row r="7" spans="1:1024">
      <c r="A7" s="323" t="s">
        <v>1076</v>
      </c>
      <c r="B7" s="324" t="s">
        <v>1077</v>
      </c>
      <c r="C7" s="324" t="s">
        <v>19</v>
      </c>
      <c r="D7" s="324">
        <v>4491</v>
      </c>
      <c r="E7" s="323" t="s">
        <v>1080</v>
      </c>
      <c r="F7" s="403" t="s">
        <v>1079</v>
      </c>
      <c r="G7" s="404"/>
      <c r="H7" s="324" t="s">
        <v>23</v>
      </c>
      <c r="I7" s="323">
        <v>4</v>
      </c>
      <c r="J7" s="323">
        <v>9.0399999999999991</v>
      </c>
      <c r="K7" s="325">
        <f t="shared" ref="K7:K12" si="0">J7*I7</f>
        <v>36.159999999999997</v>
      </c>
    </row>
    <row r="8" spans="1:1024">
      <c r="A8" s="323" t="s">
        <v>1076</v>
      </c>
      <c r="B8" s="324" t="s">
        <v>1077</v>
      </c>
      <c r="C8" s="324" t="s">
        <v>19</v>
      </c>
      <c r="D8" s="324">
        <v>4813</v>
      </c>
      <c r="E8" s="323" t="s">
        <v>1081</v>
      </c>
      <c r="F8" s="403" t="s">
        <v>1079</v>
      </c>
      <c r="G8" s="404"/>
      <c r="H8" s="324" t="s">
        <v>21</v>
      </c>
      <c r="I8" s="323">
        <v>1</v>
      </c>
      <c r="J8" s="323">
        <v>225</v>
      </c>
      <c r="K8" s="325">
        <f t="shared" si="0"/>
        <v>225</v>
      </c>
    </row>
    <row r="9" spans="1:1024">
      <c r="A9" s="323" t="s">
        <v>1076</v>
      </c>
      <c r="B9" s="324" t="s">
        <v>1077</v>
      </c>
      <c r="C9" s="324" t="s">
        <v>19</v>
      </c>
      <c r="D9" s="324">
        <v>5075</v>
      </c>
      <c r="E9" s="323" t="s">
        <v>1082</v>
      </c>
      <c r="F9" s="403" t="s">
        <v>1079</v>
      </c>
      <c r="G9" s="404"/>
      <c r="H9" s="324" t="s">
        <v>218</v>
      </c>
      <c r="I9" s="323">
        <v>0.11</v>
      </c>
      <c r="J9" s="323">
        <v>25.58</v>
      </c>
      <c r="K9" s="325">
        <f t="shared" si="0"/>
        <v>2.8137999999999996</v>
      </c>
    </row>
    <row r="10" spans="1:1024">
      <c r="A10" s="323" t="s">
        <v>1076</v>
      </c>
      <c r="B10" s="324" t="s">
        <v>1083</v>
      </c>
      <c r="C10" s="324" t="s">
        <v>19</v>
      </c>
      <c r="D10" s="324">
        <v>88262</v>
      </c>
      <c r="E10" s="323" t="s">
        <v>1084</v>
      </c>
      <c r="F10" s="403" t="s">
        <v>1085</v>
      </c>
      <c r="G10" s="404"/>
      <c r="H10" s="324" t="s">
        <v>979</v>
      </c>
      <c r="I10" s="323">
        <v>1</v>
      </c>
      <c r="J10" s="323">
        <v>19.739999999999998</v>
      </c>
      <c r="K10" s="325">
        <f t="shared" si="0"/>
        <v>19.739999999999998</v>
      </c>
    </row>
    <row r="11" spans="1:1024">
      <c r="A11" s="323" t="s">
        <v>1076</v>
      </c>
      <c r="B11" s="324" t="s">
        <v>1083</v>
      </c>
      <c r="C11" s="324" t="s">
        <v>19</v>
      </c>
      <c r="D11" s="324">
        <v>88316</v>
      </c>
      <c r="E11" s="323" t="s">
        <v>1086</v>
      </c>
      <c r="F11" s="403" t="s">
        <v>1085</v>
      </c>
      <c r="G11" s="404"/>
      <c r="H11" s="324" t="s">
        <v>979</v>
      </c>
      <c r="I11" s="323">
        <v>2</v>
      </c>
      <c r="J11" s="323">
        <v>16.02</v>
      </c>
      <c r="K11" s="325">
        <f t="shared" si="0"/>
        <v>32.04</v>
      </c>
    </row>
    <row r="12" spans="1:1024" ht="24.75">
      <c r="A12" s="323" t="s">
        <v>1076</v>
      </c>
      <c r="B12" s="324" t="s">
        <v>1083</v>
      </c>
      <c r="C12" s="324" t="s">
        <v>19</v>
      </c>
      <c r="D12" s="324">
        <v>94962</v>
      </c>
      <c r="E12" s="323" t="s">
        <v>1087</v>
      </c>
      <c r="F12" s="403" t="s">
        <v>1088</v>
      </c>
      <c r="G12" s="404"/>
      <c r="H12" s="324" t="s">
        <v>28</v>
      </c>
      <c r="I12" s="323">
        <v>0.01</v>
      </c>
      <c r="J12" s="323">
        <v>361.75</v>
      </c>
      <c r="K12" s="325">
        <f t="shared" si="0"/>
        <v>3.6175000000000002</v>
      </c>
    </row>
    <row r="13" spans="1:1024">
      <c r="A13" s="277"/>
      <c r="B13"/>
      <c r="C13"/>
      <c r="D13"/>
      <c r="E13" s="277"/>
      <c r="F13" s="277"/>
      <c r="G13"/>
      <c r="H13"/>
      <c r="I13" s="277"/>
      <c r="J13" s="277"/>
      <c r="K13" s="278"/>
    </row>
    <row r="14" spans="1:1024" ht="24.75" hidden="1">
      <c r="A14" s="315"/>
      <c r="B14" s="316" t="s">
        <v>1066</v>
      </c>
      <c r="C14" s="316" t="s">
        <v>1067</v>
      </c>
      <c r="D14" s="316" t="s">
        <v>6</v>
      </c>
      <c r="E14" s="317" t="s">
        <v>1068</v>
      </c>
      <c r="F14" s="317" t="s">
        <v>1069</v>
      </c>
      <c r="G14" s="316"/>
      <c r="H14" s="316" t="s">
        <v>1070</v>
      </c>
      <c r="I14" s="317" t="s">
        <v>11</v>
      </c>
      <c r="J14" s="317" t="s">
        <v>1071</v>
      </c>
      <c r="K14" s="318" t="s">
        <v>1072</v>
      </c>
    </row>
    <row r="15" spans="1:1024" ht="31.5" hidden="1">
      <c r="A15" s="319" t="s">
        <v>1089</v>
      </c>
      <c r="B15" s="320" t="s">
        <v>1074</v>
      </c>
      <c r="C15" s="320" t="s">
        <v>19</v>
      </c>
      <c r="D15" s="320">
        <v>99059</v>
      </c>
      <c r="E15" s="321" t="s">
        <v>567</v>
      </c>
      <c r="F15" s="321" t="s">
        <v>1090</v>
      </c>
      <c r="G15" s="320"/>
      <c r="H15" s="320" t="s">
        <v>23</v>
      </c>
      <c r="I15" s="321">
        <v>1</v>
      </c>
      <c r="J15" s="321">
        <v>48.12</v>
      </c>
      <c r="K15" s="322">
        <v>48.12</v>
      </c>
    </row>
    <row r="16" spans="1:1024" hidden="1">
      <c r="A16" s="323" t="s">
        <v>1076</v>
      </c>
      <c r="B16" s="324" t="s">
        <v>1077</v>
      </c>
      <c r="C16" s="324" t="s">
        <v>19</v>
      </c>
      <c r="D16" s="324">
        <v>4417</v>
      </c>
      <c r="E16" s="323" t="s">
        <v>1078</v>
      </c>
      <c r="F16" s="403" t="s">
        <v>1079</v>
      </c>
      <c r="G16" s="404"/>
      <c r="H16" s="324" t="s">
        <v>23</v>
      </c>
      <c r="I16" s="323">
        <v>0.74450000000000005</v>
      </c>
      <c r="J16" s="323">
        <v>6.27</v>
      </c>
      <c r="K16" s="325">
        <v>4.66</v>
      </c>
    </row>
    <row r="17" spans="1:11" hidden="1">
      <c r="A17" s="323" t="s">
        <v>1076</v>
      </c>
      <c r="B17" s="324" t="s">
        <v>1077</v>
      </c>
      <c r="C17" s="324" t="s">
        <v>19</v>
      </c>
      <c r="D17" s="324">
        <v>4433</v>
      </c>
      <c r="E17" s="323" t="s">
        <v>1091</v>
      </c>
      <c r="F17" s="403" t="s">
        <v>1079</v>
      </c>
      <c r="G17" s="404"/>
      <c r="H17" s="324" t="s">
        <v>23</v>
      </c>
      <c r="I17" s="323">
        <v>0.41249999999999998</v>
      </c>
      <c r="J17" s="323">
        <v>22.54</v>
      </c>
      <c r="K17" s="325">
        <v>9.2899999999999991</v>
      </c>
    </row>
    <row r="18" spans="1:11" hidden="1">
      <c r="A18" s="323" t="s">
        <v>1076</v>
      </c>
      <c r="B18" s="324" t="s">
        <v>1077</v>
      </c>
      <c r="C18" s="324" t="s">
        <v>19</v>
      </c>
      <c r="D18" s="324">
        <v>5068</v>
      </c>
      <c r="E18" s="323" t="s">
        <v>1092</v>
      </c>
      <c r="F18" s="403" t="s">
        <v>1079</v>
      </c>
      <c r="G18" s="404"/>
      <c r="H18" s="324" t="s">
        <v>218</v>
      </c>
      <c r="I18" s="323">
        <v>0.111</v>
      </c>
      <c r="J18" s="323">
        <v>25.58</v>
      </c>
      <c r="K18" s="325">
        <v>2.83</v>
      </c>
    </row>
    <row r="19" spans="1:11" hidden="1">
      <c r="A19" s="323" t="s">
        <v>1076</v>
      </c>
      <c r="B19" s="324" t="s">
        <v>1077</v>
      </c>
      <c r="C19" s="324" t="s">
        <v>19</v>
      </c>
      <c r="D19" s="324">
        <v>7356</v>
      </c>
      <c r="E19" s="323" t="s">
        <v>1093</v>
      </c>
      <c r="F19" s="403" t="s">
        <v>1079</v>
      </c>
      <c r="G19" s="404"/>
      <c r="H19" s="324" t="s">
        <v>1094</v>
      </c>
      <c r="I19" s="323">
        <v>2.5600000000000001E-2</v>
      </c>
      <c r="J19" s="323">
        <v>24.63</v>
      </c>
      <c r="K19" s="325">
        <v>0.63</v>
      </c>
    </row>
    <row r="20" spans="1:11" hidden="1">
      <c r="A20" s="323" t="s">
        <v>1076</v>
      </c>
      <c r="B20" s="324" t="s">
        <v>1077</v>
      </c>
      <c r="C20" s="324" t="s">
        <v>19</v>
      </c>
      <c r="D20" s="324">
        <v>10567</v>
      </c>
      <c r="E20" s="323" t="s">
        <v>1095</v>
      </c>
      <c r="F20" s="403" t="s">
        <v>1079</v>
      </c>
      <c r="G20" s="404"/>
      <c r="H20" s="324" t="s">
        <v>23</v>
      </c>
      <c r="I20" s="323">
        <v>0.55000000000000004</v>
      </c>
      <c r="J20" s="323">
        <v>10.220000000000001</v>
      </c>
      <c r="K20" s="325">
        <v>5.62</v>
      </c>
    </row>
    <row r="21" spans="1:11" hidden="1">
      <c r="A21" s="323" t="s">
        <v>1076</v>
      </c>
      <c r="B21" s="324" t="s">
        <v>1083</v>
      </c>
      <c r="C21" s="324" t="s">
        <v>19</v>
      </c>
      <c r="D21" s="324">
        <v>88239</v>
      </c>
      <c r="E21" s="323" t="s">
        <v>1096</v>
      </c>
      <c r="F21" s="403" t="s">
        <v>1085</v>
      </c>
      <c r="G21" s="404"/>
      <c r="H21" s="324" t="s">
        <v>979</v>
      </c>
      <c r="I21" s="323">
        <v>0.35630000000000001</v>
      </c>
      <c r="J21" s="323">
        <v>16.850000000000001</v>
      </c>
      <c r="K21" s="325">
        <v>6</v>
      </c>
    </row>
    <row r="22" spans="1:11" hidden="1">
      <c r="A22" s="323" t="s">
        <v>1076</v>
      </c>
      <c r="B22" s="324" t="s">
        <v>1083</v>
      </c>
      <c r="C22" s="324" t="s">
        <v>19</v>
      </c>
      <c r="D22" s="324">
        <v>88262</v>
      </c>
      <c r="E22" s="323" t="s">
        <v>1084</v>
      </c>
      <c r="F22" s="403" t="s">
        <v>1085</v>
      </c>
      <c r="G22" s="404"/>
      <c r="H22" s="324" t="s">
        <v>979</v>
      </c>
      <c r="I22" s="323">
        <v>0.71250000000000002</v>
      </c>
      <c r="J22" s="323">
        <v>19.739999999999998</v>
      </c>
      <c r="K22" s="325">
        <v>14.06</v>
      </c>
    </row>
    <row r="23" spans="1:11" ht="24.75" hidden="1">
      <c r="A23" s="323" t="s">
        <v>1076</v>
      </c>
      <c r="B23" s="324" t="s">
        <v>1083</v>
      </c>
      <c r="C23" s="324" t="s">
        <v>19</v>
      </c>
      <c r="D23" s="324">
        <v>91692</v>
      </c>
      <c r="E23" s="323" t="s">
        <v>1097</v>
      </c>
      <c r="F23" s="403" t="s">
        <v>1098</v>
      </c>
      <c r="G23" s="404"/>
      <c r="H23" s="324" t="s">
        <v>1099</v>
      </c>
      <c r="I23" s="323">
        <v>3.8999999999999998E-3</v>
      </c>
      <c r="J23" s="323">
        <v>16.68</v>
      </c>
      <c r="K23" s="325">
        <v>0.06</v>
      </c>
    </row>
    <row r="24" spans="1:11" ht="24.75" hidden="1">
      <c r="A24" s="323" t="s">
        <v>1076</v>
      </c>
      <c r="B24" s="324" t="s">
        <v>1083</v>
      </c>
      <c r="C24" s="324" t="s">
        <v>19</v>
      </c>
      <c r="D24" s="324">
        <v>91693</v>
      </c>
      <c r="E24" s="323" t="s">
        <v>1100</v>
      </c>
      <c r="F24" s="403" t="s">
        <v>1098</v>
      </c>
      <c r="G24" s="404"/>
      <c r="H24" s="324" t="s">
        <v>1101</v>
      </c>
      <c r="I24" s="323">
        <v>1.6799999999999999E-2</v>
      </c>
      <c r="J24" s="323">
        <v>15.37</v>
      </c>
      <c r="K24" s="325">
        <v>0.25</v>
      </c>
    </row>
    <row r="25" spans="1:11" hidden="1">
      <c r="A25" s="323" t="s">
        <v>1076</v>
      </c>
      <c r="B25" s="324" t="s">
        <v>1083</v>
      </c>
      <c r="C25" s="324" t="s">
        <v>19</v>
      </c>
      <c r="D25" s="324">
        <v>94974</v>
      </c>
      <c r="E25" s="323" t="s">
        <v>1102</v>
      </c>
      <c r="F25" s="403" t="s">
        <v>1088</v>
      </c>
      <c r="G25" s="404"/>
      <c r="H25" s="324" t="s">
        <v>28</v>
      </c>
      <c r="I25" s="323">
        <v>4.5999999999999999E-3</v>
      </c>
      <c r="J25" s="323">
        <v>411.53</v>
      </c>
      <c r="K25" s="325">
        <v>1.89</v>
      </c>
    </row>
    <row r="26" spans="1:11" hidden="1">
      <c r="A26" s="323" t="s">
        <v>1076</v>
      </c>
      <c r="B26" s="324" t="s">
        <v>1083</v>
      </c>
      <c r="C26" s="324" t="s">
        <v>19</v>
      </c>
      <c r="D26" s="324">
        <v>99062</v>
      </c>
      <c r="E26" s="323" t="s">
        <v>1103</v>
      </c>
      <c r="F26" s="403" t="s">
        <v>1104</v>
      </c>
      <c r="G26" s="404"/>
      <c r="H26" s="324" t="s">
        <v>123</v>
      </c>
      <c r="I26" s="323">
        <v>1.5</v>
      </c>
      <c r="J26" s="323">
        <v>1.89</v>
      </c>
      <c r="K26" s="325">
        <v>2.83</v>
      </c>
    </row>
    <row r="27" spans="1:11" hidden="1">
      <c r="A27" s="277"/>
      <c r="B27"/>
      <c r="C27"/>
      <c r="D27"/>
      <c r="E27" s="277"/>
      <c r="F27" s="277"/>
      <c r="G27"/>
      <c r="H27"/>
      <c r="I27" s="277"/>
      <c r="J27" s="277"/>
      <c r="K27" s="278"/>
    </row>
    <row r="28" spans="1:11" ht="24.75" hidden="1">
      <c r="A28" s="315"/>
      <c r="B28" s="316" t="s">
        <v>1066</v>
      </c>
      <c r="C28" s="316" t="s">
        <v>1067</v>
      </c>
      <c r="D28" s="316" t="s">
        <v>6</v>
      </c>
      <c r="E28" s="317" t="s">
        <v>1068</v>
      </c>
      <c r="F28" s="317" t="s">
        <v>1069</v>
      </c>
      <c r="G28" s="316"/>
      <c r="H28" s="316" t="s">
        <v>1070</v>
      </c>
      <c r="I28" s="317" t="s">
        <v>11</v>
      </c>
      <c r="J28" s="317" t="s">
        <v>1071</v>
      </c>
      <c r="K28" s="318" t="s">
        <v>1072</v>
      </c>
    </row>
    <row r="29" spans="1:11" ht="31.5" hidden="1">
      <c r="A29" s="319" t="s">
        <v>1105</v>
      </c>
      <c r="B29" s="320" t="s">
        <v>1074</v>
      </c>
      <c r="C29" s="320" t="s">
        <v>19</v>
      </c>
      <c r="D29" s="320">
        <v>93212</v>
      </c>
      <c r="E29" s="321" t="s">
        <v>526</v>
      </c>
      <c r="F29" s="321" t="s">
        <v>30</v>
      </c>
      <c r="G29" s="320"/>
      <c r="H29" s="320" t="s">
        <v>21</v>
      </c>
      <c r="I29" s="321">
        <v>1</v>
      </c>
      <c r="J29" s="321">
        <v>968.78</v>
      </c>
      <c r="K29" s="322">
        <v>968.78</v>
      </c>
    </row>
    <row r="30" spans="1:11" ht="24.75" hidden="1">
      <c r="A30" s="323" t="s">
        <v>1076</v>
      </c>
      <c r="B30" s="324" t="s">
        <v>1077</v>
      </c>
      <c r="C30" s="324" t="s">
        <v>19</v>
      </c>
      <c r="D30" s="324">
        <v>3080</v>
      </c>
      <c r="E30" s="323" t="s">
        <v>1106</v>
      </c>
      <c r="F30" s="403" t="s">
        <v>1079</v>
      </c>
      <c r="G30" s="404"/>
      <c r="H30" s="324" t="s">
        <v>1107</v>
      </c>
      <c r="I30" s="323">
        <v>3.4799999999999998E-2</v>
      </c>
      <c r="J30" s="323">
        <v>70</v>
      </c>
      <c r="K30" s="325">
        <v>2.4300000000000002</v>
      </c>
    </row>
    <row r="31" spans="1:11" hidden="1">
      <c r="A31" s="323" t="s">
        <v>1076</v>
      </c>
      <c r="B31" s="324" t="s">
        <v>1077</v>
      </c>
      <c r="C31" s="324" t="s">
        <v>19</v>
      </c>
      <c r="D31" s="324">
        <v>3659</v>
      </c>
      <c r="E31" s="323" t="s">
        <v>1108</v>
      </c>
      <c r="F31" s="403" t="s">
        <v>1079</v>
      </c>
      <c r="G31" s="404"/>
      <c r="H31" s="324" t="s">
        <v>123</v>
      </c>
      <c r="I31" s="323">
        <v>1.7399999999999999E-2</v>
      </c>
      <c r="J31" s="323">
        <v>22.22</v>
      </c>
      <c r="K31" s="325">
        <v>0.38</v>
      </c>
    </row>
    <row r="32" spans="1:11" hidden="1">
      <c r="A32" s="323" t="s">
        <v>1076</v>
      </c>
      <c r="B32" s="324" t="s">
        <v>1077</v>
      </c>
      <c r="C32" s="324" t="s">
        <v>19</v>
      </c>
      <c r="D32" s="324">
        <v>3670</v>
      </c>
      <c r="E32" s="323" t="s">
        <v>1109</v>
      </c>
      <c r="F32" s="403" t="s">
        <v>1079</v>
      </c>
      <c r="G32" s="404"/>
      <c r="H32" s="324" t="s">
        <v>123</v>
      </c>
      <c r="I32" s="323">
        <v>3.4799999999999998E-2</v>
      </c>
      <c r="J32" s="323">
        <v>29.57</v>
      </c>
      <c r="K32" s="325">
        <v>1.02</v>
      </c>
    </row>
    <row r="33" spans="1:11" ht="24.75" hidden="1">
      <c r="A33" s="323" t="s">
        <v>1076</v>
      </c>
      <c r="B33" s="324" t="s">
        <v>1077</v>
      </c>
      <c r="C33" s="324" t="s">
        <v>19</v>
      </c>
      <c r="D33" s="324">
        <v>11587</v>
      </c>
      <c r="E33" s="323" t="s">
        <v>1110</v>
      </c>
      <c r="F33" s="403" t="s">
        <v>1079</v>
      </c>
      <c r="G33" s="404"/>
      <c r="H33" s="324" t="s">
        <v>21</v>
      </c>
      <c r="I33" s="323">
        <v>0.97619999999999996</v>
      </c>
      <c r="J33" s="323">
        <v>104.1</v>
      </c>
      <c r="K33" s="325">
        <v>101.62</v>
      </c>
    </row>
    <row r="34" spans="1:11" hidden="1">
      <c r="A34" s="323" t="s">
        <v>1076</v>
      </c>
      <c r="B34" s="324" t="s">
        <v>1077</v>
      </c>
      <c r="C34" s="324" t="s">
        <v>19</v>
      </c>
      <c r="D34" s="324">
        <v>11697</v>
      </c>
      <c r="E34" s="323" t="s">
        <v>1111</v>
      </c>
      <c r="F34" s="403" t="s">
        <v>1079</v>
      </c>
      <c r="G34" s="404"/>
      <c r="H34" s="324" t="s">
        <v>123</v>
      </c>
      <c r="I34" s="323">
        <v>1.7399999999999999E-2</v>
      </c>
      <c r="J34" s="323">
        <v>696.44</v>
      </c>
      <c r="K34" s="325">
        <v>12.11</v>
      </c>
    </row>
    <row r="35" spans="1:11" hidden="1">
      <c r="A35" s="323" t="s">
        <v>1076</v>
      </c>
      <c r="B35" s="324" t="s">
        <v>1077</v>
      </c>
      <c r="C35" s="324" t="s">
        <v>19</v>
      </c>
      <c r="D35" s="324">
        <v>11712</v>
      </c>
      <c r="E35" s="323" t="s">
        <v>1112</v>
      </c>
      <c r="F35" s="403" t="s">
        <v>1079</v>
      </c>
      <c r="G35" s="404"/>
      <c r="H35" s="324" t="s">
        <v>123</v>
      </c>
      <c r="I35" s="323">
        <v>3.4799999999999998E-2</v>
      </c>
      <c r="J35" s="323">
        <v>42.49</v>
      </c>
      <c r="K35" s="325">
        <v>1.47</v>
      </c>
    </row>
    <row r="36" spans="1:11" ht="24.75" hidden="1">
      <c r="A36" s="323" t="s">
        <v>1076</v>
      </c>
      <c r="B36" s="324" t="s">
        <v>1077</v>
      </c>
      <c r="C36" s="324" t="s">
        <v>19</v>
      </c>
      <c r="D36" s="324">
        <v>21112</v>
      </c>
      <c r="E36" s="323" t="s">
        <v>1113</v>
      </c>
      <c r="F36" s="403" t="s">
        <v>1079</v>
      </c>
      <c r="G36" s="404"/>
      <c r="H36" s="324" t="s">
        <v>123</v>
      </c>
      <c r="I36" s="323">
        <v>1.7399999999999999E-2</v>
      </c>
      <c r="J36" s="323">
        <v>153.18</v>
      </c>
      <c r="K36" s="325">
        <v>2.66</v>
      </c>
    </row>
    <row r="37" spans="1:11" ht="24.75" hidden="1">
      <c r="A37" s="323" t="s">
        <v>1076</v>
      </c>
      <c r="B37" s="324" t="s">
        <v>1077</v>
      </c>
      <c r="C37" s="324" t="s">
        <v>19</v>
      </c>
      <c r="D37" s="324">
        <v>43777</v>
      </c>
      <c r="E37" s="323" t="s">
        <v>1114</v>
      </c>
      <c r="F37" s="403" t="s">
        <v>1079</v>
      </c>
      <c r="G37" s="404"/>
      <c r="H37" s="324" t="s">
        <v>1115</v>
      </c>
      <c r="I37" s="323">
        <v>4.4761799999999997E-2</v>
      </c>
      <c r="J37" s="323">
        <v>224.86</v>
      </c>
      <c r="K37" s="325">
        <v>10.06</v>
      </c>
    </row>
    <row r="38" spans="1:11" hidden="1">
      <c r="A38" s="323" t="s">
        <v>1076</v>
      </c>
      <c r="B38" s="324" t="s">
        <v>1083</v>
      </c>
      <c r="C38" s="324" t="s">
        <v>19</v>
      </c>
      <c r="D38" s="324">
        <v>86888</v>
      </c>
      <c r="E38" s="323" t="s">
        <v>1116</v>
      </c>
      <c r="F38" s="403" t="s">
        <v>1117</v>
      </c>
      <c r="G38" s="404"/>
      <c r="H38" s="324" t="s">
        <v>123</v>
      </c>
      <c r="I38" s="323">
        <v>5.2200000000000003E-2</v>
      </c>
      <c r="J38" s="323">
        <v>451.81</v>
      </c>
      <c r="K38" s="325">
        <v>23.58</v>
      </c>
    </row>
    <row r="39" spans="1:11" ht="36.75" hidden="1">
      <c r="A39" s="323" t="s">
        <v>1076</v>
      </c>
      <c r="B39" s="324" t="s">
        <v>1083</v>
      </c>
      <c r="C39" s="324" t="s">
        <v>19</v>
      </c>
      <c r="D39" s="324">
        <v>86943</v>
      </c>
      <c r="E39" s="323" t="s">
        <v>1118</v>
      </c>
      <c r="F39" s="403" t="s">
        <v>1117</v>
      </c>
      <c r="G39" s="404"/>
      <c r="H39" s="324" t="s">
        <v>123</v>
      </c>
      <c r="I39" s="323">
        <v>5.2200000000000003E-2</v>
      </c>
      <c r="J39" s="323">
        <v>235.78</v>
      </c>
      <c r="K39" s="325">
        <v>12.3</v>
      </c>
    </row>
    <row r="40" spans="1:11" ht="24.75" hidden="1">
      <c r="A40" s="323" t="s">
        <v>1076</v>
      </c>
      <c r="B40" s="324" t="s">
        <v>1083</v>
      </c>
      <c r="C40" s="324" t="s">
        <v>19</v>
      </c>
      <c r="D40" s="324">
        <v>87548</v>
      </c>
      <c r="E40" s="323" t="s">
        <v>1119</v>
      </c>
      <c r="F40" s="403" t="s">
        <v>1120</v>
      </c>
      <c r="G40" s="404"/>
      <c r="H40" s="324" t="s">
        <v>21</v>
      </c>
      <c r="I40" s="323">
        <v>0.18940000000000001</v>
      </c>
      <c r="J40" s="323">
        <v>21.85</v>
      </c>
      <c r="K40" s="325">
        <v>4.13</v>
      </c>
    </row>
    <row r="41" spans="1:11" ht="24.75" hidden="1">
      <c r="A41" s="323" t="s">
        <v>1076</v>
      </c>
      <c r="B41" s="324" t="s">
        <v>1083</v>
      </c>
      <c r="C41" s="324" t="s">
        <v>19</v>
      </c>
      <c r="D41" s="324">
        <v>87777</v>
      </c>
      <c r="E41" s="323" t="s">
        <v>1121</v>
      </c>
      <c r="F41" s="403" t="s">
        <v>1120</v>
      </c>
      <c r="G41" s="404"/>
      <c r="H41" s="324" t="s">
        <v>21</v>
      </c>
      <c r="I41" s="323">
        <v>0.1681</v>
      </c>
      <c r="J41" s="323">
        <v>50.87</v>
      </c>
      <c r="K41" s="325">
        <v>8.5500000000000007</v>
      </c>
    </row>
    <row r="42" spans="1:11" ht="24.75" hidden="1">
      <c r="A42" s="323" t="s">
        <v>1076</v>
      </c>
      <c r="B42" s="324" t="s">
        <v>1083</v>
      </c>
      <c r="C42" s="324" t="s">
        <v>19</v>
      </c>
      <c r="D42" s="324">
        <v>87877</v>
      </c>
      <c r="E42" s="323" t="s">
        <v>1122</v>
      </c>
      <c r="F42" s="403" t="s">
        <v>1120</v>
      </c>
      <c r="G42" s="404"/>
      <c r="H42" s="324" t="s">
        <v>21</v>
      </c>
      <c r="I42" s="323">
        <v>0.76790000000000003</v>
      </c>
      <c r="J42" s="323">
        <v>10.07</v>
      </c>
      <c r="K42" s="325">
        <v>7.73</v>
      </c>
    </row>
    <row r="43" spans="1:11" ht="24.75" hidden="1">
      <c r="A43" s="323" t="s">
        <v>1076</v>
      </c>
      <c r="B43" s="324" t="s">
        <v>1083</v>
      </c>
      <c r="C43" s="324" t="s">
        <v>19</v>
      </c>
      <c r="D43" s="324">
        <v>87903</v>
      </c>
      <c r="E43" s="323" t="s">
        <v>1123</v>
      </c>
      <c r="F43" s="403" t="s">
        <v>1120</v>
      </c>
      <c r="G43" s="404"/>
      <c r="H43" s="324" t="s">
        <v>21</v>
      </c>
      <c r="I43" s="323">
        <v>0.1681</v>
      </c>
      <c r="J43" s="323">
        <v>12.19</v>
      </c>
      <c r="K43" s="325">
        <v>2.04</v>
      </c>
    </row>
    <row r="44" spans="1:11" hidden="1">
      <c r="A44" s="323" t="s">
        <v>1076</v>
      </c>
      <c r="B44" s="324" t="s">
        <v>1083</v>
      </c>
      <c r="C44" s="324" t="s">
        <v>19</v>
      </c>
      <c r="D44" s="324">
        <v>88489</v>
      </c>
      <c r="E44" s="323" t="s">
        <v>121</v>
      </c>
      <c r="F44" s="403" t="s">
        <v>1124</v>
      </c>
      <c r="G44" s="404"/>
      <c r="H44" s="324" t="s">
        <v>21</v>
      </c>
      <c r="I44" s="323">
        <v>2.4441999999999999</v>
      </c>
      <c r="J44" s="323">
        <v>13.15</v>
      </c>
      <c r="K44" s="325">
        <v>32.14</v>
      </c>
    </row>
    <row r="45" spans="1:11" ht="36.75" hidden="1">
      <c r="A45" s="323" t="s">
        <v>1076</v>
      </c>
      <c r="B45" s="324" t="s">
        <v>1083</v>
      </c>
      <c r="C45" s="324" t="s">
        <v>19</v>
      </c>
      <c r="D45" s="324">
        <v>89171</v>
      </c>
      <c r="E45" s="323" t="s">
        <v>1125</v>
      </c>
      <c r="F45" s="403" t="s">
        <v>1126</v>
      </c>
      <c r="G45" s="404"/>
      <c r="H45" s="324" t="s">
        <v>21</v>
      </c>
      <c r="I45" s="323">
        <v>0.46279999999999999</v>
      </c>
      <c r="J45" s="323">
        <v>47.69</v>
      </c>
      <c r="K45" s="325">
        <v>22.07</v>
      </c>
    </row>
    <row r="46" spans="1:11" ht="36.75" hidden="1">
      <c r="A46" s="323" t="s">
        <v>1076</v>
      </c>
      <c r="B46" s="324" t="s">
        <v>1083</v>
      </c>
      <c r="C46" s="324" t="s">
        <v>19</v>
      </c>
      <c r="D46" s="324">
        <v>89173</v>
      </c>
      <c r="E46" s="323" t="s">
        <v>1127</v>
      </c>
      <c r="F46" s="403" t="s">
        <v>1120</v>
      </c>
      <c r="G46" s="404"/>
      <c r="H46" s="324" t="s">
        <v>21</v>
      </c>
      <c r="I46" s="323">
        <v>0.76790000000000003</v>
      </c>
      <c r="J46" s="323">
        <v>31.06</v>
      </c>
      <c r="K46" s="325">
        <v>23.85</v>
      </c>
    </row>
    <row r="47" spans="1:11" ht="24.75" hidden="1">
      <c r="A47" s="323" t="s">
        <v>1076</v>
      </c>
      <c r="B47" s="324" t="s">
        <v>1083</v>
      </c>
      <c r="C47" s="324" t="s">
        <v>19</v>
      </c>
      <c r="D47" s="324">
        <v>89709</v>
      </c>
      <c r="E47" s="323" t="s">
        <v>1128</v>
      </c>
      <c r="F47" s="403" t="s">
        <v>1117</v>
      </c>
      <c r="G47" s="404"/>
      <c r="H47" s="324" t="s">
        <v>123</v>
      </c>
      <c r="I47" s="323">
        <v>6.9599999999999995E-2</v>
      </c>
      <c r="J47" s="323">
        <v>14.98</v>
      </c>
      <c r="K47" s="325">
        <v>1.04</v>
      </c>
    </row>
    <row r="48" spans="1:11" ht="24.75" hidden="1">
      <c r="A48" s="323" t="s">
        <v>1076</v>
      </c>
      <c r="B48" s="324" t="s">
        <v>1083</v>
      </c>
      <c r="C48" s="324" t="s">
        <v>19</v>
      </c>
      <c r="D48" s="324">
        <v>89711</v>
      </c>
      <c r="E48" s="323" t="s">
        <v>158</v>
      </c>
      <c r="F48" s="403" t="s">
        <v>1117</v>
      </c>
      <c r="G48" s="404"/>
      <c r="H48" s="324" t="s">
        <v>23</v>
      </c>
      <c r="I48" s="323">
        <v>0.16309999999999999</v>
      </c>
      <c r="J48" s="323">
        <v>18.690000000000001</v>
      </c>
      <c r="K48" s="325">
        <v>3.04</v>
      </c>
    </row>
    <row r="49" spans="1:11" ht="24.75" hidden="1">
      <c r="A49" s="323" t="s">
        <v>1076</v>
      </c>
      <c r="B49" s="324" t="s">
        <v>1083</v>
      </c>
      <c r="C49" s="324" t="s">
        <v>19</v>
      </c>
      <c r="D49" s="324">
        <v>89712</v>
      </c>
      <c r="E49" s="323" t="s">
        <v>159</v>
      </c>
      <c r="F49" s="403" t="s">
        <v>1117</v>
      </c>
      <c r="G49" s="404"/>
      <c r="H49" s="324" t="s">
        <v>23</v>
      </c>
      <c r="I49" s="323">
        <v>0.2235</v>
      </c>
      <c r="J49" s="323">
        <v>29.21</v>
      </c>
      <c r="K49" s="325">
        <v>6.52</v>
      </c>
    </row>
    <row r="50" spans="1:11" ht="24.75" hidden="1">
      <c r="A50" s="323" t="s">
        <v>1076</v>
      </c>
      <c r="B50" s="324" t="s">
        <v>1083</v>
      </c>
      <c r="C50" s="324" t="s">
        <v>19</v>
      </c>
      <c r="D50" s="324">
        <v>89714</v>
      </c>
      <c r="E50" s="323" t="s">
        <v>157</v>
      </c>
      <c r="F50" s="403" t="s">
        <v>1117</v>
      </c>
      <c r="G50" s="404"/>
      <c r="H50" s="324" t="s">
        <v>23</v>
      </c>
      <c r="I50" s="323">
        <v>4.7E-2</v>
      </c>
      <c r="J50" s="323">
        <v>56.38</v>
      </c>
      <c r="K50" s="325">
        <v>2.64</v>
      </c>
    </row>
    <row r="51" spans="1:11" ht="24.75" hidden="1">
      <c r="A51" s="323" t="s">
        <v>1076</v>
      </c>
      <c r="B51" s="324" t="s">
        <v>1083</v>
      </c>
      <c r="C51" s="324" t="s">
        <v>19</v>
      </c>
      <c r="D51" s="324">
        <v>89724</v>
      </c>
      <c r="E51" s="323" t="s">
        <v>153</v>
      </c>
      <c r="F51" s="403" t="s">
        <v>1117</v>
      </c>
      <c r="G51" s="404"/>
      <c r="H51" s="324" t="s">
        <v>123</v>
      </c>
      <c r="I51" s="323">
        <v>0.17399999999999999</v>
      </c>
      <c r="J51" s="323">
        <v>10.72</v>
      </c>
      <c r="K51" s="325">
        <v>1.86</v>
      </c>
    </row>
    <row r="52" spans="1:11" ht="24.75" hidden="1">
      <c r="A52" s="323" t="s">
        <v>1076</v>
      </c>
      <c r="B52" s="324" t="s">
        <v>1083</v>
      </c>
      <c r="C52" s="324" t="s">
        <v>19</v>
      </c>
      <c r="D52" s="324">
        <v>89731</v>
      </c>
      <c r="E52" s="323" t="s">
        <v>152</v>
      </c>
      <c r="F52" s="403" t="s">
        <v>1117</v>
      </c>
      <c r="G52" s="404"/>
      <c r="H52" s="324" t="s">
        <v>123</v>
      </c>
      <c r="I52" s="323">
        <v>1.7399999999999999E-2</v>
      </c>
      <c r="J52" s="323">
        <v>11.09</v>
      </c>
      <c r="K52" s="325">
        <v>0.19</v>
      </c>
    </row>
    <row r="53" spans="1:11" ht="24.75" hidden="1">
      <c r="A53" s="323" t="s">
        <v>1076</v>
      </c>
      <c r="B53" s="324" t="s">
        <v>1083</v>
      </c>
      <c r="C53" s="324" t="s">
        <v>19</v>
      </c>
      <c r="D53" s="324">
        <v>89748</v>
      </c>
      <c r="E53" s="323" t="s">
        <v>1129</v>
      </c>
      <c r="F53" s="403" t="s">
        <v>1117</v>
      </c>
      <c r="G53" s="404"/>
      <c r="H53" s="324" t="s">
        <v>123</v>
      </c>
      <c r="I53" s="323">
        <v>5.2200000000000003E-2</v>
      </c>
      <c r="J53" s="323">
        <v>44.71</v>
      </c>
      <c r="K53" s="325">
        <v>2.33</v>
      </c>
    </row>
    <row r="54" spans="1:11" ht="24.75" hidden="1">
      <c r="A54" s="323" t="s">
        <v>1076</v>
      </c>
      <c r="B54" s="324" t="s">
        <v>1083</v>
      </c>
      <c r="C54" s="324" t="s">
        <v>19</v>
      </c>
      <c r="D54" s="324">
        <v>89784</v>
      </c>
      <c r="E54" s="323" t="s">
        <v>156</v>
      </c>
      <c r="F54" s="403" t="s">
        <v>1117</v>
      </c>
      <c r="G54" s="404"/>
      <c r="H54" s="324" t="s">
        <v>123</v>
      </c>
      <c r="I54" s="323">
        <v>1.7399999999999999E-2</v>
      </c>
      <c r="J54" s="323">
        <v>21.74</v>
      </c>
      <c r="K54" s="325">
        <v>0.37</v>
      </c>
    </row>
    <row r="55" spans="1:11" ht="24.75" hidden="1">
      <c r="A55" s="323" t="s">
        <v>1076</v>
      </c>
      <c r="B55" s="324" t="s">
        <v>1083</v>
      </c>
      <c r="C55" s="324" t="s">
        <v>19</v>
      </c>
      <c r="D55" s="324">
        <v>89957</v>
      </c>
      <c r="E55" s="323" t="s">
        <v>1130</v>
      </c>
      <c r="F55" s="403" t="s">
        <v>1117</v>
      </c>
      <c r="G55" s="404"/>
      <c r="H55" s="324" t="s">
        <v>123</v>
      </c>
      <c r="I55" s="323">
        <v>0.17399999999999999</v>
      </c>
      <c r="J55" s="323">
        <v>118.54</v>
      </c>
      <c r="K55" s="325">
        <v>20.62</v>
      </c>
    </row>
    <row r="56" spans="1:11" ht="24.75" hidden="1">
      <c r="A56" s="323" t="s">
        <v>1076</v>
      </c>
      <c r="B56" s="324" t="s">
        <v>1083</v>
      </c>
      <c r="C56" s="324" t="s">
        <v>19</v>
      </c>
      <c r="D56" s="324">
        <v>89970</v>
      </c>
      <c r="E56" s="323" t="s">
        <v>1131</v>
      </c>
      <c r="F56" s="403" t="s">
        <v>1117</v>
      </c>
      <c r="G56" s="404"/>
      <c r="H56" s="324" t="s">
        <v>123</v>
      </c>
      <c r="I56" s="323">
        <v>6.9599999999999995E-2</v>
      </c>
      <c r="J56" s="323">
        <v>42.05</v>
      </c>
      <c r="K56" s="325">
        <v>2.92</v>
      </c>
    </row>
    <row r="57" spans="1:11" hidden="1">
      <c r="A57" s="323" t="s">
        <v>1076</v>
      </c>
      <c r="B57" s="324" t="s">
        <v>1083</v>
      </c>
      <c r="C57" s="324" t="s">
        <v>19</v>
      </c>
      <c r="D57" s="324">
        <v>90443</v>
      </c>
      <c r="E57" s="323" t="s">
        <v>1132</v>
      </c>
      <c r="F57" s="403" t="s">
        <v>1117</v>
      </c>
      <c r="G57" s="404"/>
      <c r="H57" s="324" t="s">
        <v>23</v>
      </c>
      <c r="I57" s="323">
        <v>7.22E-2</v>
      </c>
      <c r="J57" s="323">
        <v>10.07</v>
      </c>
      <c r="K57" s="325">
        <v>0.72</v>
      </c>
    </row>
    <row r="58" spans="1:11" ht="24.75" hidden="1">
      <c r="A58" s="323" t="s">
        <v>1076</v>
      </c>
      <c r="B58" s="324" t="s">
        <v>1083</v>
      </c>
      <c r="C58" s="324" t="s">
        <v>19</v>
      </c>
      <c r="D58" s="324">
        <v>90466</v>
      </c>
      <c r="E58" s="323" t="s">
        <v>1133</v>
      </c>
      <c r="F58" s="403" t="s">
        <v>1117</v>
      </c>
      <c r="G58" s="404"/>
      <c r="H58" s="324" t="s">
        <v>23</v>
      </c>
      <c r="I58" s="323">
        <v>7.22E-2</v>
      </c>
      <c r="J58" s="323">
        <v>10.54</v>
      </c>
      <c r="K58" s="325">
        <v>0.76</v>
      </c>
    </row>
    <row r="59" spans="1:11" ht="24.75" hidden="1">
      <c r="A59" s="323" t="s">
        <v>1076</v>
      </c>
      <c r="B59" s="324" t="s">
        <v>1083</v>
      </c>
      <c r="C59" s="324" t="s">
        <v>19</v>
      </c>
      <c r="D59" s="324">
        <v>90822</v>
      </c>
      <c r="E59" s="323" t="s">
        <v>1134</v>
      </c>
      <c r="F59" s="403" t="s">
        <v>1135</v>
      </c>
      <c r="G59" s="404"/>
      <c r="H59" s="324" t="s">
        <v>123</v>
      </c>
      <c r="I59" s="323">
        <v>3.4799999999999998E-2</v>
      </c>
      <c r="J59" s="323">
        <v>321.54000000000002</v>
      </c>
      <c r="K59" s="325">
        <v>11.18</v>
      </c>
    </row>
    <row r="60" spans="1:11" ht="24.75" hidden="1">
      <c r="A60" s="323" t="s">
        <v>1076</v>
      </c>
      <c r="B60" s="324" t="s">
        <v>1083</v>
      </c>
      <c r="C60" s="324" t="s">
        <v>19</v>
      </c>
      <c r="D60" s="324">
        <v>91170</v>
      </c>
      <c r="E60" s="323" t="s">
        <v>1136</v>
      </c>
      <c r="F60" s="403" t="s">
        <v>1117</v>
      </c>
      <c r="G60" s="404"/>
      <c r="H60" s="324" t="s">
        <v>23</v>
      </c>
      <c r="I60" s="323">
        <v>0.4612</v>
      </c>
      <c r="J60" s="323">
        <v>2.92</v>
      </c>
      <c r="K60" s="325">
        <v>1.34</v>
      </c>
    </row>
    <row r="61" spans="1:11" ht="24.75" hidden="1">
      <c r="A61" s="323" t="s">
        <v>1076</v>
      </c>
      <c r="B61" s="324" t="s">
        <v>1083</v>
      </c>
      <c r="C61" s="324" t="s">
        <v>19</v>
      </c>
      <c r="D61" s="324">
        <v>91173</v>
      </c>
      <c r="E61" s="323" t="s">
        <v>1137</v>
      </c>
      <c r="F61" s="403" t="s">
        <v>1117</v>
      </c>
      <c r="G61" s="404"/>
      <c r="H61" s="324" t="s">
        <v>23</v>
      </c>
      <c r="I61" s="323">
        <v>0.1827</v>
      </c>
      <c r="J61" s="323">
        <v>1.48</v>
      </c>
      <c r="K61" s="325">
        <v>0.27</v>
      </c>
    </row>
    <row r="62" spans="1:11" ht="24.75" hidden="1">
      <c r="A62" s="323" t="s">
        <v>1076</v>
      </c>
      <c r="B62" s="324" t="s">
        <v>1083</v>
      </c>
      <c r="C62" s="324" t="s">
        <v>19</v>
      </c>
      <c r="D62" s="324">
        <v>91305</v>
      </c>
      <c r="E62" s="323" t="s">
        <v>1138</v>
      </c>
      <c r="F62" s="403" t="s">
        <v>1135</v>
      </c>
      <c r="G62" s="404"/>
      <c r="H62" s="324" t="s">
        <v>123</v>
      </c>
      <c r="I62" s="323">
        <v>5.2200000000000003E-2</v>
      </c>
      <c r="J62" s="323">
        <v>99.02</v>
      </c>
      <c r="K62" s="325">
        <v>5.16</v>
      </c>
    </row>
    <row r="63" spans="1:11" ht="24.75" hidden="1">
      <c r="A63" s="323" t="s">
        <v>1076</v>
      </c>
      <c r="B63" s="324" t="s">
        <v>1083</v>
      </c>
      <c r="C63" s="324" t="s">
        <v>19</v>
      </c>
      <c r="D63" s="324">
        <v>91862</v>
      </c>
      <c r="E63" s="323" t="s">
        <v>1139</v>
      </c>
      <c r="F63" s="403" t="s">
        <v>1140</v>
      </c>
      <c r="G63" s="404"/>
      <c r="H63" s="324" t="s">
        <v>23</v>
      </c>
      <c r="I63" s="323">
        <v>0.33069999999999999</v>
      </c>
      <c r="J63" s="323">
        <v>8.58</v>
      </c>
      <c r="K63" s="325">
        <v>2.83</v>
      </c>
    </row>
    <row r="64" spans="1:11" ht="24.75" hidden="1">
      <c r="A64" s="323" t="s">
        <v>1076</v>
      </c>
      <c r="B64" s="324" t="s">
        <v>1083</v>
      </c>
      <c r="C64" s="324" t="s">
        <v>19</v>
      </c>
      <c r="D64" s="324">
        <v>91863</v>
      </c>
      <c r="E64" s="323" t="s">
        <v>1141</v>
      </c>
      <c r="F64" s="403" t="s">
        <v>1140</v>
      </c>
      <c r="G64" s="404"/>
      <c r="H64" s="324" t="s">
        <v>23</v>
      </c>
      <c r="I64" s="323">
        <v>0.1305</v>
      </c>
      <c r="J64" s="323">
        <v>10.01</v>
      </c>
      <c r="K64" s="325">
        <v>1.3</v>
      </c>
    </row>
    <row r="65" spans="1:11" ht="24.75" hidden="1">
      <c r="A65" s="323" t="s">
        <v>1076</v>
      </c>
      <c r="B65" s="324" t="s">
        <v>1083</v>
      </c>
      <c r="C65" s="324" t="s">
        <v>19</v>
      </c>
      <c r="D65" s="324">
        <v>91870</v>
      </c>
      <c r="E65" s="323" t="s">
        <v>1142</v>
      </c>
      <c r="F65" s="403" t="s">
        <v>1140</v>
      </c>
      <c r="G65" s="404"/>
      <c r="H65" s="324" t="s">
        <v>23</v>
      </c>
      <c r="I65" s="323">
        <v>0.15659999999999999</v>
      </c>
      <c r="J65" s="323">
        <v>8.9600000000000009</v>
      </c>
      <c r="K65" s="325">
        <v>1.4</v>
      </c>
    </row>
    <row r="66" spans="1:11" ht="24.75" hidden="1">
      <c r="A66" s="323" t="s">
        <v>1076</v>
      </c>
      <c r="B66" s="324" t="s">
        <v>1083</v>
      </c>
      <c r="C66" s="324" t="s">
        <v>19</v>
      </c>
      <c r="D66" s="324">
        <v>91871</v>
      </c>
      <c r="E66" s="323" t="s">
        <v>1143</v>
      </c>
      <c r="F66" s="403" t="s">
        <v>1140</v>
      </c>
      <c r="G66" s="404"/>
      <c r="H66" s="324" t="s">
        <v>23</v>
      </c>
      <c r="I66" s="323">
        <v>2.6100000000000002E-2</v>
      </c>
      <c r="J66" s="323">
        <v>10.43</v>
      </c>
      <c r="K66" s="325">
        <v>0.27</v>
      </c>
    </row>
    <row r="67" spans="1:11" ht="24.75" hidden="1">
      <c r="A67" s="323" t="s">
        <v>1076</v>
      </c>
      <c r="B67" s="324" t="s">
        <v>1083</v>
      </c>
      <c r="C67" s="324" t="s">
        <v>19</v>
      </c>
      <c r="D67" s="324">
        <v>91875</v>
      </c>
      <c r="E67" s="323" t="s">
        <v>1144</v>
      </c>
      <c r="F67" s="403" t="s">
        <v>1140</v>
      </c>
      <c r="G67" s="404"/>
      <c r="H67" s="324" t="s">
        <v>123</v>
      </c>
      <c r="I67" s="323">
        <v>3.4799999999999998E-2</v>
      </c>
      <c r="J67" s="323">
        <v>5.16</v>
      </c>
      <c r="K67" s="325">
        <v>0.17</v>
      </c>
    </row>
    <row r="68" spans="1:11" ht="24.75" hidden="1">
      <c r="A68" s="323" t="s">
        <v>1076</v>
      </c>
      <c r="B68" s="324" t="s">
        <v>1083</v>
      </c>
      <c r="C68" s="324" t="s">
        <v>19</v>
      </c>
      <c r="D68" s="324">
        <v>91882</v>
      </c>
      <c r="E68" s="323" t="s">
        <v>1145</v>
      </c>
      <c r="F68" s="403" t="s">
        <v>1140</v>
      </c>
      <c r="G68" s="404"/>
      <c r="H68" s="324" t="s">
        <v>123</v>
      </c>
      <c r="I68" s="323">
        <v>3.4799999999999998E-2</v>
      </c>
      <c r="J68" s="323">
        <v>6.17</v>
      </c>
      <c r="K68" s="325">
        <v>0.21</v>
      </c>
    </row>
    <row r="69" spans="1:11" ht="24.75" hidden="1">
      <c r="A69" s="323" t="s">
        <v>1076</v>
      </c>
      <c r="B69" s="324" t="s">
        <v>1083</v>
      </c>
      <c r="C69" s="324" t="s">
        <v>19</v>
      </c>
      <c r="D69" s="324">
        <v>91890</v>
      </c>
      <c r="E69" s="323" t="s">
        <v>1146</v>
      </c>
      <c r="F69" s="403" t="s">
        <v>1140</v>
      </c>
      <c r="G69" s="404"/>
      <c r="H69" s="324" t="s">
        <v>123</v>
      </c>
      <c r="I69" s="323">
        <v>1.7399999999999999E-2</v>
      </c>
      <c r="J69" s="323">
        <v>8.6199999999999992</v>
      </c>
      <c r="K69" s="325">
        <v>0.14000000000000001</v>
      </c>
    </row>
    <row r="70" spans="1:11" ht="24.75" hidden="1">
      <c r="A70" s="323" t="s">
        <v>1076</v>
      </c>
      <c r="B70" s="324" t="s">
        <v>1083</v>
      </c>
      <c r="C70" s="324" t="s">
        <v>19</v>
      </c>
      <c r="D70" s="324">
        <v>91911</v>
      </c>
      <c r="E70" s="323" t="s">
        <v>1147</v>
      </c>
      <c r="F70" s="403" t="s">
        <v>1140</v>
      </c>
      <c r="G70" s="404"/>
      <c r="H70" s="324" t="s">
        <v>123</v>
      </c>
      <c r="I70" s="323">
        <v>6.9599999999999995E-2</v>
      </c>
      <c r="J70" s="323">
        <v>10.68</v>
      </c>
      <c r="K70" s="325">
        <v>0.74</v>
      </c>
    </row>
    <row r="71" spans="1:11" ht="24.75" hidden="1">
      <c r="A71" s="323" t="s">
        <v>1076</v>
      </c>
      <c r="B71" s="324" t="s">
        <v>1083</v>
      </c>
      <c r="C71" s="324" t="s">
        <v>19</v>
      </c>
      <c r="D71" s="324">
        <v>91924</v>
      </c>
      <c r="E71" s="323" t="s">
        <v>1148</v>
      </c>
      <c r="F71" s="403" t="s">
        <v>1140</v>
      </c>
      <c r="G71" s="404"/>
      <c r="H71" s="324" t="s">
        <v>23</v>
      </c>
      <c r="I71" s="323">
        <v>1.2529999999999999</v>
      </c>
      <c r="J71" s="323">
        <v>2.65</v>
      </c>
      <c r="K71" s="325">
        <v>3.32</v>
      </c>
    </row>
    <row r="72" spans="1:11" ht="24.75" hidden="1">
      <c r="A72" s="323" t="s">
        <v>1076</v>
      </c>
      <c r="B72" s="324" t="s">
        <v>1083</v>
      </c>
      <c r="C72" s="324" t="s">
        <v>19</v>
      </c>
      <c r="D72" s="324">
        <v>91926</v>
      </c>
      <c r="E72" s="323" t="s">
        <v>131</v>
      </c>
      <c r="F72" s="403" t="s">
        <v>1140</v>
      </c>
      <c r="G72" s="404"/>
      <c r="H72" s="324" t="s">
        <v>23</v>
      </c>
      <c r="I72" s="323">
        <v>0.46989999999999998</v>
      </c>
      <c r="J72" s="323">
        <v>3.9</v>
      </c>
      <c r="K72" s="325">
        <v>1.83</v>
      </c>
    </row>
    <row r="73" spans="1:11" ht="24.75" hidden="1">
      <c r="A73" s="323" t="s">
        <v>1076</v>
      </c>
      <c r="B73" s="324" t="s">
        <v>1083</v>
      </c>
      <c r="C73" s="324" t="s">
        <v>19</v>
      </c>
      <c r="D73" s="324">
        <v>91928</v>
      </c>
      <c r="E73" s="323" t="s">
        <v>132</v>
      </c>
      <c r="F73" s="403" t="s">
        <v>1140</v>
      </c>
      <c r="G73" s="404"/>
      <c r="H73" s="324" t="s">
        <v>23</v>
      </c>
      <c r="I73" s="323">
        <v>1.0442</v>
      </c>
      <c r="J73" s="323">
        <v>6.44</v>
      </c>
      <c r="K73" s="325">
        <v>6.72</v>
      </c>
    </row>
    <row r="74" spans="1:11" hidden="1">
      <c r="A74" s="323" t="s">
        <v>1076</v>
      </c>
      <c r="B74" s="324" t="s">
        <v>1083</v>
      </c>
      <c r="C74" s="324" t="s">
        <v>19</v>
      </c>
      <c r="D74" s="324">
        <v>91937</v>
      </c>
      <c r="E74" s="323" t="s">
        <v>137</v>
      </c>
      <c r="F74" s="403" t="s">
        <v>1140</v>
      </c>
      <c r="G74" s="404"/>
      <c r="H74" s="324" t="s">
        <v>123</v>
      </c>
      <c r="I74" s="323">
        <v>0.13919999999999999</v>
      </c>
      <c r="J74" s="323">
        <v>9.3800000000000008</v>
      </c>
      <c r="K74" s="325">
        <v>1.3</v>
      </c>
    </row>
    <row r="75" spans="1:11" ht="24.75" hidden="1">
      <c r="A75" s="323" t="s">
        <v>1076</v>
      </c>
      <c r="B75" s="324" t="s">
        <v>1083</v>
      </c>
      <c r="C75" s="324" t="s">
        <v>19</v>
      </c>
      <c r="D75" s="324">
        <v>91959</v>
      </c>
      <c r="E75" s="323" t="s">
        <v>1149</v>
      </c>
      <c r="F75" s="403" t="s">
        <v>1140</v>
      </c>
      <c r="G75" s="404"/>
      <c r="H75" s="324" t="s">
        <v>123</v>
      </c>
      <c r="I75" s="323">
        <v>1.7399999999999999E-2</v>
      </c>
      <c r="J75" s="323">
        <v>33.94</v>
      </c>
      <c r="K75" s="325">
        <v>0.59</v>
      </c>
    </row>
    <row r="76" spans="1:11" ht="24.75" hidden="1">
      <c r="A76" s="323" t="s">
        <v>1076</v>
      </c>
      <c r="B76" s="324" t="s">
        <v>1083</v>
      </c>
      <c r="C76" s="324" t="s">
        <v>19</v>
      </c>
      <c r="D76" s="324">
        <v>91967</v>
      </c>
      <c r="E76" s="323" t="s">
        <v>139</v>
      </c>
      <c r="F76" s="403" t="s">
        <v>1140</v>
      </c>
      <c r="G76" s="404"/>
      <c r="H76" s="324" t="s">
        <v>123</v>
      </c>
      <c r="I76" s="323">
        <v>1.7399999999999999E-2</v>
      </c>
      <c r="J76" s="323">
        <v>46.49</v>
      </c>
      <c r="K76" s="325">
        <v>0.8</v>
      </c>
    </row>
    <row r="77" spans="1:11" ht="24.75" hidden="1">
      <c r="A77" s="323" t="s">
        <v>1076</v>
      </c>
      <c r="B77" s="324" t="s">
        <v>1083</v>
      </c>
      <c r="C77" s="324" t="s">
        <v>19</v>
      </c>
      <c r="D77" s="324">
        <v>92000</v>
      </c>
      <c r="E77" s="323" t="s">
        <v>1150</v>
      </c>
      <c r="F77" s="403" t="s">
        <v>1140</v>
      </c>
      <c r="G77" s="404"/>
      <c r="H77" s="324" t="s">
        <v>123</v>
      </c>
      <c r="I77" s="323">
        <v>3.4799999999999998E-2</v>
      </c>
      <c r="J77" s="323">
        <v>22.65</v>
      </c>
      <c r="K77" s="325">
        <v>0.78</v>
      </c>
    </row>
    <row r="78" spans="1:11" ht="24.75" hidden="1">
      <c r="A78" s="323" t="s">
        <v>1076</v>
      </c>
      <c r="B78" s="324" t="s">
        <v>1083</v>
      </c>
      <c r="C78" s="324" t="s">
        <v>19</v>
      </c>
      <c r="D78" s="324">
        <v>92543</v>
      </c>
      <c r="E78" s="323" t="s">
        <v>1151</v>
      </c>
      <c r="F78" s="403" t="s">
        <v>1152</v>
      </c>
      <c r="G78" s="404"/>
      <c r="H78" s="324" t="s">
        <v>21</v>
      </c>
      <c r="I78" s="323">
        <v>1.3566</v>
      </c>
      <c r="J78" s="323">
        <v>19.8</v>
      </c>
      <c r="K78" s="325">
        <v>26.86</v>
      </c>
    </row>
    <row r="79" spans="1:11" ht="24.75" hidden="1">
      <c r="A79" s="323" t="s">
        <v>1076</v>
      </c>
      <c r="B79" s="324" t="s">
        <v>1083</v>
      </c>
      <c r="C79" s="324" t="s">
        <v>19</v>
      </c>
      <c r="D79" s="324">
        <v>92981</v>
      </c>
      <c r="E79" s="323" t="s">
        <v>1153</v>
      </c>
      <c r="F79" s="403" t="s">
        <v>1140</v>
      </c>
      <c r="G79" s="404"/>
      <c r="H79" s="324" t="s">
        <v>23</v>
      </c>
      <c r="I79" s="323">
        <v>0.2611</v>
      </c>
      <c r="J79" s="323">
        <v>16.13</v>
      </c>
      <c r="K79" s="325">
        <v>4.21</v>
      </c>
    </row>
    <row r="80" spans="1:11" hidden="1">
      <c r="A80" s="323" t="s">
        <v>1076</v>
      </c>
      <c r="B80" s="324" t="s">
        <v>1083</v>
      </c>
      <c r="C80" s="324" t="s">
        <v>19</v>
      </c>
      <c r="D80" s="324">
        <v>93358</v>
      </c>
      <c r="E80" s="323" t="s">
        <v>1154</v>
      </c>
      <c r="F80" s="403" t="s">
        <v>1155</v>
      </c>
      <c r="G80" s="404"/>
      <c r="H80" s="324" t="s">
        <v>28</v>
      </c>
      <c r="I80" s="323">
        <v>2.7900000000000001E-2</v>
      </c>
      <c r="J80" s="323">
        <v>63.37</v>
      </c>
      <c r="K80" s="325">
        <v>1.76</v>
      </c>
    </row>
    <row r="81" spans="1:11" ht="24.75" hidden="1">
      <c r="A81" s="323" t="s">
        <v>1076</v>
      </c>
      <c r="B81" s="324" t="s">
        <v>1083</v>
      </c>
      <c r="C81" s="324" t="s">
        <v>19</v>
      </c>
      <c r="D81" s="324">
        <v>94210</v>
      </c>
      <c r="E81" s="323" t="s">
        <v>1156</v>
      </c>
      <c r="F81" s="403" t="s">
        <v>1152</v>
      </c>
      <c r="G81" s="404"/>
      <c r="H81" s="324" t="s">
        <v>21</v>
      </c>
      <c r="I81" s="323">
        <v>1.3566</v>
      </c>
      <c r="J81" s="323">
        <v>51.17</v>
      </c>
      <c r="K81" s="325">
        <v>69.41</v>
      </c>
    </row>
    <row r="82" spans="1:11" ht="24.75" hidden="1">
      <c r="A82" s="323" t="s">
        <v>1076</v>
      </c>
      <c r="B82" s="324" t="s">
        <v>1083</v>
      </c>
      <c r="C82" s="324" t="s">
        <v>19</v>
      </c>
      <c r="D82" s="324">
        <v>94559</v>
      </c>
      <c r="E82" s="323" t="s">
        <v>1157</v>
      </c>
      <c r="F82" s="403" t="s">
        <v>1135</v>
      </c>
      <c r="G82" s="404"/>
      <c r="H82" s="324" t="s">
        <v>21</v>
      </c>
      <c r="I82" s="323">
        <v>9.0499999999999997E-2</v>
      </c>
      <c r="J82" s="323">
        <v>777.53</v>
      </c>
      <c r="K82" s="325">
        <v>70.36</v>
      </c>
    </row>
    <row r="83" spans="1:11" hidden="1">
      <c r="A83" s="323" t="s">
        <v>1076</v>
      </c>
      <c r="B83" s="324" t="s">
        <v>1083</v>
      </c>
      <c r="C83" s="324" t="s">
        <v>19</v>
      </c>
      <c r="D83" s="324">
        <v>95240</v>
      </c>
      <c r="E83" s="323" t="s">
        <v>524</v>
      </c>
      <c r="F83" s="403" t="s">
        <v>1088</v>
      </c>
      <c r="G83" s="404"/>
      <c r="H83" s="324" t="s">
        <v>21</v>
      </c>
      <c r="I83" s="323">
        <v>6.4000000000000003E-3</v>
      </c>
      <c r="J83" s="323">
        <v>16.18</v>
      </c>
      <c r="K83" s="325">
        <v>0.1</v>
      </c>
    </row>
    <row r="84" spans="1:11" hidden="1">
      <c r="A84" s="323" t="s">
        <v>1076</v>
      </c>
      <c r="B84" s="324" t="s">
        <v>1083</v>
      </c>
      <c r="C84" s="324" t="s">
        <v>19</v>
      </c>
      <c r="D84" s="324">
        <v>95241</v>
      </c>
      <c r="E84" s="323" t="s">
        <v>1158</v>
      </c>
      <c r="F84" s="403" t="s">
        <v>1088</v>
      </c>
      <c r="G84" s="404"/>
      <c r="H84" s="324" t="s">
        <v>21</v>
      </c>
      <c r="I84" s="323">
        <v>1.3328</v>
      </c>
      <c r="J84" s="323">
        <v>26.99</v>
      </c>
      <c r="K84" s="325">
        <v>35.97</v>
      </c>
    </row>
    <row r="85" spans="1:11" ht="24.75" hidden="1">
      <c r="A85" s="323" t="s">
        <v>1076</v>
      </c>
      <c r="B85" s="324" t="s">
        <v>1083</v>
      </c>
      <c r="C85" s="324" t="s">
        <v>19</v>
      </c>
      <c r="D85" s="324">
        <v>95805</v>
      </c>
      <c r="E85" s="323" t="s">
        <v>1159</v>
      </c>
      <c r="F85" s="403" t="s">
        <v>1140</v>
      </c>
      <c r="G85" s="404"/>
      <c r="H85" s="324" t="s">
        <v>123</v>
      </c>
      <c r="I85" s="323">
        <v>1.7399999999999999E-2</v>
      </c>
      <c r="J85" s="323">
        <v>20.64</v>
      </c>
      <c r="K85" s="325">
        <v>0.35</v>
      </c>
    </row>
    <row r="86" spans="1:11" ht="24.75" hidden="1">
      <c r="A86" s="323" t="s">
        <v>1076</v>
      </c>
      <c r="B86" s="324" t="s">
        <v>1083</v>
      </c>
      <c r="C86" s="324" t="s">
        <v>19</v>
      </c>
      <c r="D86" s="324">
        <v>95811</v>
      </c>
      <c r="E86" s="323" t="s">
        <v>1160</v>
      </c>
      <c r="F86" s="403" t="s">
        <v>1140</v>
      </c>
      <c r="G86" s="404"/>
      <c r="H86" s="324" t="s">
        <v>123</v>
      </c>
      <c r="I86" s="323">
        <v>5.2200000000000003E-2</v>
      </c>
      <c r="J86" s="323">
        <v>13.85</v>
      </c>
      <c r="K86" s="325">
        <v>0.72</v>
      </c>
    </row>
    <row r="87" spans="1:11" hidden="1">
      <c r="A87" s="323" t="s">
        <v>1076</v>
      </c>
      <c r="B87" s="324" t="s">
        <v>1083</v>
      </c>
      <c r="C87" s="324" t="s">
        <v>19</v>
      </c>
      <c r="D87" s="324">
        <v>96985</v>
      </c>
      <c r="E87" s="323" t="s">
        <v>1161</v>
      </c>
      <c r="F87" s="403" t="s">
        <v>1140</v>
      </c>
      <c r="G87" s="404"/>
      <c r="H87" s="324" t="s">
        <v>123</v>
      </c>
      <c r="I87" s="323">
        <v>5.2200000000000003E-2</v>
      </c>
      <c r="J87" s="323">
        <v>67.709999999999994</v>
      </c>
      <c r="K87" s="325">
        <v>3.53</v>
      </c>
    </row>
    <row r="88" spans="1:11" hidden="1">
      <c r="A88" s="323" t="s">
        <v>1076</v>
      </c>
      <c r="B88" s="324" t="s">
        <v>1083</v>
      </c>
      <c r="C88" s="324" t="s">
        <v>19</v>
      </c>
      <c r="D88" s="324">
        <v>96995</v>
      </c>
      <c r="E88" s="323" t="s">
        <v>525</v>
      </c>
      <c r="F88" s="403" t="s">
        <v>1155</v>
      </c>
      <c r="G88" s="404"/>
      <c r="H88" s="324" t="s">
        <v>28</v>
      </c>
      <c r="I88" s="323">
        <v>7.1999999999999998E-3</v>
      </c>
      <c r="J88" s="323">
        <v>38.42</v>
      </c>
      <c r="K88" s="325">
        <v>0.27</v>
      </c>
    </row>
    <row r="89" spans="1:11" ht="24.75" hidden="1">
      <c r="A89" s="323" t="s">
        <v>1076</v>
      </c>
      <c r="B89" s="324" t="s">
        <v>1083</v>
      </c>
      <c r="C89" s="324" t="s">
        <v>19</v>
      </c>
      <c r="D89" s="324">
        <v>97586</v>
      </c>
      <c r="E89" s="323" t="s">
        <v>1162</v>
      </c>
      <c r="F89" s="403" t="s">
        <v>1140</v>
      </c>
      <c r="G89" s="404"/>
      <c r="H89" s="324" t="s">
        <v>123</v>
      </c>
      <c r="I89" s="323">
        <v>0.13919999999999999</v>
      </c>
      <c r="J89" s="323">
        <v>213.55</v>
      </c>
      <c r="K89" s="325">
        <v>29.72</v>
      </c>
    </row>
    <row r="90" spans="1:11" ht="24.75" hidden="1">
      <c r="A90" s="323" t="s">
        <v>1076</v>
      </c>
      <c r="B90" s="324" t="s">
        <v>1083</v>
      </c>
      <c r="C90" s="324" t="s">
        <v>19</v>
      </c>
      <c r="D90" s="324">
        <v>97886</v>
      </c>
      <c r="E90" s="323" t="s">
        <v>1163</v>
      </c>
      <c r="F90" s="403" t="s">
        <v>1140</v>
      </c>
      <c r="G90" s="404"/>
      <c r="H90" s="324" t="s">
        <v>123</v>
      </c>
      <c r="I90" s="323">
        <v>5.2200000000000003E-2</v>
      </c>
      <c r="J90" s="323">
        <v>142.75</v>
      </c>
      <c r="K90" s="325">
        <v>7.45</v>
      </c>
    </row>
    <row r="91" spans="1:11" ht="24.75" hidden="1">
      <c r="A91" s="323" t="s">
        <v>1076</v>
      </c>
      <c r="B91" s="324" t="s">
        <v>1083</v>
      </c>
      <c r="C91" s="324" t="s">
        <v>19</v>
      </c>
      <c r="D91" s="324">
        <v>97906</v>
      </c>
      <c r="E91" s="323" t="s">
        <v>1164</v>
      </c>
      <c r="F91" s="403" t="s">
        <v>1117</v>
      </c>
      <c r="G91" s="404"/>
      <c r="H91" s="324" t="s">
        <v>123</v>
      </c>
      <c r="I91" s="323">
        <v>3.4799999999999998E-2</v>
      </c>
      <c r="J91" s="323">
        <v>369.88</v>
      </c>
      <c r="K91" s="325">
        <v>12.87</v>
      </c>
    </row>
    <row r="92" spans="1:11" ht="24.75" hidden="1">
      <c r="A92" s="323" t="s">
        <v>1076</v>
      </c>
      <c r="B92" s="324" t="s">
        <v>1083</v>
      </c>
      <c r="C92" s="324" t="s">
        <v>19</v>
      </c>
      <c r="D92" s="324">
        <v>98441</v>
      </c>
      <c r="E92" s="323" t="s">
        <v>1165</v>
      </c>
      <c r="F92" s="403" t="s">
        <v>1166</v>
      </c>
      <c r="G92" s="404"/>
      <c r="H92" s="324" t="s">
        <v>21</v>
      </c>
      <c r="I92" s="323">
        <v>0.26119999999999999</v>
      </c>
      <c r="J92" s="323">
        <v>137.85</v>
      </c>
      <c r="K92" s="325">
        <v>36</v>
      </c>
    </row>
    <row r="93" spans="1:11" ht="24.75" hidden="1">
      <c r="A93" s="323" t="s">
        <v>1076</v>
      </c>
      <c r="B93" s="324" t="s">
        <v>1083</v>
      </c>
      <c r="C93" s="324" t="s">
        <v>19</v>
      </c>
      <c r="D93" s="324">
        <v>98442</v>
      </c>
      <c r="E93" s="323" t="s">
        <v>1167</v>
      </c>
      <c r="F93" s="403" t="s">
        <v>1166</v>
      </c>
      <c r="G93" s="404"/>
      <c r="H93" s="324" t="s">
        <v>21</v>
      </c>
      <c r="I93" s="323">
        <v>0.30070000000000002</v>
      </c>
      <c r="J93" s="323">
        <v>140.33000000000001</v>
      </c>
      <c r="K93" s="325">
        <v>42.19</v>
      </c>
    </row>
    <row r="94" spans="1:11" ht="24.75" hidden="1">
      <c r="A94" s="323" t="s">
        <v>1076</v>
      </c>
      <c r="B94" s="324" t="s">
        <v>1083</v>
      </c>
      <c r="C94" s="324" t="s">
        <v>19</v>
      </c>
      <c r="D94" s="324">
        <v>98443</v>
      </c>
      <c r="E94" s="323" t="s">
        <v>1168</v>
      </c>
      <c r="F94" s="403" t="s">
        <v>1166</v>
      </c>
      <c r="G94" s="404"/>
      <c r="H94" s="324" t="s">
        <v>21</v>
      </c>
      <c r="I94" s="323">
        <v>8.3000000000000004E-2</v>
      </c>
      <c r="J94" s="323">
        <v>122.88</v>
      </c>
      <c r="K94" s="325">
        <v>10.19</v>
      </c>
    </row>
    <row r="95" spans="1:11" ht="24.75" hidden="1">
      <c r="A95" s="323" t="s">
        <v>1076</v>
      </c>
      <c r="B95" s="324" t="s">
        <v>1083</v>
      </c>
      <c r="C95" s="324" t="s">
        <v>19</v>
      </c>
      <c r="D95" s="324">
        <v>98444</v>
      </c>
      <c r="E95" s="323" t="s">
        <v>1169</v>
      </c>
      <c r="F95" s="403" t="s">
        <v>1166</v>
      </c>
      <c r="G95" s="404"/>
      <c r="H95" s="324" t="s">
        <v>21</v>
      </c>
      <c r="I95" s="323">
        <v>9.5600000000000004E-2</v>
      </c>
      <c r="J95" s="323">
        <v>124.65</v>
      </c>
      <c r="K95" s="325">
        <v>11.91</v>
      </c>
    </row>
    <row r="96" spans="1:11" ht="24.75" hidden="1">
      <c r="A96" s="323" t="s">
        <v>1076</v>
      </c>
      <c r="B96" s="324" t="s">
        <v>1083</v>
      </c>
      <c r="C96" s="324" t="s">
        <v>19</v>
      </c>
      <c r="D96" s="324">
        <v>98445</v>
      </c>
      <c r="E96" s="323" t="s">
        <v>1170</v>
      </c>
      <c r="F96" s="403" t="s">
        <v>1166</v>
      </c>
      <c r="G96" s="404"/>
      <c r="H96" s="324" t="s">
        <v>21</v>
      </c>
      <c r="I96" s="323">
        <v>0.40810000000000002</v>
      </c>
      <c r="J96" s="323">
        <v>163.16999999999999</v>
      </c>
      <c r="K96" s="325">
        <v>66.58</v>
      </c>
    </row>
    <row r="97" spans="1:11" ht="24.75" hidden="1">
      <c r="A97" s="323" t="s">
        <v>1076</v>
      </c>
      <c r="B97" s="324" t="s">
        <v>1083</v>
      </c>
      <c r="C97" s="324" t="s">
        <v>19</v>
      </c>
      <c r="D97" s="324">
        <v>98446</v>
      </c>
      <c r="E97" s="323" t="s">
        <v>1171</v>
      </c>
      <c r="F97" s="403" t="s">
        <v>1166</v>
      </c>
      <c r="G97" s="404"/>
      <c r="H97" s="324" t="s">
        <v>21</v>
      </c>
      <c r="I97" s="323">
        <v>0.31819999999999998</v>
      </c>
      <c r="J97" s="323">
        <v>204.94</v>
      </c>
      <c r="K97" s="325">
        <v>65.209999999999994</v>
      </c>
    </row>
    <row r="98" spans="1:11" ht="24.75" hidden="1">
      <c r="A98" s="323" t="s">
        <v>1076</v>
      </c>
      <c r="B98" s="324" t="s">
        <v>1083</v>
      </c>
      <c r="C98" s="324" t="s">
        <v>19</v>
      </c>
      <c r="D98" s="324">
        <v>98447</v>
      </c>
      <c r="E98" s="323" t="s">
        <v>1172</v>
      </c>
      <c r="F98" s="403" t="s">
        <v>1166</v>
      </c>
      <c r="G98" s="404"/>
      <c r="H98" s="324" t="s">
        <v>21</v>
      </c>
      <c r="I98" s="323">
        <v>0.12970000000000001</v>
      </c>
      <c r="J98" s="323">
        <v>142.27000000000001</v>
      </c>
      <c r="K98" s="325">
        <v>18.45</v>
      </c>
    </row>
    <row r="99" spans="1:11" ht="24.75" hidden="1">
      <c r="A99" s="323" t="s">
        <v>1076</v>
      </c>
      <c r="B99" s="324" t="s">
        <v>1083</v>
      </c>
      <c r="C99" s="324" t="s">
        <v>19</v>
      </c>
      <c r="D99" s="324">
        <v>98448</v>
      </c>
      <c r="E99" s="323" t="s">
        <v>1173</v>
      </c>
      <c r="F99" s="403" t="s">
        <v>1166</v>
      </c>
      <c r="G99" s="404"/>
      <c r="H99" s="324" t="s">
        <v>21</v>
      </c>
      <c r="I99" s="323">
        <v>0.1011</v>
      </c>
      <c r="J99" s="323">
        <v>174.87</v>
      </c>
      <c r="K99" s="325">
        <v>17.670000000000002</v>
      </c>
    </row>
    <row r="100" spans="1:11" ht="24.75" hidden="1">
      <c r="A100" s="323" t="s">
        <v>1076</v>
      </c>
      <c r="B100" s="324" t="s">
        <v>1083</v>
      </c>
      <c r="C100" s="324" t="s">
        <v>19</v>
      </c>
      <c r="D100" s="324">
        <v>98679</v>
      </c>
      <c r="E100" s="323" t="s">
        <v>1174</v>
      </c>
      <c r="F100" s="403" t="s">
        <v>1126</v>
      </c>
      <c r="G100" s="404"/>
      <c r="H100" s="324" t="s">
        <v>21</v>
      </c>
      <c r="I100" s="323">
        <v>0.51339999999999997</v>
      </c>
      <c r="J100" s="323">
        <v>32.21</v>
      </c>
      <c r="K100" s="325">
        <v>16.53</v>
      </c>
    </row>
    <row r="101" spans="1:11" hidden="1">
      <c r="A101" s="323" t="s">
        <v>1076</v>
      </c>
      <c r="B101" s="324" t="s">
        <v>1083</v>
      </c>
      <c r="C101" s="324" t="s">
        <v>19</v>
      </c>
      <c r="D101" s="324">
        <v>100860</v>
      </c>
      <c r="E101" s="323" t="s">
        <v>490</v>
      </c>
      <c r="F101" s="403" t="s">
        <v>1117</v>
      </c>
      <c r="G101" s="404"/>
      <c r="H101" s="324" t="s">
        <v>123</v>
      </c>
      <c r="I101" s="323">
        <v>6.9599999999999995E-2</v>
      </c>
      <c r="J101" s="323">
        <v>88.68</v>
      </c>
      <c r="K101" s="325">
        <v>6.17</v>
      </c>
    </row>
    <row r="102" spans="1:11" ht="24.75" hidden="1">
      <c r="A102" s="323" t="s">
        <v>1076</v>
      </c>
      <c r="B102" s="324" t="s">
        <v>1083</v>
      </c>
      <c r="C102" s="324" t="s">
        <v>19</v>
      </c>
      <c r="D102" s="324">
        <v>101165</v>
      </c>
      <c r="E102" s="323" t="s">
        <v>1175</v>
      </c>
      <c r="F102" s="403" t="s">
        <v>1088</v>
      </c>
      <c r="G102" s="404"/>
      <c r="H102" s="324" t="s">
        <v>28</v>
      </c>
      <c r="I102" s="323">
        <v>2.86E-2</v>
      </c>
      <c r="J102" s="323">
        <v>799.74</v>
      </c>
      <c r="K102" s="325">
        <v>22.87</v>
      </c>
    </row>
    <row r="103" spans="1:11" ht="24.75" hidden="1">
      <c r="A103" s="323" t="s">
        <v>1076</v>
      </c>
      <c r="B103" s="324" t="s">
        <v>1083</v>
      </c>
      <c r="C103" s="324" t="s">
        <v>19</v>
      </c>
      <c r="D103" s="324">
        <v>101876</v>
      </c>
      <c r="E103" s="323" t="s">
        <v>1176</v>
      </c>
      <c r="F103" s="403" t="s">
        <v>1140</v>
      </c>
      <c r="G103" s="404"/>
      <c r="H103" s="324" t="s">
        <v>123</v>
      </c>
      <c r="I103" s="323">
        <v>1.7399999999999999E-2</v>
      </c>
      <c r="J103" s="323">
        <v>69.709999999999994</v>
      </c>
      <c r="K103" s="325">
        <v>1.21</v>
      </c>
    </row>
    <row r="104" spans="1:11" hidden="1">
      <c r="A104" s="323" t="s">
        <v>1076</v>
      </c>
      <c r="B104" s="324" t="s">
        <v>1083</v>
      </c>
      <c r="C104" s="324" t="s">
        <v>19</v>
      </c>
      <c r="D104" s="324">
        <v>101891</v>
      </c>
      <c r="E104" s="323" t="s">
        <v>1177</v>
      </c>
      <c r="F104" s="403" t="s">
        <v>1140</v>
      </c>
      <c r="G104" s="404"/>
      <c r="H104" s="324" t="s">
        <v>123</v>
      </c>
      <c r="I104" s="323">
        <v>0.10440000000000001</v>
      </c>
      <c r="J104" s="323">
        <v>27.96</v>
      </c>
      <c r="K104" s="325">
        <v>2.91</v>
      </c>
    </row>
    <row r="105" spans="1:11" ht="24.75" hidden="1">
      <c r="A105" s="323" t="s">
        <v>1076</v>
      </c>
      <c r="B105" s="324" t="s">
        <v>1083</v>
      </c>
      <c r="C105" s="324" t="s">
        <v>19</v>
      </c>
      <c r="D105" s="324">
        <v>103328</v>
      </c>
      <c r="E105" s="323" t="s">
        <v>1178</v>
      </c>
      <c r="F105" s="403" t="s">
        <v>1179</v>
      </c>
      <c r="G105" s="404"/>
      <c r="H105" s="324" t="s">
        <v>21</v>
      </c>
      <c r="I105" s="323">
        <v>0.46750000000000003</v>
      </c>
      <c r="J105" s="323">
        <v>76.599999999999994</v>
      </c>
      <c r="K105" s="325">
        <v>35.81</v>
      </c>
    </row>
    <row r="106" spans="1:11" hidden="1">
      <c r="A106" s="277"/>
      <c r="B106"/>
      <c r="C106"/>
      <c r="D106"/>
      <c r="E106" s="277"/>
      <c r="F106" s="277"/>
      <c r="G106"/>
      <c r="H106"/>
      <c r="I106" s="277"/>
      <c r="J106" s="277"/>
      <c r="K106" s="278"/>
    </row>
    <row r="107" spans="1:11" ht="24.75" hidden="1">
      <c r="A107" s="315"/>
      <c r="B107" s="316" t="s">
        <v>1066</v>
      </c>
      <c r="C107" s="316" t="s">
        <v>1067</v>
      </c>
      <c r="D107" s="316" t="s">
        <v>6</v>
      </c>
      <c r="E107" s="317" t="s">
        <v>1068</v>
      </c>
      <c r="F107" s="317" t="s">
        <v>1069</v>
      </c>
      <c r="G107" s="316"/>
      <c r="H107" s="316" t="s">
        <v>1070</v>
      </c>
      <c r="I107" s="317" t="s">
        <v>11</v>
      </c>
      <c r="J107" s="317" t="s">
        <v>1071</v>
      </c>
      <c r="K107" s="318" t="s">
        <v>1072</v>
      </c>
    </row>
    <row r="108" spans="1:11" ht="31.5" hidden="1">
      <c r="A108" s="319" t="s">
        <v>1180</v>
      </c>
      <c r="B108" s="320" t="s">
        <v>1074</v>
      </c>
      <c r="C108" s="320" t="s">
        <v>19</v>
      </c>
      <c r="D108" s="320">
        <v>93208</v>
      </c>
      <c r="E108" s="321" t="s">
        <v>523</v>
      </c>
      <c r="F108" s="321" t="s">
        <v>30</v>
      </c>
      <c r="G108" s="320"/>
      <c r="H108" s="320" t="s">
        <v>21</v>
      </c>
      <c r="I108" s="321">
        <v>1</v>
      </c>
      <c r="J108" s="321">
        <v>879.27</v>
      </c>
      <c r="K108" s="322">
        <v>879.27</v>
      </c>
    </row>
    <row r="109" spans="1:11" hidden="1">
      <c r="A109" s="323" t="s">
        <v>1076</v>
      </c>
      <c r="B109" s="324" t="s">
        <v>1077</v>
      </c>
      <c r="C109" s="324" t="s">
        <v>19</v>
      </c>
      <c r="D109" s="324">
        <v>4513</v>
      </c>
      <c r="E109" s="323" t="s">
        <v>1181</v>
      </c>
      <c r="F109" s="403" t="s">
        <v>1079</v>
      </c>
      <c r="G109" s="404"/>
      <c r="H109" s="324" t="s">
        <v>23</v>
      </c>
      <c r="I109" s="323">
        <v>3.4843999999999999</v>
      </c>
      <c r="J109" s="323">
        <v>6.36</v>
      </c>
      <c r="K109" s="325">
        <v>22.16</v>
      </c>
    </row>
    <row r="110" spans="1:11" hidden="1">
      <c r="A110" s="323" t="s">
        <v>1076</v>
      </c>
      <c r="B110" s="324" t="s">
        <v>1077</v>
      </c>
      <c r="C110" s="324" t="s">
        <v>19</v>
      </c>
      <c r="D110" s="324">
        <v>6193</v>
      </c>
      <c r="E110" s="323" t="s">
        <v>1182</v>
      </c>
      <c r="F110" s="403" t="s">
        <v>1079</v>
      </c>
      <c r="G110" s="404"/>
      <c r="H110" s="324" t="s">
        <v>23</v>
      </c>
      <c r="I110" s="323">
        <v>3.9174000000000002</v>
      </c>
      <c r="J110" s="323">
        <v>16.29</v>
      </c>
      <c r="K110" s="325">
        <v>63.81</v>
      </c>
    </row>
    <row r="111" spans="1:11" hidden="1">
      <c r="A111" s="323" t="s">
        <v>1076</v>
      </c>
      <c r="B111" s="324" t="s">
        <v>1077</v>
      </c>
      <c r="C111" s="324" t="s">
        <v>19</v>
      </c>
      <c r="D111" s="324">
        <v>10886</v>
      </c>
      <c r="E111" s="323" t="s">
        <v>1183</v>
      </c>
      <c r="F111" s="403" t="s">
        <v>1079</v>
      </c>
      <c r="G111" s="404"/>
      <c r="H111" s="324" t="s">
        <v>123</v>
      </c>
      <c r="I111" s="323">
        <v>2.52E-2</v>
      </c>
      <c r="J111" s="323">
        <v>181.75</v>
      </c>
      <c r="K111" s="325">
        <v>4.58</v>
      </c>
    </row>
    <row r="112" spans="1:11" hidden="1">
      <c r="A112" s="323" t="s">
        <v>1076</v>
      </c>
      <c r="B112" s="324" t="s">
        <v>1077</v>
      </c>
      <c r="C112" s="324" t="s">
        <v>19</v>
      </c>
      <c r="D112" s="324">
        <v>10891</v>
      </c>
      <c r="E112" s="323" t="s">
        <v>1184</v>
      </c>
      <c r="F112" s="403" t="s">
        <v>1079</v>
      </c>
      <c r="G112" s="404"/>
      <c r="H112" s="324" t="s">
        <v>123</v>
      </c>
      <c r="I112" s="323">
        <v>2.52E-2</v>
      </c>
      <c r="J112" s="323">
        <v>175.76</v>
      </c>
      <c r="K112" s="325">
        <v>4.42</v>
      </c>
    </row>
    <row r="113" spans="1:11" ht="24.75" hidden="1">
      <c r="A113" s="323" t="s">
        <v>1076</v>
      </c>
      <c r="B113" s="324" t="s">
        <v>1077</v>
      </c>
      <c r="C113" s="324" t="s">
        <v>19</v>
      </c>
      <c r="D113" s="324">
        <v>11455</v>
      </c>
      <c r="E113" s="323" t="s">
        <v>1185</v>
      </c>
      <c r="F113" s="403" t="s">
        <v>1079</v>
      </c>
      <c r="G113" s="404"/>
      <c r="H113" s="324" t="s">
        <v>123</v>
      </c>
      <c r="I113" s="323">
        <v>2.52E-2</v>
      </c>
      <c r="J113" s="323">
        <v>18</v>
      </c>
      <c r="K113" s="325">
        <v>0.45</v>
      </c>
    </row>
    <row r="114" spans="1:11" ht="24.75" hidden="1">
      <c r="A114" s="323" t="s">
        <v>1076</v>
      </c>
      <c r="B114" s="324" t="s">
        <v>1077</v>
      </c>
      <c r="C114" s="324" t="s">
        <v>19</v>
      </c>
      <c r="D114" s="324">
        <v>11587</v>
      </c>
      <c r="E114" s="323" t="s">
        <v>1110</v>
      </c>
      <c r="F114" s="403" t="s">
        <v>1079</v>
      </c>
      <c r="G114" s="404"/>
      <c r="H114" s="324" t="s">
        <v>21</v>
      </c>
      <c r="I114" s="323">
        <v>1</v>
      </c>
      <c r="J114" s="323">
        <v>104.1</v>
      </c>
      <c r="K114" s="325">
        <v>104.1</v>
      </c>
    </row>
    <row r="115" spans="1:11" hidden="1">
      <c r="A115" s="323" t="s">
        <v>1076</v>
      </c>
      <c r="B115" s="324" t="s">
        <v>1083</v>
      </c>
      <c r="C115" s="324" t="s">
        <v>19</v>
      </c>
      <c r="D115" s="324">
        <v>88262</v>
      </c>
      <c r="E115" s="323" t="s">
        <v>1084</v>
      </c>
      <c r="F115" s="403" t="s">
        <v>1085</v>
      </c>
      <c r="G115" s="404"/>
      <c r="H115" s="324" t="s">
        <v>979</v>
      </c>
      <c r="I115" s="323">
        <v>0.97940000000000005</v>
      </c>
      <c r="J115" s="323">
        <v>19.739999999999998</v>
      </c>
      <c r="K115" s="325">
        <v>19.329999999999998</v>
      </c>
    </row>
    <row r="116" spans="1:11" hidden="1">
      <c r="A116" s="323" t="s">
        <v>1076</v>
      </c>
      <c r="B116" s="324" t="s">
        <v>1083</v>
      </c>
      <c r="C116" s="324" t="s">
        <v>19</v>
      </c>
      <c r="D116" s="324">
        <v>88489</v>
      </c>
      <c r="E116" s="323" t="s">
        <v>121</v>
      </c>
      <c r="F116" s="403" t="s">
        <v>1124</v>
      </c>
      <c r="G116" s="404"/>
      <c r="H116" s="324" t="s">
        <v>21</v>
      </c>
      <c r="I116" s="323">
        <v>3.7456999999999998</v>
      </c>
      <c r="J116" s="323">
        <v>13.15</v>
      </c>
      <c r="K116" s="325">
        <v>49.25</v>
      </c>
    </row>
    <row r="117" spans="1:11" ht="24.75" hidden="1">
      <c r="A117" s="323" t="s">
        <v>1076</v>
      </c>
      <c r="B117" s="324" t="s">
        <v>1083</v>
      </c>
      <c r="C117" s="324" t="s">
        <v>19</v>
      </c>
      <c r="D117" s="324">
        <v>91170</v>
      </c>
      <c r="E117" s="323" t="s">
        <v>1136</v>
      </c>
      <c r="F117" s="403" t="s">
        <v>1117</v>
      </c>
      <c r="G117" s="404"/>
      <c r="H117" s="324" t="s">
        <v>23</v>
      </c>
      <c r="I117" s="323">
        <v>0.25180000000000002</v>
      </c>
      <c r="J117" s="323">
        <v>2.92</v>
      </c>
      <c r="K117" s="325">
        <v>0.73</v>
      </c>
    </row>
    <row r="118" spans="1:11" ht="24.75" hidden="1">
      <c r="A118" s="323" t="s">
        <v>1076</v>
      </c>
      <c r="B118" s="324" t="s">
        <v>1083</v>
      </c>
      <c r="C118" s="324" t="s">
        <v>19</v>
      </c>
      <c r="D118" s="324">
        <v>91173</v>
      </c>
      <c r="E118" s="323" t="s">
        <v>1137</v>
      </c>
      <c r="F118" s="403" t="s">
        <v>1117</v>
      </c>
      <c r="G118" s="404"/>
      <c r="H118" s="324" t="s">
        <v>23</v>
      </c>
      <c r="I118" s="323">
        <v>0.2266</v>
      </c>
      <c r="J118" s="323">
        <v>1.48</v>
      </c>
      <c r="K118" s="325">
        <v>0.33</v>
      </c>
    </row>
    <row r="119" spans="1:11" ht="24.75" hidden="1">
      <c r="A119" s="323" t="s">
        <v>1076</v>
      </c>
      <c r="B119" s="324" t="s">
        <v>1083</v>
      </c>
      <c r="C119" s="324" t="s">
        <v>19</v>
      </c>
      <c r="D119" s="324">
        <v>91341</v>
      </c>
      <c r="E119" s="323" t="s">
        <v>1186</v>
      </c>
      <c r="F119" s="403" t="s">
        <v>1135</v>
      </c>
      <c r="G119" s="404"/>
      <c r="H119" s="324" t="s">
        <v>21</v>
      </c>
      <c r="I119" s="323">
        <v>6.3399999999999998E-2</v>
      </c>
      <c r="J119" s="323">
        <v>639.33000000000004</v>
      </c>
      <c r="K119" s="325">
        <v>40.53</v>
      </c>
    </row>
    <row r="120" spans="1:11" ht="24.75" hidden="1">
      <c r="A120" s="323" t="s">
        <v>1076</v>
      </c>
      <c r="B120" s="324" t="s">
        <v>1083</v>
      </c>
      <c r="C120" s="324" t="s">
        <v>19</v>
      </c>
      <c r="D120" s="324">
        <v>91862</v>
      </c>
      <c r="E120" s="323" t="s">
        <v>1139</v>
      </c>
      <c r="F120" s="403" t="s">
        <v>1140</v>
      </c>
      <c r="G120" s="404"/>
      <c r="H120" s="324" t="s">
        <v>23</v>
      </c>
      <c r="I120" s="323">
        <v>0.25180000000000002</v>
      </c>
      <c r="J120" s="323">
        <v>8.58</v>
      </c>
      <c r="K120" s="325">
        <v>2.16</v>
      </c>
    </row>
    <row r="121" spans="1:11" ht="24.75" hidden="1">
      <c r="A121" s="323" t="s">
        <v>1076</v>
      </c>
      <c r="B121" s="324" t="s">
        <v>1083</v>
      </c>
      <c r="C121" s="324" t="s">
        <v>19</v>
      </c>
      <c r="D121" s="324">
        <v>91870</v>
      </c>
      <c r="E121" s="323" t="s">
        <v>1142</v>
      </c>
      <c r="F121" s="403" t="s">
        <v>1140</v>
      </c>
      <c r="G121" s="404"/>
      <c r="H121" s="324" t="s">
        <v>23</v>
      </c>
      <c r="I121" s="323">
        <v>0.2266</v>
      </c>
      <c r="J121" s="323">
        <v>8.9600000000000009</v>
      </c>
      <c r="K121" s="325">
        <v>2.0299999999999998</v>
      </c>
    </row>
    <row r="122" spans="1:11" ht="24.75" hidden="1">
      <c r="A122" s="323" t="s">
        <v>1076</v>
      </c>
      <c r="B122" s="324" t="s">
        <v>1083</v>
      </c>
      <c r="C122" s="324" t="s">
        <v>19</v>
      </c>
      <c r="D122" s="324">
        <v>91911</v>
      </c>
      <c r="E122" s="323" t="s">
        <v>1147</v>
      </c>
      <c r="F122" s="403" t="s">
        <v>1140</v>
      </c>
      <c r="G122" s="404"/>
      <c r="H122" s="324" t="s">
        <v>123</v>
      </c>
      <c r="I122" s="323">
        <v>7.5499999999999998E-2</v>
      </c>
      <c r="J122" s="323">
        <v>10.68</v>
      </c>
      <c r="K122" s="325">
        <v>0.8</v>
      </c>
    </row>
    <row r="123" spans="1:11" ht="24.75" hidden="1">
      <c r="A123" s="323" t="s">
        <v>1076</v>
      </c>
      <c r="B123" s="324" t="s">
        <v>1083</v>
      </c>
      <c r="C123" s="324" t="s">
        <v>19</v>
      </c>
      <c r="D123" s="324">
        <v>91924</v>
      </c>
      <c r="E123" s="323" t="s">
        <v>1148</v>
      </c>
      <c r="F123" s="403" t="s">
        <v>1140</v>
      </c>
      <c r="G123" s="404"/>
      <c r="H123" s="324" t="s">
        <v>23</v>
      </c>
      <c r="I123" s="323">
        <v>0.62190000000000001</v>
      </c>
      <c r="J123" s="323">
        <v>2.65</v>
      </c>
      <c r="K123" s="325">
        <v>1.64</v>
      </c>
    </row>
    <row r="124" spans="1:11" ht="24.75" hidden="1">
      <c r="A124" s="323" t="s">
        <v>1076</v>
      </c>
      <c r="B124" s="324" t="s">
        <v>1083</v>
      </c>
      <c r="C124" s="324" t="s">
        <v>19</v>
      </c>
      <c r="D124" s="324">
        <v>91926</v>
      </c>
      <c r="E124" s="323" t="s">
        <v>131</v>
      </c>
      <c r="F124" s="403" t="s">
        <v>1140</v>
      </c>
      <c r="G124" s="404"/>
      <c r="H124" s="324" t="s">
        <v>23</v>
      </c>
      <c r="I124" s="323">
        <v>0.67979999999999996</v>
      </c>
      <c r="J124" s="323">
        <v>3.9</v>
      </c>
      <c r="K124" s="325">
        <v>2.65</v>
      </c>
    </row>
    <row r="125" spans="1:11" hidden="1">
      <c r="A125" s="323" t="s">
        <v>1076</v>
      </c>
      <c r="B125" s="324" t="s">
        <v>1083</v>
      </c>
      <c r="C125" s="324" t="s">
        <v>19</v>
      </c>
      <c r="D125" s="324">
        <v>91937</v>
      </c>
      <c r="E125" s="323" t="s">
        <v>137</v>
      </c>
      <c r="F125" s="403" t="s">
        <v>1140</v>
      </c>
      <c r="G125" s="404"/>
      <c r="H125" s="324" t="s">
        <v>123</v>
      </c>
      <c r="I125" s="323">
        <v>0.12590000000000001</v>
      </c>
      <c r="J125" s="323">
        <v>9.3800000000000008</v>
      </c>
      <c r="K125" s="325">
        <v>1.18</v>
      </c>
    </row>
    <row r="126" spans="1:11" ht="24.75" hidden="1">
      <c r="A126" s="323" t="s">
        <v>1076</v>
      </c>
      <c r="B126" s="324" t="s">
        <v>1083</v>
      </c>
      <c r="C126" s="324" t="s">
        <v>19</v>
      </c>
      <c r="D126" s="324">
        <v>92000</v>
      </c>
      <c r="E126" s="323" t="s">
        <v>1150</v>
      </c>
      <c r="F126" s="403" t="s">
        <v>1140</v>
      </c>
      <c r="G126" s="404"/>
      <c r="H126" s="324" t="s">
        <v>123</v>
      </c>
      <c r="I126" s="323">
        <v>5.04E-2</v>
      </c>
      <c r="J126" s="323">
        <v>22.65</v>
      </c>
      <c r="K126" s="325">
        <v>1.1399999999999999</v>
      </c>
    </row>
    <row r="127" spans="1:11" ht="24.75" hidden="1">
      <c r="A127" s="323" t="s">
        <v>1076</v>
      </c>
      <c r="B127" s="324" t="s">
        <v>1083</v>
      </c>
      <c r="C127" s="324" t="s">
        <v>19</v>
      </c>
      <c r="D127" s="324">
        <v>92025</v>
      </c>
      <c r="E127" s="323" t="s">
        <v>1187</v>
      </c>
      <c r="F127" s="403" t="s">
        <v>1140</v>
      </c>
      <c r="G127" s="404"/>
      <c r="H127" s="324" t="s">
        <v>123</v>
      </c>
      <c r="I127" s="323">
        <v>2.52E-2</v>
      </c>
      <c r="J127" s="323">
        <v>54.49</v>
      </c>
      <c r="K127" s="325">
        <v>1.37</v>
      </c>
    </row>
    <row r="128" spans="1:11" ht="24.75" hidden="1">
      <c r="A128" s="323" t="s">
        <v>1076</v>
      </c>
      <c r="B128" s="324" t="s">
        <v>1083</v>
      </c>
      <c r="C128" s="324" t="s">
        <v>19</v>
      </c>
      <c r="D128" s="324">
        <v>92543</v>
      </c>
      <c r="E128" s="323" t="s">
        <v>1151</v>
      </c>
      <c r="F128" s="403" t="s">
        <v>1152</v>
      </c>
      <c r="G128" s="404"/>
      <c r="H128" s="324" t="s">
        <v>21</v>
      </c>
      <c r="I128" s="323">
        <v>1.4396</v>
      </c>
      <c r="J128" s="323">
        <v>19.8</v>
      </c>
      <c r="K128" s="325">
        <v>28.5</v>
      </c>
    </row>
    <row r="129" spans="1:11" hidden="1">
      <c r="A129" s="323" t="s">
        <v>1076</v>
      </c>
      <c r="B129" s="324" t="s">
        <v>1083</v>
      </c>
      <c r="C129" s="324" t="s">
        <v>19</v>
      </c>
      <c r="D129" s="324">
        <v>93358</v>
      </c>
      <c r="E129" s="323" t="s">
        <v>1154</v>
      </c>
      <c r="F129" s="403" t="s">
        <v>1155</v>
      </c>
      <c r="G129" s="404"/>
      <c r="H129" s="324" t="s">
        <v>28</v>
      </c>
      <c r="I129" s="323">
        <v>2.6200000000000001E-2</v>
      </c>
      <c r="J129" s="323">
        <v>63.37</v>
      </c>
      <c r="K129" s="325">
        <v>1.66</v>
      </c>
    </row>
    <row r="130" spans="1:11" ht="24.75" hidden="1">
      <c r="A130" s="323" t="s">
        <v>1076</v>
      </c>
      <c r="B130" s="324" t="s">
        <v>1083</v>
      </c>
      <c r="C130" s="324" t="s">
        <v>19</v>
      </c>
      <c r="D130" s="324">
        <v>94210</v>
      </c>
      <c r="E130" s="323" t="s">
        <v>1156</v>
      </c>
      <c r="F130" s="403" t="s">
        <v>1152</v>
      </c>
      <c r="G130" s="404"/>
      <c r="H130" s="324" t="s">
        <v>21</v>
      </c>
      <c r="I130" s="323">
        <v>1.4396</v>
      </c>
      <c r="J130" s="323">
        <v>51.17</v>
      </c>
      <c r="K130" s="325">
        <v>73.66</v>
      </c>
    </row>
    <row r="131" spans="1:11" ht="24.75" hidden="1">
      <c r="A131" s="323" t="s">
        <v>1076</v>
      </c>
      <c r="B131" s="324" t="s">
        <v>1083</v>
      </c>
      <c r="C131" s="324" t="s">
        <v>19</v>
      </c>
      <c r="D131" s="324">
        <v>94559</v>
      </c>
      <c r="E131" s="323" t="s">
        <v>1157</v>
      </c>
      <c r="F131" s="403" t="s">
        <v>1135</v>
      </c>
      <c r="G131" s="404"/>
      <c r="H131" s="324" t="s">
        <v>21</v>
      </c>
      <c r="I131" s="323">
        <v>7.5499999999999998E-2</v>
      </c>
      <c r="J131" s="323">
        <v>777.53</v>
      </c>
      <c r="K131" s="325">
        <v>58.7</v>
      </c>
    </row>
    <row r="132" spans="1:11" hidden="1">
      <c r="A132" s="323" t="s">
        <v>1076</v>
      </c>
      <c r="B132" s="324" t="s">
        <v>1083</v>
      </c>
      <c r="C132" s="324" t="s">
        <v>19</v>
      </c>
      <c r="D132" s="324">
        <v>95240</v>
      </c>
      <c r="E132" s="323" t="s">
        <v>524</v>
      </c>
      <c r="F132" s="403" t="s">
        <v>1088</v>
      </c>
      <c r="G132" s="404"/>
      <c r="H132" s="324" t="s">
        <v>21</v>
      </c>
      <c r="I132" s="323">
        <v>6.0000000000000001E-3</v>
      </c>
      <c r="J132" s="323">
        <v>16.18</v>
      </c>
      <c r="K132" s="325">
        <v>0.09</v>
      </c>
    </row>
    <row r="133" spans="1:11" hidden="1">
      <c r="A133" s="323" t="s">
        <v>1076</v>
      </c>
      <c r="B133" s="324" t="s">
        <v>1083</v>
      </c>
      <c r="C133" s="324" t="s">
        <v>19</v>
      </c>
      <c r="D133" s="324">
        <v>95241</v>
      </c>
      <c r="E133" s="323" t="s">
        <v>1158</v>
      </c>
      <c r="F133" s="403" t="s">
        <v>1088</v>
      </c>
      <c r="G133" s="404"/>
      <c r="H133" s="324" t="s">
        <v>21</v>
      </c>
      <c r="I133" s="323">
        <v>1.4396</v>
      </c>
      <c r="J133" s="323">
        <v>26.99</v>
      </c>
      <c r="K133" s="325">
        <v>38.85</v>
      </c>
    </row>
    <row r="134" spans="1:11" ht="24.75" hidden="1">
      <c r="A134" s="323" t="s">
        <v>1076</v>
      </c>
      <c r="B134" s="324" t="s">
        <v>1083</v>
      </c>
      <c r="C134" s="324" t="s">
        <v>19</v>
      </c>
      <c r="D134" s="324">
        <v>95805</v>
      </c>
      <c r="E134" s="323" t="s">
        <v>1159</v>
      </c>
      <c r="F134" s="403" t="s">
        <v>1140</v>
      </c>
      <c r="G134" s="404"/>
      <c r="H134" s="324" t="s">
        <v>123</v>
      </c>
      <c r="I134" s="323">
        <v>5.04E-2</v>
      </c>
      <c r="J134" s="323">
        <v>20.64</v>
      </c>
      <c r="K134" s="325">
        <v>1.04</v>
      </c>
    </row>
    <row r="135" spans="1:11" ht="24.75" hidden="1">
      <c r="A135" s="323" t="s">
        <v>1076</v>
      </c>
      <c r="B135" s="324" t="s">
        <v>1083</v>
      </c>
      <c r="C135" s="324" t="s">
        <v>19</v>
      </c>
      <c r="D135" s="324">
        <v>95811</v>
      </c>
      <c r="E135" s="323" t="s">
        <v>1160</v>
      </c>
      <c r="F135" s="403" t="s">
        <v>1140</v>
      </c>
      <c r="G135" s="404"/>
      <c r="H135" s="324" t="s">
        <v>123</v>
      </c>
      <c r="I135" s="323">
        <v>2.52E-2</v>
      </c>
      <c r="J135" s="323">
        <v>13.85</v>
      </c>
      <c r="K135" s="325">
        <v>0.34</v>
      </c>
    </row>
    <row r="136" spans="1:11" hidden="1">
      <c r="A136" s="323" t="s">
        <v>1076</v>
      </c>
      <c r="B136" s="324" t="s">
        <v>1083</v>
      </c>
      <c r="C136" s="324" t="s">
        <v>19</v>
      </c>
      <c r="D136" s="324">
        <v>96995</v>
      </c>
      <c r="E136" s="323" t="s">
        <v>525</v>
      </c>
      <c r="F136" s="403" t="s">
        <v>1155</v>
      </c>
      <c r="G136" s="404"/>
      <c r="H136" s="324" t="s">
        <v>28</v>
      </c>
      <c r="I136" s="323">
        <v>6.7000000000000002E-3</v>
      </c>
      <c r="J136" s="323">
        <v>38.42</v>
      </c>
      <c r="K136" s="325">
        <v>0.25</v>
      </c>
    </row>
    <row r="137" spans="1:11" ht="24.75" hidden="1">
      <c r="A137" s="323" t="s">
        <v>1076</v>
      </c>
      <c r="B137" s="324" t="s">
        <v>1083</v>
      </c>
      <c r="C137" s="324" t="s">
        <v>19</v>
      </c>
      <c r="D137" s="324">
        <v>97586</v>
      </c>
      <c r="E137" s="323" t="s">
        <v>1162</v>
      </c>
      <c r="F137" s="403" t="s">
        <v>1140</v>
      </c>
      <c r="G137" s="404"/>
      <c r="H137" s="324" t="s">
        <v>123</v>
      </c>
      <c r="I137" s="323">
        <v>0.1007</v>
      </c>
      <c r="J137" s="323">
        <v>213.55</v>
      </c>
      <c r="K137" s="325">
        <v>21.5</v>
      </c>
    </row>
    <row r="138" spans="1:11" ht="24.75" hidden="1">
      <c r="A138" s="323" t="s">
        <v>1076</v>
      </c>
      <c r="B138" s="324" t="s">
        <v>1083</v>
      </c>
      <c r="C138" s="324" t="s">
        <v>19</v>
      </c>
      <c r="D138" s="324">
        <v>97593</v>
      </c>
      <c r="E138" s="323" t="s">
        <v>1188</v>
      </c>
      <c r="F138" s="403" t="s">
        <v>1140</v>
      </c>
      <c r="G138" s="404"/>
      <c r="H138" s="324" t="s">
        <v>123</v>
      </c>
      <c r="I138" s="323">
        <v>2.52E-2</v>
      </c>
      <c r="J138" s="323">
        <v>180.11</v>
      </c>
      <c r="K138" s="325">
        <v>4.53</v>
      </c>
    </row>
    <row r="139" spans="1:11" hidden="1">
      <c r="A139" s="323" t="s">
        <v>1076</v>
      </c>
      <c r="B139" s="324" t="s">
        <v>1083</v>
      </c>
      <c r="C139" s="324" t="s">
        <v>19</v>
      </c>
      <c r="D139" s="324">
        <v>97611</v>
      </c>
      <c r="E139" s="323" t="s">
        <v>1189</v>
      </c>
      <c r="F139" s="403" t="s">
        <v>1140</v>
      </c>
      <c r="G139" s="404"/>
      <c r="H139" s="324" t="s">
        <v>123</v>
      </c>
      <c r="I139" s="323">
        <v>2.52E-2</v>
      </c>
      <c r="J139" s="323">
        <v>16.45</v>
      </c>
      <c r="K139" s="325">
        <v>0.41</v>
      </c>
    </row>
    <row r="140" spans="1:11" ht="24.75" hidden="1">
      <c r="A140" s="323" t="s">
        <v>1076</v>
      </c>
      <c r="B140" s="324" t="s">
        <v>1083</v>
      </c>
      <c r="C140" s="324" t="s">
        <v>19</v>
      </c>
      <c r="D140" s="324">
        <v>98441</v>
      </c>
      <c r="E140" s="323" t="s">
        <v>1165</v>
      </c>
      <c r="F140" s="403" t="s">
        <v>1166</v>
      </c>
      <c r="G140" s="404"/>
      <c r="H140" s="324" t="s">
        <v>21</v>
      </c>
      <c r="I140" s="323">
        <v>0.35170000000000001</v>
      </c>
      <c r="J140" s="323">
        <v>137.85</v>
      </c>
      <c r="K140" s="325">
        <v>48.48</v>
      </c>
    </row>
    <row r="141" spans="1:11" ht="24.75" hidden="1">
      <c r="A141" s="323" t="s">
        <v>1076</v>
      </c>
      <c r="B141" s="324" t="s">
        <v>1083</v>
      </c>
      <c r="C141" s="324" t="s">
        <v>19</v>
      </c>
      <c r="D141" s="324">
        <v>98442</v>
      </c>
      <c r="E141" s="323" t="s">
        <v>1167</v>
      </c>
      <c r="F141" s="403" t="s">
        <v>1166</v>
      </c>
      <c r="G141" s="404"/>
      <c r="H141" s="324" t="s">
        <v>21</v>
      </c>
      <c r="I141" s="323">
        <v>0.40479999999999999</v>
      </c>
      <c r="J141" s="323">
        <v>140.33000000000001</v>
      </c>
      <c r="K141" s="325">
        <v>56.8</v>
      </c>
    </row>
    <row r="142" spans="1:11" ht="24.75" hidden="1">
      <c r="A142" s="323" t="s">
        <v>1076</v>
      </c>
      <c r="B142" s="324" t="s">
        <v>1083</v>
      </c>
      <c r="C142" s="324" t="s">
        <v>19</v>
      </c>
      <c r="D142" s="324">
        <v>98443</v>
      </c>
      <c r="E142" s="323" t="s">
        <v>1168</v>
      </c>
      <c r="F142" s="403" t="s">
        <v>1166</v>
      </c>
      <c r="G142" s="404"/>
      <c r="H142" s="324" t="s">
        <v>21</v>
      </c>
      <c r="I142" s="323">
        <v>2.81E-2</v>
      </c>
      <c r="J142" s="323">
        <v>122.88</v>
      </c>
      <c r="K142" s="325">
        <v>3.45</v>
      </c>
    </row>
    <row r="143" spans="1:11" ht="24.75" hidden="1">
      <c r="A143" s="323" t="s">
        <v>1076</v>
      </c>
      <c r="B143" s="324" t="s">
        <v>1083</v>
      </c>
      <c r="C143" s="324" t="s">
        <v>19</v>
      </c>
      <c r="D143" s="324">
        <v>98444</v>
      </c>
      <c r="E143" s="323" t="s">
        <v>1169</v>
      </c>
      <c r="F143" s="403" t="s">
        <v>1166</v>
      </c>
      <c r="G143" s="404"/>
      <c r="H143" s="324" t="s">
        <v>21</v>
      </c>
      <c r="I143" s="323">
        <v>3.2300000000000002E-2</v>
      </c>
      <c r="J143" s="323">
        <v>124.65</v>
      </c>
      <c r="K143" s="325">
        <v>4.0199999999999996</v>
      </c>
    </row>
    <row r="144" spans="1:11" ht="24.75" hidden="1">
      <c r="A144" s="323" t="s">
        <v>1076</v>
      </c>
      <c r="B144" s="324" t="s">
        <v>1083</v>
      </c>
      <c r="C144" s="324" t="s">
        <v>19</v>
      </c>
      <c r="D144" s="324">
        <v>98445</v>
      </c>
      <c r="E144" s="323" t="s">
        <v>1170</v>
      </c>
      <c r="F144" s="403" t="s">
        <v>1166</v>
      </c>
      <c r="G144" s="404"/>
      <c r="H144" s="324" t="s">
        <v>21</v>
      </c>
      <c r="I144" s="323">
        <v>0.54949999999999999</v>
      </c>
      <c r="J144" s="323">
        <v>163.16999999999999</v>
      </c>
      <c r="K144" s="325">
        <v>89.66</v>
      </c>
    </row>
    <row r="145" spans="1:11" ht="24.75" hidden="1">
      <c r="A145" s="323" t="s">
        <v>1076</v>
      </c>
      <c r="B145" s="324" t="s">
        <v>1083</v>
      </c>
      <c r="C145" s="324" t="s">
        <v>19</v>
      </c>
      <c r="D145" s="324">
        <v>98446</v>
      </c>
      <c r="E145" s="323" t="s">
        <v>1171</v>
      </c>
      <c r="F145" s="403" t="s">
        <v>1166</v>
      </c>
      <c r="G145" s="404"/>
      <c r="H145" s="324" t="s">
        <v>21</v>
      </c>
      <c r="I145" s="323">
        <v>0.4284</v>
      </c>
      <c r="J145" s="323">
        <v>204.94</v>
      </c>
      <c r="K145" s="325">
        <v>87.79</v>
      </c>
    </row>
    <row r="146" spans="1:11" ht="24.75" hidden="1">
      <c r="A146" s="323" t="s">
        <v>1076</v>
      </c>
      <c r="B146" s="324" t="s">
        <v>1083</v>
      </c>
      <c r="C146" s="324" t="s">
        <v>19</v>
      </c>
      <c r="D146" s="324">
        <v>98447</v>
      </c>
      <c r="E146" s="323" t="s">
        <v>1172</v>
      </c>
      <c r="F146" s="403" t="s">
        <v>1166</v>
      </c>
      <c r="G146" s="404"/>
      <c r="H146" s="324" t="s">
        <v>21</v>
      </c>
      <c r="I146" s="323">
        <v>4.3900000000000002E-2</v>
      </c>
      <c r="J146" s="323">
        <v>142.27000000000001</v>
      </c>
      <c r="K146" s="325">
        <v>6.24</v>
      </c>
    </row>
    <row r="147" spans="1:11" ht="24.75" hidden="1">
      <c r="A147" s="323" t="s">
        <v>1076</v>
      </c>
      <c r="B147" s="324" t="s">
        <v>1083</v>
      </c>
      <c r="C147" s="324" t="s">
        <v>19</v>
      </c>
      <c r="D147" s="324">
        <v>98448</v>
      </c>
      <c r="E147" s="323" t="s">
        <v>1173</v>
      </c>
      <c r="F147" s="403" t="s">
        <v>1166</v>
      </c>
      <c r="G147" s="404"/>
      <c r="H147" s="324" t="s">
        <v>21</v>
      </c>
      <c r="I147" s="323">
        <v>3.4200000000000001E-2</v>
      </c>
      <c r="J147" s="323">
        <v>174.87</v>
      </c>
      <c r="K147" s="325">
        <v>5.98</v>
      </c>
    </row>
    <row r="148" spans="1:11" ht="24.75" hidden="1">
      <c r="A148" s="323" t="s">
        <v>1076</v>
      </c>
      <c r="B148" s="324" t="s">
        <v>1083</v>
      </c>
      <c r="C148" s="324" t="s">
        <v>19</v>
      </c>
      <c r="D148" s="324">
        <v>101165</v>
      </c>
      <c r="E148" s="323" t="s">
        <v>1175</v>
      </c>
      <c r="F148" s="403" t="s">
        <v>1088</v>
      </c>
      <c r="G148" s="404"/>
      <c r="H148" s="324" t="s">
        <v>28</v>
      </c>
      <c r="I148" s="323">
        <v>2.69E-2</v>
      </c>
      <c r="J148" s="323">
        <v>799.74</v>
      </c>
      <c r="K148" s="325">
        <v>21.51</v>
      </c>
    </row>
    <row r="149" spans="1:11" ht="24.75" hidden="1">
      <c r="A149" s="323" t="s">
        <v>1076</v>
      </c>
      <c r="B149" s="324" t="s">
        <v>1083</v>
      </c>
      <c r="C149" s="324" t="s">
        <v>19</v>
      </c>
      <c r="D149" s="324">
        <v>101876</v>
      </c>
      <c r="E149" s="323" t="s">
        <v>1176</v>
      </c>
      <c r="F149" s="403" t="s">
        <v>1140</v>
      </c>
      <c r="G149" s="404"/>
      <c r="H149" s="324" t="s">
        <v>123</v>
      </c>
      <c r="I149" s="323">
        <v>2.52E-2</v>
      </c>
      <c r="J149" s="323">
        <v>69.709999999999994</v>
      </c>
      <c r="K149" s="325">
        <v>1.75</v>
      </c>
    </row>
    <row r="150" spans="1:11" hidden="1">
      <c r="A150" s="323" t="s">
        <v>1076</v>
      </c>
      <c r="B150" s="324" t="s">
        <v>1083</v>
      </c>
      <c r="C150" s="324" t="s">
        <v>19</v>
      </c>
      <c r="D150" s="324">
        <v>101891</v>
      </c>
      <c r="E150" s="323" t="s">
        <v>1177</v>
      </c>
      <c r="F150" s="403" t="s">
        <v>1140</v>
      </c>
      <c r="G150" s="404"/>
      <c r="H150" s="324" t="s">
        <v>123</v>
      </c>
      <c r="I150" s="323">
        <v>5.04E-2</v>
      </c>
      <c r="J150" s="323">
        <v>27.96</v>
      </c>
      <c r="K150" s="325">
        <v>1.4</v>
      </c>
    </row>
    <row r="151" spans="1:11" hidden="1">
      <c r="A151" s="277"/>
      <c r="B151"/>
      <c r="C151"/>
      <c r="D151"/>
      <c r="E151" s="277"/>
      <c r="F151" s="277"/>
      <c r="G151"/>
      <c r="H151"/>
      <c r="I151" s="277"/>
      <c r="J151" s="277"/>
      <c r="K151" s="278"/>
    </row>
    <row r="152" spans="1:11" ht="24.75" hidden="1">
      <c r="A152" s="315"/>
      <c r="B152" s="316" t="s">
        <v>1066</v>
      </c>
      <c r="C152" s="316" t="s">
        <v>1067</v>
      </c>
      <c r="D152" s="316" t="s">
        <v>6</v>
      </c>
      <c r="E152" s="317" t="s">
        <v>1068</v>
      </c>
      <c r="F152" s="317" t="s">
        <v>1069</v>
      </c>
      <c r="G152" s="316"/>
      <c r="H152" s="316" t="s">
        <v>1070</v>
      </c>
      <c r="I152" s="317" t="s">
        <v>11</v>
      </c>
      <c r="J152" s="317" t="s">
        <v>1071</v>
      </c>
      <c r="K152" s="318" t="s">
        <v>1072</v>
      </c>
    </row>
    <row r="153" spans="1:11" ht="31.5" hidden="1">
      <c r="A153" s="319" t="s">
        <v>1190</v>
      </c>
      <c r="B153" s="320" t="s">
        <v>1074</v>
      </c>
      <c r="C153" s="320" t="s">
        <v>19</v>
      </c>
      <c r="D153" s="320">
        <v>98459</v>
      </c>
      <c r="E153" s="321" t="s">
        <v>623</v>
      </c>
      <c r="F153" s="321" t="s">
        <v>30</v>
      </c>
      <c r="G153" s="320"/>
      <c r="H153" s="320" t="s">
        <v>21</v>
      </c>
      <c r="I153" s="321">
        <v>1</v>
      </c>
      <c r="J153" s="321">
        <v>104.66</v>
      </c>
      <c r="K153" s="322">
        <v>104.66</v>
      </c>
    </row>
    <row r="154" spans="1:11" hidden="1">
      <c r="A154" s="323" t="s">
        <v>1076</v>
      </c>
      <c r="B154" s="324" t="s">
        <v>1077</v>
      </c>
      <c r="C154" s="324" t="s">
        <v>19</v>
      </c>
      <c r="D154" s="324">
        <v>3992</v>
      </c>
      <c r="E154" s="323" t="s">
        <v>1191</v>
      </c>
      <c r="F154" s="403" t="s">
        <v>1079</v>
      </c>
      <c r="G154" s="404"/>
      <c r="H154" s="324" t="s">
        <v>23</v>
      </c>
      <c r="I154" s="323">
        <v>1</v>
      </c>
      <c r="J154" s="323">
        <v>26.75</v>
      </c>
      <c r="K154" s="325">
        <v>26.75</v>
      </c>
    </row>
    <row r="155" spans="1:11" hidden="1">
      <c r="A155" s="323" t="s">
        <v>1076</v>
      </c>
      <c r="B155" s="324" t="s">
        <v>1077</v>
      </c>
      <c r="C155" s="324" t="s">
        <v>19</v>
      </c>
      <c r="D155" s="324">
        <v>4433</v>
      </c>
      <c r="E155" s="323" t="s">
        <v>1091</v>
      </c>
      <c r="F155" s="403" t="s">
        <v>1079</v>
      </c>
      <c r="G155" s="404"/>
      <c r="H155" s="324" t="s">
        <v>23</v>
      </c>
      <c r="I155" s="323">
        <v>1.2273000000000001</v>
      </c>
      <c r="J155" s="323">
        <v>22.54</v>
      </c>
      <c r="K155" s="325">
        <v>27.66</v>
      </c>
    </row>
    <row r="156" spans="1:11" hidden="1">
      <c r="A156" s="323" t="s">
        <v>1076</v>
      </c>
      <c r="B156" s="324" t="s">
        <v>1077</v>
      </c>
      <c r="C156" s="324" t="s">
        <v>19</v>
      </c>
      <c r="D156" s="324">
        <v>5061</v>
      </c>
      <c r="E156" s="323" t="s">
        <v>1192</v>
      </c>
      <c r="F156" s="403" t="s">
        <v>1079</v>
      </c>
      <c r="G156" s="404"/>
      <c r="H156" s="324" t="s">
        <v>218</v>
      </c>
      <c r="I156" s="323">
        <v>4.2799999999999998E-2</v>
      </c>
      <c r="J156" s="323">
        <v>25.15</v>
      </c>
      <c r="K156" s="325">
        <v>1.07</v>
      </c>
    </row>
    <row r="157" spans="1:11" ht="24.75" hidden="1">
      <c r="A157" s="323" t="s">
        <v>1076</v>
      </c>
      <c r="B157" s="324" t="s">
        <v>1077</v>
      </c>
      <c r="C157" s="324" t="s">
        <v>19</v>
      </c>
      <c r="D157" s="324">
        <v>7243</v>
      </c>
      <c r="E157" s="323" t="s">
        <v>1193</v>
      </c>
      <c r="F157" s="403" t="s">
        <v>1079</v>
      </c>
      <c r="G157" s="404"/>
      <c r="H157" s="324" t="s">
        <v>21</v>
      </c>
      <c r="I157" s="323">
        <v>0.58530000000000004</v>
      </c>
      <c r="J157" s="323">
        <v>57.94</v>
      </c>
      <c r="K157" s="325">
        <v>33.909999999999997</v>
      </c>
    </row>
    <row r="158" spans="1:11" hidden="1">
      <c r="A158" s="323" t="s">
        <v>1076</v>
      </c>
      <c r="B158" s="324" t="s">
        <v>1083</v>
      </c>
      <c r="C158" s="324" t="s">
        <v>19</v>
      </c>
      <c r="D158" s="324">
        <v>88239</v>
      </c>
      <c r="E158" s="323" t="s">
        <v>1096</v>
      </c>
      <c r="F158" s="403" t="s">
        <v>1085</v>
      </c>
      <c r="G158" s="404"/>
      <c r="H158" s="324" t="s">
        <v>979</v>
      </c>
      <c r="I158" s="323">
        <v>0.18970000000000001</v>
      </c>
      <c r="J158" s="323">
        <v>16.850000000000001</v>
      </c>
      <c r="K158" s="325">
        <v>3.19</v>
      </c>
    </row>
    <row r="159" spans="1:11" hidden="1">
      <c r="A159" s="323" t="s">
        <v>1076</v>
      </c>
      <c r="B159" s="324" t="s">
        <v>1083</v>
      </c>
      <c r="C159" s="324" t="s">
        <v>19</v>
      </c>
      <c r="D159" s="324">
        <v>88262</v>
      </c>
      <c r="E159" s="323" t="s">
        <v>1084</v>
      </c>
      <c r="F159" s="403" t="s">
        <v>1085</v>
      </c>
      <c r="G159" s="404"/>
      <c r="H159" s="324" t="s">
        <v>979</v>
      </c>
      <c r="I159" s="323">
        <v>0.56910000000000005</v>
      </c>
      <c r="J159" s="323">
        <v>19.739999999999998</v>
      </c>
      <c r="K159" s="325">
        <v>11.23</v>
      </c>
    </row>
    <row r="160" spans="1:11" ht="24.75" hidden="1">
      <c r="A160" s="323" t="s">
        <v>1076</v>
      </c>
      <c r="B160" s="324" t="s">
        <v>1083</v>
      </c>
      <c r="C160" s="324" t="s">
        <v>19</v>
      </c>
      <c r="D160" s="324">
        <v>91692</v>
      </c>
      <c r="E160" s="323" t="s">
        <v>1097</v>
      </c>
      <c r="F160" s="403" t="s">
        <v>1098</v>
      </c>
      <c r="G160" s="404"/>
      <c r="H160" s="324" t="s">
        <v>1099</v>
      </c>
      <c r="I160" s="323">
        <v>4.4000000000000003E-3</v>
      </c>
      <c r="J160" s="323">
        <v>16.68</v>
      </c>
      <c r="K160" s="325">
        <v>7.0000000000000007E-2</v>
      </c>
    </row>
    <row r="161" spans="1:1024" ht="24.75" hidden="1">
      <c r="A161" s="323" t="s">
        <v>1076</v>
      </c>
      <c r="B161" s="324" t="s">
        <v>1083</v>
      </c>
      <c r="C161" s="324" t="s">
        <v>19</v>
      </c>
      <c r="D161" s="324">
        <v>91693</v>
      </c>
      <c r="E161" s="323" t="s">
        <v>1100</v>
      </c>
      <c r="F161" s="403" t="s">
        <v>1098</v>
      </c>
      <c r="G161" s="404"/>
      <c r="H161" s="324" t="s">
        <v>1101</v>
      </c>
      <c r="I161" s="323">
        <v>1.9099999999999999E-2</v>
      </c>
      <c r="J161" s="323">
        <v>15.37</v>
      </c>
      <c r="K161" s="325">
        <v>0.28999999999999998</v>
      </c>
    </row>
    <row r="162" spans="1:1024" hidden="1">
      <c r="A162" s="323" t="s">
        <v>1076</v>
      </c>
      <c r="B162" s="324" t="s">
        <v>1083</v>
      </c>
      <c r="C162" s="324" t="s">
        <v>19</v>
      </c>
      <c r="D162" s="324">
        <v>94974</v>
      </c>
      <c r="E162" s="323" t="s">
        <v>1102</v>
      </c>
      <c r="F162" s="403" t="s">
        <v>1088</v>
      </c>
      <c r="G162" s="404"/>
      <c r="H162" s="324" t="s">
        <v>28</v>
      </c>
      <c r="I162" s="323">
        <v>1.1999999999999999E-3</v>
      </c>
      <c r="J162" s="323">
        <v>411.53</v>
      </c>
      <c r="K162" s="325">
        <v>0.49</v>
      </c>
    </row>
    <row r="163" spans="1:1024" hidden="1">
      <c r="A163" s="277"/>
      <c r="B163"/>
      <c r="C163"/>
      <c r="D163"/>
      <c r="E163" s="277"/>
      <c r="F163" s="277"/>
      <c r="G163"/>
      <c r="H163"/>
      <c r="I163" s="277"/>
      <c r="J163" s="277"/>
      <c r="K163" s="278"/>
    </row>
    <row r="164" spans="1:1024" ht="24.75" hidden="1">
      <c r="A164" s="315"/>
      <c r="B164" s="316" t="s">
        <v>1066</v>
      </c>
      <c r="C164" s="316" t="s">
        <v>1067</v>
      </c>
      <c r="D164" s="316" t="s">
        <v>6</v>
      </c>
      <c r="E164" s="317" t="s">
        <v>1068</v>
      </c>
      <c r="F164" s="317" t="s">
        <v>1069</v>
      </c>
      <c r="G164" s="316"/>
      <c r="H164" s="316" t="s">
        <v>1070</v>
      </c>
      <c r="I164" s="317" t="s">
        <v>11</v>
      </c>
      <c r="J164" s="317" t="s">
        <v>1071</v>
      </c>
      <c r="K164" s="318" t="s">
        <v>1072</v>
      </c>
    </row>
    <row r="165" spans="1:1024" ht="31.5" hidden="1">
      <c r="A165" s="319" t="s">
        <v>1194</v>
      </c>
      <c r="B165" s="320" t="s">
        <v>1074</v>
      </c>
      <c r="C165" s="320" t="s">
        <v>19</v>
      </c>
      <c r="D165" s="320">
        <v>90776</v>
      </c>
      <c r="E165" s="321" t="s">
        <v>978</v>
      </c>
      <c r="F165" s="321" t="s">
        <v>1195</v>
      </c>
      <c r="G165" s="320"/>
      <c r="H165" s="320" t="s">
        <v>979</v>
      </c>
      <c r="I165" s="321">
        <v>1</v>
      </c>
      <c r="J165" s="321">
        <v>22.23</v>
      </c>
      <c r="K165" s="322">
        <v>22.23</v>
      </c>
    </row>
    <row r="166" spans="1:1024" hidden="1">
      <c r="A166" s="323" t="s">
        <v>1076</v>
      </c>
      <c r="B166" s="324" t="s">
        <v>1077</v>
      </c>
      <c r="C166" s="324" t="s">
        <v>19</v>
      </c>
      <c r="D166" s="324">
        <v>4083</v>
      </c>
      <c r="E166" s="323" t="s">
        <v>1196</v>
      </c>
      <c r="F166" s="403" t="s">
        <v>1197</v>
      </c>
      <c r="G166" s="404"/>
      <c r="H166" s="324" t="s">
        <v>979</v>
      </c>
      <c r="I166" s="323">
        <v>1</v>
      </c>
      <c r="J166" s="323">
        <v>19.84</v>
      </c>
      <c r="K166" s="325">
        <v>19.84</v>
      </c>
    </row>
    <row r="167" spans="1:1024" hidden="1">
      <c r="A167" s="323" t="s">
        <v>1076</v>
      </c>
      <c r="B167" s="324" t="s">
        <v>1077</v>
      </c>
      <c r="C167" s="324" t="s">
        <v>19</v>
      </c>
      <c r="D167" s="324">
        <v>37372</v>
      </c>
      <c r="E167" s="323" t="s">
        <v>1198</v>
      </c>
      <c r="F167" s="403" t="s">
        <v>1079</v>
      </c>
      <c r="G167" s="404"/>
      <c r="H167" s="324" t="s">
        <v>979</v>
      </c>
      <c r="I167" s="323">
        <v>1</v>
      </c>
      <c r="J167" s="323">
        <v>0.81</v>
      </c>
      <c r="K167" s="325">
        <v>0.81</v>
      </c>
    </row>
    <row r="168" spans="1:1024" hidden="1">
      <c r="A168" s="323" t="s">
        <v>1076</v>
      </c>
      <c r="B168" s="324" t="s">
        <v>1077</v>
      </c>
      <c r="C168" s="324" t="s">
        <v>19</v>
      </c>
      <c r="D168" s="324">
        <v>37373</v>
      </c>
      <c r="E168" s="323" t="s">
        <v>1199</v>
      </c>
      <c r="F168" s="403" t="s">
        <v>1200</v>
      </c>
      <c r="G168" s="404"/>
      <c r="H168" s="324" t="s">
        <v>979</v>
      </c>
      <c r="I168" s="323">
        <v>1</v>
      </c>
      <c r="J168" s="323">
        <v>0.06</v>
      </c>
      <c r="K168" s="325">
        <v>0.06</v>
      </c>
    </row>
    <row r="169" spans="1:1024" hidden="1">
      <c r="A169" s="323" t="s">
        <v>1076</v>
      </c>
      <c r="B169" s="324" t="s">
        <v>1077</v>
      </c>
      <c r="C169" s="324" t="s">
        <v>19</v>
      </c>
      <c r="D169" s="324">
        <v>43463</v>
      </c>
      <c r="E169" s="323" t="s">
        <v>1201</v>
      </c>
      <c r="F169" s="403" t="s">
        <v>1202</v>
      </c>
      <c r="G169" s="404"/>
      <c r="H169" s="324" t="s">
        <v>979</v>
      </c>
      <c r="I169" s="323">
        <v>1</v>
      </c>
      <c r="J169" s="323">
        <v>0.1</v>
      </c>
      <c r="K169" s="325">
        <v>0.1</v>
      </c>
    </row>
    <row r="170" spans="1:1024" hidden="1">
      <c r="A170" s="323" t="s">
        <v>1076</v>
      </c>
      <c r="B170" s="324" t="s">
        <v>1077</v>
      </c>
      <c r="C170" s="324" t="s">
        <v>19</v>
      </c>
      <c r="D170" s="324">
        <v>43487</v>
      </c>
      <c r="E170" s="323" t="s">
        <v>1203</v>
      </c>
      <c r="F170" s="403" t="s">
        <v>1202</v>
      </c>
      <c r="G170" s="404"/>
      <c r="H170" s="324" t="s">
        <v>979</v>
      </c>
      <c r="I170" s="323">
        <v>1</v>
      </c>
      <c r="J170" s="323">
        <v>1.08</v>
      </c>
      <c r="K170" s="325">
        <v>1.08</v>
      </c>
    </row>
    <row r="171" spans="1:1024" hidden="1">
      <c r="A171" s="323" t="s">
        <v>1076</v>
      </c>
      <c r="B171" s="324" t="s">
        <v>1083</v>
      </c>
      <c r="C171" s="324" t="s">
        <v>19</v>
      </c>
      <c r="D171" s="324">
        <v>95401</v>
      </c>
      <c r="E171" s="323" t="s">
        <v>1204</v>
      </c>
      <c r="F171" s="403" t="s">
        <v>1085</v>
      </c>
      <c r="G171" s="404"/>
      <c r="H171" s="324" t="s">
        <v>979</v>
      </c>
      <c r="I171" s="323">
        <v>1</v>
      </c>
      <c r="J171" s="323">
        <v>0.34</v>
      </c>
      <c r="K171" s="325">
        <v>0.34</v>
      </c>
    </row>
    <row r="172" spans="1:1024" hidden="1">
      <c r="A172" s="323"/>
      <c r="B172" s="324"/>
      <c r="C172" s="324"/>
      <c r="D172" s="324"/>
      <c r="E172" s="323"/>
      <c r="F172" s="323"/>
      <c r="G172" s="324"/>
      <c r="H172" s="324"/>
      <c r="I172" s="323"/>
      <c r="J172" s="323"/>
      <c r="K172" s="325"/>
    </row>
    <row r="173" spans="1:1024" ht="24.75">
      <c r="A173" s="329"/>
      <c r="B173" s="317" t="s">
        <v>1066</v>
      </c>
      <c r="C173" s="316" t="s">
        <v>1067</v>
      </c>
      <c r="D173" s="316" t="s">
        <v>6</v>
      </c>
      <c r="E173" s="317" t="s">
        <v>1068</v>
      </c>
      <c r="F173" s="317" t="s">
        <v>1069</v>
      </c>
      <c r="G173" s="316"/>
      <c r="H173" s="316" t="s">
        <v>1070</v>
      </c>
      <c r="I173" s="317" t="s">
        <v>11</v>
      </c>
      <c r="J173" s="317" t="s">
        <v>2568</v>
      </c>
      <c r="K173" s="318" t="s">
        <v>1072</v>
      </c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  <c r="AMI173"/>
      <c r="AMJ173"/>
    </row>
    <row r="174" spans="1:1024" ht="50.1" customHeight="1">
      <c r="A174" s="330" t="s">
        <v>2569</v>
      </c>
      <c r="B174" s="321" t="s">
        <v>1074</v>
      </c>
      <c r="C174" s="320" t="s">
        <v>1075</v>
      </c>
      <c r="D174" s="320" t="s">
        <v>2567</v>
      </c>
      <c r="E174" s="321" t="s">
        <v>2570</v>
      </c>
      <c r="F174" s="321" t="s">
        <v>36</v>
      </c>
      <c r="G174" s="320"/>
      <c r="H174" s="320" t="s">
        <v>28</v>
      </c>
      <c r="I174" s="321">
        <v>1</v>
      </c>
      <c r="J174" s="321">
        <v>5.05</v>
      </c>
      <c r="K174" s="322">
        <v>5.05</v>
      </c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  <c r="AMI174"/>
      <c r="AMJ174"/>
    </row>
    <row r="175" spans="1:1024" ht="24.75">
      <c r="A175" s="324" t="s">
        <v>1076</v>
      </c>
      <c r="B175" s="323" t="s">
        <v>1083</v>
      </c>
      <c r="C175" s="324" t="s">
        <v>19</v>
      </c>
      <c r="D175" s="324">
        <v>5851</v>
      </c>
      <c r="E175" s="323" t="s">
        <v>2571</v>
      </c>
      <c r="F175" s="403" t="s">
        <v>1098</v>
      </c>
      <c r="G175" s="404"/>
      <c r="H175" s="324" t="s">
        <v>1099</v>
      </c>
      <c r="I175" s="323">
        <v>9.3457999999999996E-3</v>
      </c>
      <c r="J175" s="323">
        <v>312.47000000000003</v>
      </c>
      <c r="K175" s="325">
        <v>2.92</v>
      </c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</row>
    <row r="176" spans="1:1024" ht="24.75">
      <c r="A176" s="324" t="s">
        <v>1076</v>
      </c>
      <c r="B176" s="323" t="s">
        <v>1083</v>
      </c>
      <c r="C176" s="324" t="s">
        <v>19</v>
      </c>
      <c r="D176" s="324">
        <v>5944</v>
      </c>
      <c r="E176" s="323" t="s">
        <v>2572</v>
      </c>
      <c r="F176" s="403" t="s">
        <v>1098</v>
      </c>
      <c r="G176" s="404"/>
      <c r="H176" s="324" t="s">
        <v>1099</v>
      </c>
      <c r="I176" s="323">
        <v>5.4206000000000002E-3</v>
      </c>
      <c r="J176" s="323">
        <v>263.88</v>
      </c>
      <c r="K176" s="325">
        <v>1.43</v>
      </c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</row>
    <row r="177" spans="1:1024" ht="24.75">
      <c r="A177" s="324" t="s">
        <v>1076</v>
      </c>
      <c r="B177" s="323" t="s">
        <v>1083</v>
      </c>
      <c r="C177" s="324" t="s">
        <v>19</v>
      </c>
      <c r="D177" s="324">
        <v>5946</v>
      </c>
      <c r="E177" s="323" t="s">
        <v>2573</v>
      </c>
      <c r="F177" s="403" t="s">
        <v>1098</v>
      </c>
      <c r="G177" s="404"/>
      <c r="H177" s="324" t="s">
        <v>1101</v>
      </c>
      <c r="I177" s="323">
        <v>3.9252000000000002E-3</v>
      </c>
      <c r="J177" s="323">
        <v>87.48</v>
      </c>
      <c r="K177" s="325">
        <v>0.34</v>
      </c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</row>
    <row r="178" spans="1:1024" ht="24.75">
      <c r="A178" s="324" t="s">
        <v>1076</v>
      </c>
      <c r="B178" s="323" t="s">
        <v>1083</v>
      </c>
      <c r="C178" s="324" t="s">
        <v>19</v>
      </c>
      <c r="D178" s="324">
        <v>88316</v>
      </c>
      <c r="E178" s="323" t="s">
        <v>1086</v>
      </c>
      <c r="F178" s="403" t="s">
        <v>1085</v>
      </c>
      <c r="G178" s="404"/>
      <c r="H178" s="324" t="s">
        <v>979</v>
      </c>
      <c r="I178" s="323">
        <v>1.8691599999999999E-2</v>
      </c>
      <c r="J178" s="323">
        <v>20.239999999999998</v>
      </c>
      <c r="K178" s="325">
        <v>0.37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  <c r="AMI178"/>
      <c r="AMJ178"/>
    </row>
    <row r="179" spans="1:1024">
      <c r="A179" s="277"/>
      <c r="B179"/>
      <c r="C179"/>
      <c r="D179"/>
      <c r="E179" s="277"/>
      <c r="F179" s="277"/>
      <c r="G179"/>
      <c r="H179"/>
      <c r="I179" s="277"/>
      <c r="J179" s="277"/>
      <c r="K179" s="278"/>
    </row>
    <row r="180" spans="1:1024" ht="24.75">
      <c r="A180" s="315"/>
      <c r="B180" s="316" t="s">
        <v>1066</v>
      </c>
      <c r="C180" s="316" t="s">
        <v>1067</v>
      </c>
      <c r="D180" s="316" t="s">
        <v>6</v>
      </c>
      <c r="E180" s="317" t="s">
        <v>1068</v>
      </c>
      <c r="F180" s="317" t="s">
        <v>1069</v>
      </c>
      <c r="G180" s="316"/>
      <c r="H180" s="316" t="s">
        <v>1070</v>
      </c>
      <c r="I180" s="317" t="s">
        <v>11</v>
      </c>
      <c r="J180" s="317" t="s">
        <v>1071</v>
      </c>
      <c r="K180" s="318" t="s">
        <v>1072</v>
      </c>
    </row>
    <row r="181" spans="1:1024" ht="31.5">
      <c r="A181" s="319" t="s">
        <v>1205</v>
      </c>
      <c r="B181" s="320" t="s">
        <v>1074</v>
      </c>
      <c r="C181" s="320" t="s">
        <v>1075</v>
      </c>
      <c r="D181" s="320" t="s">
        <v>491</v>
      </c>
      <c r="E181" s="321" t="s">
        <v>492</v>
      </c>
      <c r="F181" s="321" t="s">
        <v>36</v>
      </c>
      <c r="G181" s="320"/>
      <c r="H181" s="320" t="s">
        <v>28</v>
      </c>
      <c r="I181" s="321">
        <v>1</v>
      </c>
      <c r="J181" s="321">
        <v>5.43</v>
      </c>
      <c r="K181" s="322">
        <v>5.43</v>
      </c>
    </row>
    <row r="182" spans="1:1024">
      <c r="A182" s="323" t="s">
        <v>1076</v>
      </c>
      <c r="B182" s="324" t="s">
        <v>1083</v>
      </c>
      <c r="C182" s="324" t="s">
        <v>19</v>
      </c>
      <c r="D182" s="324">
        <v>88316</v>
      </c>
      <c r="E182" s="323" t="s">
        <v>1086</v>
      </c>
      <c r="F182" s="403" t="s">
        <v>1085</v>
      </c>
      <c r="G182" s="404"/>
      <c r="H182" s="324" t="s">
        <v>979</v>
      </c>
      <c r="I182" s="323">
        <v>0.25</v>
      </c>
      <c r="J182" s="323">
        <v>16.02</v>
      </c>
      <c r="K182" s="325">
        <v>4</v>
      </c>
    </row>
    <row r="183" spans="1:1024" ht="24.75">
      <c r="A183" s="323" t="s">
        <v>1076</v>
      </c>
      <c r="B183" s="324" t="s">
        <v>1083</v>
      </c>
      <c r="C183" s="324" t="s">
        <v>19</v>
      </c>
      <c r="D183" s="324">
        <v>91277</v>
      </c>
      <c r="E183" s="323" t="s">
        <v>1206</v>
      </c>
      <c r="F183" s="403" t="s">
        <v>1098</v>
      </c>
      <c r="G183" s="404"/>
      <c r="H183" s="324" t="s">
        <v>1099</v>
      </c>
      <c r="I183" s="323">
        <v>0.125</v>
      </c>
      <c r="J183" s="323">
        <v>11.44</v>
      </c>
      <c r="K183" s="325">
        <v>1.43</v>
      </c>
    </row>
    <row r="184" spans="1:1024">
      <c r="A184" s="277"/>
      <c r="B184"/>
      <c r="C184"/>
      <c r="D184"/>
      <c r="E184" s="277"/>
      <c r="F184" s="277"/>
      <c r="G184"/>
      <c r="H184"/>
      <c r="I184" s="277"/>
      <c r="J184" s="277"/>
      <c r="K184" s="278"/>
    </row>
    <row r="185" spans="1:1024" ht="24.75" hidden="1">
      <c r="A185" s="315"/>
      <c r="B185" s="316" t="s">
        <v>1066</v>
      </c>
      <c r="C185" s="316" t="s">
        <v>1067</v>
      </c>
      <c r="D185" s="316" t="s">
        <v>6</v>
      </c>
      <c r="E185" s="317" t="s">
        <v>1068</v>
      </c>
      <c r="F185" s="317" t="s">
        <v>1069</v>
      </c>
      <c r="G185" s="316"/>
      <c r="H185" s="316" t="s">
        <v>1070</v>
      </c>
      <c r="I185" s="317" t="s">
        <v>11</v>
      </c>
      <c r="J185" s="317" t="s">
        <v>1071</v>
      </c>
      <c r="K185" s="318" t="s">
        <v>1072</v>
      </c>
    </row>
    <row r="186" spans="1:1024" ht="31.5" hidden="1">
      <c r="A186" s="319" t="s">
        <v>1207</v>
      </c>
      <c r="B186" s="320" t="s">
        <v>1074</v>
      </c>
      <c r="C186" s="320" t="s">
        <v>19</v>
      </c>
      <c r="D186" s="320">
        <v>96523</v>
      </c>
      <c r="E186" s="321" t="s">
        <v>41</v>
      </c>
      <c r="F186" s="321" t="s">
        <v>36</v>
      </c>
      <c r="G186" s="320"/>
      <c r="H186" s="320" t="s">
        <v>28</v>
      </c>
      <c r="I186" s="321">
        <v>1</v>
      </c>
      <c r="J186" s="321">
        <v>72.650000000000006</v>
      </c>
      <c r="K186" s="322">
        <v>72.650000000000006</v>
      </c>
    </row>
    <row r="187" spans="1:1024" hidden="1">
      <c r="A187" s="323" t="s">
        <v>1076</v>
      </c>
      <c r="B187" s="324" t="s">
        <v>1083</v>
      </c>
      <c r="C187" s="324" t="s">
        <v>19</v>
      </c>
      <c r="D187" s="324">
        <v>88309</v>
      </c>
      <c r="E187" s="323" t="s">
        <v>1208</v>
      </c>
      <c r="F187" s="403" t="s">
        <v>1085</v>
      </c>
      <c r="G187" s="404"/>
      <c r="H187" s="324" t="s">
        <v>979</v>
      </c>
      <c r="I187" s="323">
        <v>1.1890000000000001</v>
      </c>
      <c r="J187" s="323">
        <v>19.98</v>
      </c>
      <c r="K187" s="325">
        <v>23.75</v>
      </c>
    </row>
    <row r="188" spans="1:1024" hidden="1">
      <c r="A188" s="323" t="s">
        <v>1076</v>
      </c>
      <c r="B188" s="324" t="s">
        <v>1083</v>
      </c>
      <c r="C188" s="324" t="s">
        <v>19</v>
      </c>
      <c r="D188" s="324">
        <v>88316</v>
      </c>
      <c r="E188" s="323" t="s">
        <v>1086</v>
      </c>
      <c r="F188" s="403" t="s">
        <v>1085</v>
      </c>
      <c r="G188" s="404"/>
      <c r="H188" s="324" t="s">
        <v>979</v>
      </c>
      <c r="I188" s="323">
        <v>3.0529999999999999</v>
      </c>
      <c r="J188" s="323">
        <v>16.02</v>
      </c>
      <c r="K188" s="325">
        <v>48.9</v>
      </c>
    </row>
    <row r="189" spans="1:1024" hidden="1">
      <c r="A189" s="277"/>
      <c r="B189"/>
      <c r="C189"/>
      <c r="D189"/>
      <c r="E189" s="277"/>
      <c r="F189" s="277"/>
      <c r="G189"/>
      <c r="H189"/>
      <c r="I189" s="277"/>
      <c r="J189" s="277"/>
      <c r="K189" s="278"/>
    </row>
    <row r="190" spans="1:1024" ht="24.75" hidden="1">
      <c r="A190" s="315"/>
      <c r="B190" s="316" t="s">
        <v>1066</v>
      </c>
      <c r="C190" s="316" t="s">
        <v>1067</v>
      </c>
      <c r="D190" s="316" t="s">
        <v>6</v>
      </c>
      <c r="E190" s="317" t="s">
        <v>1068</v>
      </c>
      <c r="F190" s="317" t="s">
        <v>1069</v>
      </c>
      <c r="G190" s="316"/>
      <c r="H190" s="316" t="s">
        <v>1070</v>
      </c>
      <c r="I190" s="317" t="s">
        <v>11</v>
      </c>
      <c r="J190" s="317" t="s">
        <v>1071</v>
      </c>
      <c r="K190" s="318" t="s">
        <v>1072</v>
      </c>
    </row>
    <row r="191" spans="1:1024" ht="31.5" hidden="1">
      <c r="A191" s="319" t="s">
        <v>1209</v>
      </c>
      <c r="B191" s="320" t="s">
        <v>1074</v>
      </c>
      <c r="C191" s="320" t="s">
        <v>19</v>
      </c>
      <c r="D191" s="320">
        <v>96621</v>
      </c>
      <c r="E191" s="321" t="s">
        <v>43</v>
      </c>
      <c r="F191" s="321" t="s">
        <v>1210</v>
      </c>
      <c r="G191" s="320"/>
      <c r="H191" s="320" t="s">
        <v>28</v>
      </c>
      <c r="I191" s="321">
        <v>1</v>
      </c>
      <c r="J191" s="321">
        <v>182.53</v>
      </c>
      <c r="K191" s="322">
        <v>182.53</v>
      </c>
    </row>
    <row r="192" spans="1:1024" hidden="1">
      <c r="A192" s="323" t="s">
        <v>1076</v>
      </c>
      <c r="B192" s="324" t="s">
        <v>1077</v>
      </c>
      <c r="C192" s="324" t="s">
        <v>19</v>
      </c>
      <c r="D192" s="324">
        <v>4718</v>
      </c>
      <c r="E192" s="323" t="s">
        <v>1211</v>
      </c>
      <c r="F192" s="403" t="s">
        <v>1079</v>
      </c>
      <c r="G192" s="404"/>
      <c r="H192" s="324" t="s">
        <v>28</v>
      </c>
      <c r="I192" s="323">
        <v>1.1299999999999999</v>
      </c>
      <c r="J192" s="323">
        <v>84.85</v>
      </c>
      <c r="K192" s="325">
        <v>95.88</v>
      </c>
    </row>
    <row r="193" spans="1:11" hidden="1">
      <c r="A193" s="323" t="s">
        <v>1076</v>
      </c>
      <c r="B193" s="324" t="s">
        <v>1083</v>
      </c>
      <c r="C193" s="324" t="s">
        <v>19</v>
      </c>
      <c r="D193" s="324">
        <v>88309</v>
      </c>
      <c r="E193" s="323" t="s">
        <v>1208</v>
      </c>
      <c r="F193" s="403" t="s">
        <v>1085</v>
      </c>
      <c r="G193" s="404"/>
      <c r="H193" s="324" t="s">
        <v>979</v>
      </c>
      <c r="I193" s="323">
        <v>3.4380000000000002</v>
      </c>
      <c r="J193" s="323">
        <v>19.98</v>
      </c>
      <c r="K193" s="325">
        <v>68.69</v>
      </c>
    </row>
    <row r="194" spans="1:11" hidden="1">
      <c r="A194" s="323" t="s">
        <v>1076</v>
      </c>
      <c r="B194" s="324" t="s">
        <v>1083</v>
      </c>
      <c r="C194" s="324" t="s">
        <v>19</v>
      </c>
      <c r="D194" s="324">
        <v>88316</v>
      </c>
      <c r="E194" s="323" t="s">
        <v>1086</v>
      </c>
      <c r="F194" s="403" t="s">
        <v>1085</v>
      </c>
      <c r="G194" s="404"/>
      <c r="H194" s="324" t="s">
        <v>979</v>
      </c>
      <c r="I194" s="323">
        <v>1.071</v>
      </c>
      <c r="J194" s="323">
        <v>16.02</v>
      </c>
      <c r="K194" s="325">
        <v>17.149999999999999</v>
      </c>
    </row>
    <row r="195" spans="1:11" ht="24.75" hidden="1">
      <c r="A195" s="323" t="s">
        <v>1076</v>
      </c>
      <c r="B195" s="324" t="s">
        <v>1083</v>
      </c>
      <c r="C195" s="324" t="s">
        <v>19</v>
      </c>
      <c r="D195" s="324">
        <v>91277</v>
      </c>
      <c r="E195" s="323" t="s">
        <v>1206</v>
      </c>
      <c r="F195" s="403" t="s">
        <v>1098</v>
      </c>
      <c r="G195" s="404"/>
      <c r="H195" s="324" t="s">
        <v>1099</v>
      </c>
      <c r="I195" s="323">
        <v>6.9000000000000006E-2</v>
      </c>
      <c r="J195" s="323">
        <v>11.44</v>
      </c>
      <c r="K195" s="325">
        <v>0.78</v>
      </c>
    </row>
    <row r="196" spans="1:11" ht="24.75" hidden="1">
      <c r="A196" s="323" t="s">
        <v>1076</v>
      </c>
      <c r="B196" s="324" t="s">
        <v>1083</v>
      </c>
      <c r="C196" s="324" t="s">
        <v>19</v>
      </c>
      <c r="D196" s="324">
        <v>91278</v>
      </c>
      <c r="E196" s="323" t="s">
        <v>1212</v>
      </c>
      <c r="F196" s="403" t="s">
        <v>1098</v>
      </c>
      <c r="G196" s="404"/>
      <c r="H196" s="324" t="s">
        <v>1101</v>
      </c>
      <c r="I196" s="323">
        <v>6.4000000000000001E-2</v>
      </c>
      <c r="J196" s="323">
        <v>0.61</v>
      </c>
      <c r="K196" s="325">
        <v>0.03</v>
      </c>
    </row>
    <row r="197" spans="1:11" hidden="1">
      <c r="A197" s="277"/>
      <c r="B197"/>
      <c r="C197"/>
      <c r="D197"/>
      <c r="E197" s="277"/>
      <c r="F197" s="277"/>
      <c r="G197"/>
      <c r="H197"/>
      <c r="I197" s="277"/>
      <c r="J197" s="277"/>
      <c r="K197" s="278"/>
    </row>
    <row r="198" spans="1:11" ht="24.75" hidden="1">
      <c r="A198" s="315"/>
      <c r="B198" s="316" t="s">
        <v>1066</v>
      </c>
      <c r="C198" s="316" t="s">
        <v>1067</v>
      </c>
      <c r="D198" s="316" t="s">
        <v>6</v>
      </c>
      <c r="E198" s="317" t="s">
        <v>1068</v>
      </c>
      <c r="F198" s="317" t="s">
        <v>1069</v>
      </c>
      <c r="G198" s="316"/>
      <c r="H198" s="316" t="s">
        <v>1070</v>
      </c>
      <c r="I198" s="317" t="s">
        <v>11</v>
      </c>
      <c r="J198" s="317" t="s">
        <v>1071</v>
      </c>
      <c r="K198" s="318" t="s">
        <v>1072</v>
      </c>
    </row>
    <row r="199" spans="1:11" ht="31.5" hidden="1">
      <c r="A199" s="319" t="s">
        <v>1213</v>
      </c>
      <c r="B199" s="320" t="s">
        <v>1074</v>
      </c>
      <c r="C199" s="320" t="s">
        <v>19</v>
      </c>
      <c r="D199" s="320">
        <v>96995</v>
      </c>
      <c r="E199" s="321" t="s">
        <v>525</v>
      </c>
      <c r="F199" s="321" t="s">
        <v>36</v>
      </c>
      <c r="G199" s="320"/>
      <c r="H199" s="320" t="s">
        <v>28</v>
      </c>
      <c r="I199" s="321">
        <v>1</v>
      </c>
      <c r="J199" s="321">
        <v>38.42</v>
      </c>
      <c r="K199" s="322">
        <v>38.42</v>
      </c>
    </row>
    <row r="200" spans="1:11" hidden="1">
      <c r="A200" s="323" t="s">
        <v>1076</v>
      </c>
      <c r="B200" s="324" t="s">
        <v>1083</v>
      </c>
      <c r="C200" s="324" t="s">
        <v>19</v>
      </c>
      <c r="D200" s="324">
        <v>88316</v>
      </c>
      <c r="E200" s="323" t="s">
        <v>1086</v>
      </c>
      <c r="F200" s="403" t="s">
        <v>1085</v>
      </c>
      <c r="G200" s="404"/>
      <c r="H200" s="324" t="s">
        <v>979</v>
      </c>
      <c r="I200" s="323">
        <v>2.3986000000000001</v>
      </c>
      <c r="J200" s="323">
        <v>16.02</v>
      </c>
      <c r="K200" s="325">
        <v>38.42</v>
      </c>
    </row>
    <row r="201" spans="1:11" hidden="1">
      <c r="A201" s="277"/>
      <c r="B201"/>
      <c r="C201"/>
      <c r="D201"/>
      <c r="E201" s="277"/>
      <c r="F201" s="277"/>
      <c r="G201"/>
      <c r="H201"/>
      <c r="I201" s="277"/>
      <c r="J201" s="277"/>
      <c r="K201" s="278"/>
    </row>
    <row r="202" spans="1:11" ht="24.75" hidden="1">
      <c r="A202" s="315"/>
      <c r="B202" s="316" t="s">
        <v>1066</v>
      </c>
      <c r="C202" s="316" t="s">
        <v>1067</v>
      </c>
      <c r="D202" s="316" t="s">
        <v>6</v>
      </c>
      <c r="E202" s="317" t="s">
        <v>1068</v>
      </c>
      <c r="F202" s="317" t="s">
        <v>1069</v>
      </c>
      <c r="G202" s="316"/>
      <c r="H202" s="316" t="s">
        <v>1070</v>
      </c>
      <c r="I202" s="317" t="s">
        <v>11</v>
      </c>
      <c r="J202" s="317" t="s">
        <v>1071</v>
      </c>
      <c r="K202" s="318" t="s">
        <v>1072</v>
      </c>
    </row>
    <row r="203" spans="1:11" ht="31.5" hidden="1">
      <c r="A203" s="319" t="s">
        <v>1214</v>
      </c>
      <c r="B203" s="320" t="s">
        <v>1074</v>
      </c>
      <c r="C203" s="320" t="s">
        <v>19</v>
      </c>
      <c r="D203" s="320">
        <v>96535</v>
      </c>
      <c r="E203" s="321" t="s">
        <v>527</v>
      </c>
      <c r="F203" s="321" t="s">
        <v>1210</v>
      </c>
      <c r="G203" s="320"/>
      <c r="H203" s="320" t="s">
        <v>21</v>
      </c>
      <c r="I203" s="321">
        <v>1</v>
      </c>
      <c r="J203" s="321">
        <v>121.87</v>
      </c>
      <c r="K203" s="322">
        <v>121.87</v>
      </c>
    </row>
    <row r="204" spans="1:11" hidden="1">
      <c r="A204" s="323" t="s">
        <v>1076</v>
      </c>
      <c r="B204" s="324" t="s">
        <v>1077</v>
      </c>
      <c r="C204" s="324" t="s">
        <v>19</v>
      </c>
      <c r="D204" s="324">
        <v>2692</v>
      </c>
      <c r="E204" s="323" t="s">
        <v>1215</v>
      </c>
      <c r="F204" s="403" t="s">
        <v>1079</v>
      </c>
      <c r="G204" s="404"/>
      <c r="H204" s="324" t="s">
        <v>1094</v>
      </c>
      <c r="I204" s="323">
        <v>1.7000000000000001E-2</v>
      </c>
      <c r="J204" s="323">
        <v>5.24</v>
      </c>
      <c r="K204" s="325">
        <v>0.08</v>
      </c>
    </row>
    <row r="205" spans="1:11" hidden="1">
      <c r="A205" s="323" t="s">
        <v>1076</v>
      </c>
      <c r="B205" s="324" t="s">
        <v>1077</v>
      </c>
      <c r="C205" s="324" t="s">
        <v>19</v>
      </c>
      <c r="D205" s="324">
        <v>4517</v>
      </c>
      <c r="E205" s="323" t="s">
        <v>1216</v>
      </c>
      <c r="F205" s="403" t="s">
        <v>1079</v>
      </c>
      <c r="G205" s="404"/>
      <c r="H205" s="324" t="s">
        <v>23</v>
      </c>
      <c r="I205" s="323">
        <v>4.6120000000000001</v>
      </c>
      <c r="J205" s="323">
        <v>3.16</v>
      </c>
      <c r="K205" s="325">
        <v>14.57</v>
      </c>
    </row>
    <row r="206" spans="1:11" hidden="1">
      <c r="A206" s="323" t="s">
        <v>1076</v>
      </c>
      <c r="B206" s="324" t="s">
        <v>1077</v>
      </c>
      <c r="C206" s="324" t="s">
        <v>19</v>
      </c>
      <c r="D206" s="324">
        <v>5073</v>
      </c>
      <c r="E206" s="323" t="s">
        <v>1217</v>
      </c>
      <c r="F206" s="403" t="s">
        <v>1079</v>
      </c>
      <c r="G206" s="404"/>
      <c r="H206" s="324" t="s">
        <v>218</v>
      </c>
      <c r="I206" s="323">
        <v>4.7E-2</v>
      </c>
      <c r="J206" s="323">
        <v>26.08</v>
      </c>
      <c r="K206" s="325">
        <v>1.22</v>
      </c>
    </row>
    <row r="207" spans="1:11" hidden="1">
      <c r="A207" s="323" t="s">
        <v>1076</v>
      </c>
      <c r="B207" s="324" t="s">
        <v>1077</v>
      </c>
      <c r="C207" s="324" t="s">
        <v>19</v>
      </c>
      <c r="D207" s="324">
        <v>5074</v>
      </c>
      <c r="E207" s="323" t="s">
        <v>1218</v>
      </c>
      <c r="F207" s="403" t="s">
        <v>1079</v>
      </c>
      <c r="G207" s="404"/>
      <c r="H207" s="324" t="s">
        <v>218</v>
      </c>
      <c r="I207" s="323">
        <v>1.6E-2</v>
      </c>
      <c r="J207" s="323">
        <v>28.66</v>
      </c>
      <c r="K207" s="325">
        <v>0.45</v>
      </c>
    </row>
    <row r="208" spans="1:11" hidden="1">
      <c r="A208" s="323" t="s">
        <v>1076</v>
      </c>
      <c r="B208" s="324" t="s">
        <v>1077</v>
      </c>
      <c r="C208" s="324" t="s">
        <v>19</v>
      </c>
      <c r="D208" s="324">
        <v>6189</v>
      </c>
      <c r="E208" s="323" t="s">
        <v>1219</v>
      </c>
      <c r="F208" s="403" t="s">
        <v>1079</v>
      </c>
      <c r="G208" s="404"/>
      <c r="H208" s="324" t="s">
        <v>23</v>
      </c>
      <c r="I208" s="323">
        <v>1.278</v>
      </c>
      <c r="J208" s="323">
        <v>23.78</v>
      </c>
      <c r="K208" s="325">
        <v>30.39</v>
      </c>
    </row>
    <row r="209" spans="1:11" hidden="1">
      <c r="A209" s="323" t="s">
        <v>1076</v>
      </c>
      <c r="B209" s="324" t="s">
        <v>1077</v>
      </c>
      <c r="C209" s="324" t="s">
        <v>19</v>
      </c>
      <c r="D209" s="324">
        <v>40304</v>
      </c>
      <c r="E209" s="323" t="s">
        <v>1220</v>
      </c>
      <c r="F209" s="403" t="s">
        <v>1079</v>
      </c>
      <c r="G209" s="404"/>
      <c r="H209" s="324" t="s">
        <v>218</v>
      </c>
      <c r="I209" s="323">
        <v>0.01</v>
      </c>
      <c r="J209" s="323">
        <v>31.58</v>
      </c>
      <c r="K209" s="325">
        <v>0.31</v>
      </c>
    </row>
    <row r="210" spans="1:11" hidden="1">
      <c r="A210" s="323" t="s">
        <v>1076</v>
      </c>
      <c r="B210" s="324" t="s">
        <v>1083</v>
      </c>
      <c r="C210" s="324" t="s">
        <v>19</v>
      </c>
      <c r="D210" s="324">
        <v>88239</v>
      </c>
      <c r="E210" s="323" t="s">
        <v>1096</v>
      </c>
      <c r="F210" s="403" t="s">
        <v>1085</v>
      </c>
      <c r="G210" s="404"/>
      <c r="H210" s="324" t="s">
        <v>979</v>
      </c>
      <c r="I210" s="323">
        <v>1.0860000000000001</v>
      </c>
      <c r="J210" s="323">
        <v>16.850000000000001</v>
      </c>
      <c r="K210" s="325">
        <v>18.29</v>
      </c>
    </row>
    <row r="211" spans="1:11" hidden="1">
      <c r="A211" s="323" t="s">
        <v>1076</v>
      </c>
      <c r="B211" s="324" t="s">
        <v>1083</v>
      </c>
      <c r="C211" s="324" t="s">
        <v>19</v>
      </c>
      <c r="D211" s="324">
        <v>88262</v>
      </c>
      <c r="E211" s="323" t="s">
        <v>1084</v>
      </c>
      <c r="F211" s="403" t="s">
        <v>1085</v>
      </c>
      <c r="G211" s="404"/>
      <c r="H211" s="324" t="s">
        <v>979</v>
      </c>
      <c r="I211" s="323">
        <v>2.7690000000000001</v>
      </c>
      <c r="J211" s="323">
        <v>19.739999999999998</v>
      </c>
      <c r="K211" s="325">
        <v>54.66</v>
      </c>
    </row>
    <row r="212" spans="1:11" ht="24.75" hidden="1">
      <c r="A212" s="323" t="s">
        <v>1076</v>
      </c>
      <c r="B212" s="324" t="s">
        <v>1083</v>
      </c>
      <c r="C212" s="324" t="s">
        <v>19</v>
      </c>
      <c r="D212" s="324">
        <v>91692</v>
      </c>
      <c r="E212" s="323" t="s">
        <v>1097</v>
      </c>
      <c r="F212" s="403" t="s">
        <v>1098</v>
      </c>
      <c r="G212" s="404"/>
      <c r="H212" s="324" t="s">
        <v>1099</v>
      </c>
      <c r="I212" s="323">
        <v>7.9000000000000001E-2</v>
      </c>
      <c r="J212" s="323">
        <v>16.68</v>
      </c>
      <c r="K212" s="325">
        <v>1.31</v>
      </c>
    </row>
    <row r="213" spans="1:11" ht="24.75" hidden="1">
      <c r="A213" s="323" t="s">
        <v>1076</v>
      </c>
      <c r="B213" s="324" t="s">
        <v>1083</v>
      </c>
      <c r="C213" s="324" t="s">
        <v>19</v>
      </c>
      <c r="D213" s="324">
        <v>91693</v>
      </c>
      <c r="E213" s="323" t="s">
        <v>1100</v>
      </c>
      <c r="F213" s="403" t="s">
        <v>1098</v>
      </c>
      <c r="G213" s="404"/>
      <c r="H213" s="324" t="s">
        <v>1101</v>
      </c>
      <c r="I213" s="323">
        <v>3.9E-2</v>
      </c>
      <c r="J213" s="323">
        <v>15.37</v>
      </c>
      <c r="K213" s="325">
        <v>0.59</v>
      </c>
    </row>
    <row r="214" spans="1:11" hidden="1">
      <c r="A214" s="277"/>
      <c r="B214"/>
      <c r="C214"/>
      <c r="D214"/>
      <c r="E214" s="277"/>
      <c r="F214" s="277"/>
      <c r="G214"/>
      <c r="H214"/>
      <c r="I214" s="277"/>
      <c r="J214" s="277"/>
      <c r="K214" s="278"/>
    </row>
    <row r="215" spans="1:11" ht="24.75" hidden="1">
      <c r="A215" s="315"/>
      <c r="B215" s="316" t="s">
        <v>1066</v>
      </c>
      <c r="C215" s="316" t="s">
        <v>1067</v>
      </c>
      <c r="D215" s="316" t="s">
        <v>6</v>
      </c>
      <c r="E215" s="317" t="s">
        <v>1068</v>
      </c>
      <c r="F215" s="317" t="s">
        <v>1069</v>
      </c>
      <c r="G215" s="316"/>
      <c r="H215" s="316" t="s">
        <v>1070</v>
      </c>
      <c r="I215" s="317" t="s">
        <v>11</v>
      </c>
      <c r="J215" s="317" t="s">
        <v>1071</v>
      </c>
      <c r="K215" s="318" t="s">
        <v>1072</v>
      </c>
    </row>
    <row r="216" spans="1:11" ht="31.5" hidden="1">
      <c r="A216" s="319" t="s">
        <v>1221</v>
      </c>
      <c r="B216" s="320" t="s">
        <v>1074</v>
      </c>
      <c r="C216" s="320" t="s">
        <v>19</v>
      </c>
      <c r="D216" s="320">
        <v>96558</v>
      </c>
      <c r="E216" s="321" t="s">
        <v>1006</v>
      </c>
      <c r="F216" s="321" t="s">
        <v>1210</v>
      </c>
      <c r="G216" s="320"/>
      <c r="H216" s="320" t="s">
        <v>28</v>
      </c>
      <c r="I216" s="321">
        <v>1</v>
      </c>
      <c r="J216" s="321">
        <v>778.48</v>
      </c>
      <c r="K216" s="322">
        <v>778.48</v>
      </c>
    </row>
    <row r="217" spans="1:11" ht="24.75" hidden="1">
      <c r="A217" s="323" t="s">
        <v>1076</v>
      </c>
      <c r="B217" s="324" t="s">
        <v>1077</v>
      </c>
      <c r="C217" s="324" t="s">
        <v>19</v>
      </c>
      <c r="D217" s="324">
        <v>1525</v>
      </c>
      <c r="E217" s="323" t="s">
        <v>1222</v>
      </c>
      <c r="F217" s="403" t="s">
        <v>1079</v>
      </c>
      <c r="G217" s="404"/>
      <c r="H217" s="324" t="s">
        <v>28</v>
      </c>
      <c r="I217" s="323">
        <v>1.1499999999999999</v>
      </c>
      <c r="J217" s="323">
        <v>657.88</v>
      </c>
      <c r="K217" s="325">
        <v>756.56</v>
      </c>
    </row>
    <row r="218" spans="1:11" hidden="1">
      <c r="A218" s="323" t="s">
        <v>1076</v>
      </c>
      <c r="B218" s="324" t="s">
        <v>1083</v>
      </c>
      <c r="C218" s="324" t="s">
        <v>19</v>
      </c>
      <c r="D218" s="324">
        <v>88309</v>
      </c>
      <c r="E218" s="323" t="s">
        <v>1208</v>
      </c>
      <c r="F218" s="403" t="s">
        <v>1085</v>
      </c>
      <c r="G218" s="404"/>
      <c r="H218" s="324" t="s">
        <v>979</v>
      </c>
      <c r="I218" s="323">
        <v>0.49299999999999999</v>
      </c>
      <c r="J218" s="323">
        <v>19.98</v>
      </c>
      <c r="K218" s="325">
        <v>9.85</v>
      </c>
    </row>
    <row r="219" spans="1:11" hidden="1">
      <c r="A219" s="323" t="s">
        <v>1076</v>
      </c>
      <c r="B219" s="324" t="s">
        <v>1083</v>
      </c>
      <c r="C219" s="324" t="s">
        <v>19</v>
      </c>
      <c r="D219" s="324">
        <v>88316</v>
      </c>
      <c r="E219" s="323" t="s">
        <v>1086</v>
      </c>
      <c r="F219" s="403" t="s">
        <v>1085</v>
      </c>
      <c r="G219" s="404"/>
      <c r="H219" s="324" t="s">
        <v>979</v>
      </c>
      <c r="I219" s="323">
        <v>0.74</v>
      </c>
      <c r="J219" s="323">
        <v>16.02</v>
      </c>
      <c r="K219" s="325">
        <v>11.85</v>
      </c>
    </row>
    <row r="220" spans="1:11" ht="24.75" hidden="1">
      <c r="A220" s="323" t="s">
        <v>1076</v>
      </c>
      <c r="B220" s="324" t="s">
        <v>1083</v>
      </c>
      <c r="C220" s="324" t="s">
        <v>19</v>
      </c>
      <c r="D220" s="324">
        <v>90586</v>
      </c>
      <c r="E220" s="323" t="s">
        <v>1223</v>
      </c>
      <c r="F220" s="403" t="s">
        <v>1098</v>
      </c>
      <c r="G220" s="404"/>
      <c r="H220" s="324" t="s">
        <v>1099</v>
      </c>
      <c r="I220" s="323">
        <v>0.12</v>
      </c>
      <c r="J220" s="323">
        <v>1.37</v>
      </c>
      <c r="K220" s="325">
        <v>0.16</v>
      </c>
    </row>
    <row r="221" spans="1:11" ht="24.75" hidden="1">
      <c r="A221" s="323" t="s">
        <v>1076</v>
      </c>
      <c r="B221" s="324" t="s">
        <v>1083</v>
      </c>
      <c r="C221" s="324" t="s">
        <v>19</v>
      </c>
      <c r="D221" s="324">
        <v>90587</v>
      </c>
      <c r="E221" s="323" t="s">
        <v>1224</v>
      </c>
      <c r="F221" s="403" t="s">
        <v>1098</v>
      </c>
      <c r="G221" s="404"/>
      <c r="H221" s="324" t="s">
        <v>1101</v>
      </c>
      <c r="I221" s="323">
        <v>0.126</v>
      </c>
      <c r="J221" s="323">
        <v>0.53</v>
      </c>
      <c r="K221" s="325">
        <v>0.06</v>
      </c>
    </row>
    <row r="222" spans="1:11" hidden="1">
      <c r="A222" s="277"/>
      <c r="B222"/>
      <c r="C222"/>
      <c r="D222"/>
      <c r="E222" s="277"/>
      <c r="F222" s="277"/>
      <c r="G222"/>
      <c r="H222"/>
      <c r="I222" s="277"/>
      <c r="J222" s="277"/>
      <c r="K222" s="278"/>
    </row>
    <row r="223" spans="1:11" ht="24.75" hidden="1">
      <c r="A223" s="315"/>
      <c r="B223" s="316" t="s">
        <v>1066</v>
      </c>
      <c r="C223" s="316" t="s">
        <v>1067</v>
      </c>
      <c r="D223" s="316" t="s">
        <v>6</v>
      </c>
      <c r="E223" s="317" t="s">
        <v>1068</v>
      </c>
      <c r="F223" s="317" t="s">
        <v>1069</v>
      </c>
      <c r="G223" s="316"/>
      <c r="H223" s="316" t="s">
        <v>1070</v>
      </c>
      <c r="I223" s="317" t="s">
        <v>11</v>
      </c>
      <c r="J223" s="317" t="s">
        <v>1071</v>
      </c>
      <c r="K223" s="318" t="s">
        <v>1072</v>
      </c>
    </row>
    <row r="224" spans="1:11" ht="31.5" hidden="1">
      <c r="A224" s="319" t="s">
        <v>1225</v>
      </c>
      <c r="B224" s="320" t="s">
        <v>1074</v>
      </c>
      <c r="C224" s="320" t="s">
        <v>19</v>
      </c>
      <c r="D224" s="320">
        <v>96545</v>
      </c>
      <c r="E224" s="321" t="s">
        <v>931</v>
      </c>
      <c r="F224" s="321" t="s">
        <v>1210</v>
      </c>
      <c r="G224" s="320"/>
      <c r="H224" s="320" t="s">
        <v>218</v>
      </c>
      <c r="I224" s="321">
        <v>1</v>
      </c>
      <c r="J224" s="321">
        <v>16.36</v>
      </c>
      <c r="K224" s="322">
        <v>16.36</v>
      </c>
    </row>
    <row r="225" spans="1:11" ht="24.75" hidden="1">
      <c r="A225" s="323" t="s">
        <v>1076</v>
      </c>
      <c r="B225" s="324" t="s">
        <v>1077</v>
      </c>
      <c r="C225" s="324" t="s">
        <v>19</v>
      </c>
      <c r="D225" s="324">
        <v>39017</v>
      </c>
      <c r="E225" s="323" t="s">
        <v>1226</v>
      </c>
      <c r="F225" s="403" t="s">
        <v>1079</v>
      </c>
      <c r="G225" s="404"/>
      <c r="H225" s="324" t="s">
        <v>123</v>
      </c>
      <c r="I225" s="323">
        <v>0.72399999999999998</v>
      </c>
      <c r="J225" s="323">
        <v>0.22</v>
      </c>
      <c r="K225" s="325">
        <v>0.15</v>
      </c>
    </row>
    <row r="226" spans="1:11" hidden="1">
      <c r="A226" s="323" t="s">
        <v>1076</v>
      </c>
      <c r="B226" s="324" t="s">
        <v>1077</v>
      </c>
      <c r="C226" s="324" t="s">
        <v>19</v>
      </c>
      <c r="D226" s="324">
        <v>43132</v>
      </c>
      <c r="E226" s="323" t="s">
        <v>1227</v>
      </c>
      <c r="F226" s="403" t="s">
        <v>1079</v>
      </c>
      <c r="G226" s="404"/>
      <c r="H226" s="324" t="s">
        <v>1228</v>
      </c>
      <c r="I226" s="323">
        <v>2.5000000000000001E-2</v>
      </c>
      <c r="J226" s="323">
        <v>20.010000000000002</v>
      </c>
      <c r="K226" s="325">
        <v>0.5</v>
      </c>
    </row>
    <row r="227" spans="1:11" hidden="1">
      <c r="A227" s="323" t="s">
        <v>1076</v>
      </c>
      <c r="B227" s="324" t="s">
        <v>1083</v>
      </c>
      <c r="C227" s="324" t="s">
        <v>19</v>
      </c>
      <c r="D227" s="324">
        <v>88238</v>
      </c>
      <c r="E227" s="323" t="s">
        <v>1229</v>
      </c>
      <c r="F227" s="403" t="s">
        <v>1085</v>
      </c>
      <c r="G227" s="404"/>
      <c r="H227" s="324" t="s">
        <v>979</v>
      </c>
      <c r="I227" s="323">
        <v>3.7499999999999999E-2</v>
      </c>
      <c r="J227" s="323">
        <v>16.03</v>
      </c>
      <c r="K227" s="325">
        <v>0.6</v>
      </c>
    </row>
    <row r="228" spans="1:11" hidden="1">
      <c r="A228" s="323" t="s">
        <v>1076</v>
      </c>
      <c r="B228" s="324" t="s">
        <v>1083</v>
      </c>
      <c r="C228" s="324" t="s">
        <v>19</v>
      </c>
      <c r="D228" s="324">
        <v>88245</v>
      </c>
      <c r="E228" s="323" t="s">
        <v>1230</v>
      </c>
      <c r="F228" s="403" t="s">
        <v>1085</v>
      </c>
      <c r="G228" s="404"/>
      <c r="H228" s="324" t="s">
        <v>979</v>
      </c>
      <c r="I228" s="323">
        <v>0.11550000000000001</v>
      </c>
      <c r="J228" s="323">
        <v>19.86</v>
      </c>
      <c r="K228" s="325">
        <v>2.29</v>
      </c>
    </row>
    <row r="229" spans="1:11" hidden="1">
      <c r="A229" s="323" t="s">
        <v>1076</v>
      </c>
      <c r="B229" s="324" t="s">
        <v>1083</v>
      </c>
      <c r="C229" s="324" t="s">
        <v>19</v>
      </c>
      <c r="D229" s="324">
        <v>92793</v>
      </c>
      <c r="E229" s="323" t="s">
        <v>1231</v>
      </c>
      <c r="F229" s="403" t="s">
        <v>1088</v>
      </c>
      <c r="G229" s="404"/>
      <c r="H229" s="324" t="s">
        <v>218</v>
      </c>
      <c r="I229" s="323">
        <v>1</v>
      </c>
      <c r="J229" s="323">
        <v>12.82</v>
      </c>
      <c r="K229" s="325">
        <v>12.82</v>
      </c>
    </row>
    <row r="230" spans="1:11" hidden="1">
      <c r="A230" s="277"/>
      <c r="B230"/>
      <c r="C230"/>
      <c r="D230"/>
      <c r="E230" s="277"/>
      <c r="F230" s="277"/>
      <c r="G230"/>
      <c r="H230"/>
      <c r="I230" s="277"/>
      <c r="J230" s="277"/>
      <c r="K230" s="278"/>
    </row>
    <row r="231" spans="1:11" ht="24.75" hidden="1">
      <c r="A231" s="315"/>
      <c r="B231" s="316" t="s">
        <v>1066</v>
      </c>
      <c r="C231" s="316" t="s">
        <v>1067</v>
      </c>
      <c r="D231" s="316" t="s">
        <v>6</v>
      </c>
      <c r="E231" s="317" t="s">
        <v>1068</v>
      </c>
      <c r="F231" s="317" t="s">
        <v>1069</v>
      </c>
      <c r="G231" s="316"/>
      <c r="H231" s="316" t="s">
        <v>1070</v>
      </c>
      <c r="I231" s="317" t="s">
        <v>11</v>
      </c>
      <c r="J231" s="317" t="s">
        <v>1071</v>
      </c>
      <c r="K231" s="318" t="s">
        <v>1072</v>
      </c>
    </row>
    <row r="232" spans="1:11" ht="31.5" hidden="1">
      <c r="A232" s="319" t="s">
        <v>1232</v>
      </c>
      <c r="B232" s="320" t="s">
        <v>1074</v>
      </c>
      <c r="C232" s="320" t="s">
        <v>19</v>
      </c>
      <c r="D232" s="320">
        <v>96536</v>
      </c>
      <c r="E232" s="321" t="s">
        <v>528</v>
      </c>
      <c r="F232" s="321" t="s">
        <v>1210</v>
      </c>
      <c r="G232" s="320"/>
      <c r="H232" s="320" t="s">
        <v>21</v>
      </c>
      <c r="I232" s="321">
        <v>1</v>
      </c>
      <c r="J232" s="321">
        <v>64.06</v>
      </c>
      <c r="K232" s="322">
        <v>64.06</v>
      </c>
    </row>
    <row r="233" spans="1:11" hidden="1">
      <c r="A233" s="323" t="s">
        <v>1076</v>
      </c>
      <c r="B233" s="324" t="s">
        <v>1077</v>
      </c>
      <c r="C233" s="324" t="s">
        <v>19</v>
      </c>
      <c r="D233" s="324">
        <v>2692</v>
      </c>
      <c r="E233" s="323" t="s">
        <v>1215</v>
      </c>
      <c r="F233" s="403" t="s">
        <v>1079</v>
      </c>
      <c r="G233" s="404"/>
      <c r="H233" s="324" t="s">
        <v>1094</v>
      </c>
      <c r="I233" s="323">
        <v>1.7000000000000001E-2</v>
      </c>
      <c r="J233" s="323">
        <v>5.24</v>
      </c>
      <c r="K233" s="325">
        <v>0.08</v>
      </c>
    </row>
    <row r="234" spans="1:11" hidden="1">
      <c r="A234" s="323" t="s">
        <v>1076</v>
      </c>
      <c r="B234" s="324" t="s">
        <v>1077</v>
      </c>
      <c r="C234" s="324" t="s">
        <v>19</v>
      </c>
      <c r="D234" s="324">
        <v>4491</v>
      </c>
      <c r="E234" s="323" t="s">
        <v>1080</v>
      </c>
      <c r="F234" s="403" t="s">
        <v>1079</v>
      </c>
      <c r="G234" s="404"/>
      <c r="H234" s="324" t="s">
        <v>23</v>
      </c>
      <c r="I234" s="323">
        <v>0.60499999999999998</v>
      </c>
      <c r="J234" s="323">
        <v>9.0399999999999991</v>
      </c>
      <c r="K234" s="325">
        <v>5.46</v>
      </c>
    </row>
    <row r="235" spans="1:11" hidden="1">
      <c r="A235" s="323" t="s">
        <v>1076</v>
      </c>
      <c r="B235" s="324" t="s">
        <v>1077</v>
      </c>
      <c r="C235" s="324" t="s">
        <v>19</v>
      </c>
      <c r="D235" s="324">
        <v>4517</v>
      </c>
      <c r="E235" s="323" t="s">
        <v>1216</v>
      </c>
      <c r="F235" s="403" t="s">
        <v>1079</v>
      </c>
      <c r="G235" s="404"/>
      <c r="H235" s="324" t="s">
        <v>23</v>
      </c>
      <c r="I235" s="323">
        <v>0.56699999999999995</v>
      </c>
      <c r="J235" s="323">
        <v>3.16</v>
      </c>
      <c r="K235" s="325">
        <v>1.79</v>
      </c>
    </row>
    <row r="236" spans="1:11" hidden="1">
      <c r="A236" s="323" t="s">
        <v>1076</v>
      </c>
      <c r="B236" s="324" t="s">
        <v>1077</v>
      </c>
      <c r="C236" s="324" t="s">
        <v>19</v>
      </c>
      <c r="D236" s="324">
        <v>5073</v>
      </c>
      <c r="E236" s="323" t="s">
        <v>1217</v>
      </c>
      <c r="F236" s="403" t="s">
        <v>1079</v>
      </c>
      <c r="G236" s="404"/>
      <c r="H236" s="324" t="s">
        <v>218</v>
      </c>
      <c r="I236" s="323">
        <v>2.5999999999999999E-2</v>
      </c>
      <c r="J236" s="323">
        <v>26.08</v>
      </c>
      <c r="K236" s="325">
        <v>0.67</v>
      </c>
    </row>
    <row r="237" spans="1:11" hidden="1">
      <c r="A237" s="323" t="s">
        <v>1076</v>
      </c>
      <c r="B237" s="324" t="s">
        <v>1077</v>
      </c>
      <c r="C237" s="324" t="s">
        <v>19</v>
      </c>
      <c r="D237" s="324">
        <v>6189</v>
      </c>
      <c r="E237" s="323" t="s">
        <v>1219</v>
      </c>
      <c r="F237" s="403" t="s">
        <v>1079</v>
      </c>
      <c r="G237" s="404"/>
      <c r="H237" s="324" t="s">
        <v>23</v>
      </c>
      <c r="I237" s="323">
        <v>1.008</v>
      </c>
      <c r="J237" s="323">
        <v>23.78</v>
      </c>
      <c r="K237" s="325">
        <v>23.97</v>
      </c>
    </row>
    <row r="238" spans="1:11" hidden="1">
      <c r="A238" s="323" t="s">
        <v>1076</v>
      </c>
      <c r="B238" s="324" t="s">
        <v>1077</v>
      </c>
      <c r="C238" s="324" t="s">
        <v>19</v>
      </c>
      <c r="D238" s="324">
        <v>40304</v>
      </c>
      <c r="E238" s="323" t="s">
        <v>1220</v>
      </c>
      <c r="F238" s="403" t="s">
        <v>1079</v>
      </c>
      <c r="G238" s="404"/>
      <c r="H238" s="324" t="s">
        <v>218</v>
      </c>
      <c r="I238" s="323">
        <v>3.4000000000000002E-2</v>
      </c>
      <c r="J238" s="323">
        <v>31.58</v>
      </c>
      <c r="K238" s="325">
        <v>1.07</v>
      </c>
    </row>
    <row r="239" spans="1:11" hidden="1">
      <c r="A239" s="323" t="s">
        <v>1076</v>
      </c>
      <c r="B239" s="324" t="s">
        <v>1083</v>
      </c>
      <c r="C239" s="324" t="s">
        <v>19</v>
      </c>
      <c r="D239" s="324">
        <v>88239</v>
      </c>
      <c r="E239" s="323" t="s">
        <v>1096</v>
      </c>
      <c r="F239" s="403" t="s">
        <v>1085</v>
      </c>
      <c r="G239" s="404"/>
      <c r="H239" s="324" t="s">
        <v>979</v>
      </c>
      <c r="I239" s="323">
        <v>0.47099999999999997</v>
      </c>
      <c r="J239" s="323">
        <v>16.850000000000001</v>
      </c>
      <c r="K239" s="325">
        <v>7.93</v>
      </c>
    </row>
    <row r="240" spans="1:11" hidden="1">
      <c r="A240" s="323" t="s">
        <v>1076</v>
      </c>
      <c r="B240" s="324" t="s">
        <v>1083</v>
      </c>
      <c r="C240" s="324" t="s">
        <v>19</v>
      </c>
      <c r="D240" s="324">
        <v>88262</v>
      </c>
      <c r="E240" s="323" t="s">
        <v>1084</v>
      </c>
      <c r="F240" s="403" t="s">
        <v>1085</v>
      </c>
      <c r="G240" s="404"/>
      <c r="H240" s="324" t="s">
        <v>979</v>
      </c>
      <c r="I240" s="323">
        <v>1.145</v>
      </c>
      <c r="J240" s="323">
        <v>19.739999999999998</v>
      </c>
      <c r="K240" s="325">
        <v>22.6</v>
      </c>
    </row>
    <row r="241" spans="1:11" ht="24.75" hidden="1">
      <c r="A241" s="323" t="s">
        <v>1076</v>
      </c>
      <c r="B241" s="324" t="s">
        <v>1083</v>
      </c>
      <c r="C241" s="324" t="s">
        <v>19</v>
      </c>
      <c r="D241" s="324">
        <v>91692</v>
      </c>
      <c r="E241" s="323" t="s">
        <v>1097</v>
      </c>
      <c r="F241" s="403" t="s">
        <v>1098</v>
      </c>
      <c r="G241" s="404"/>
      <c r="H241" s="324" t="s">
        <v>1099</v>
      </c>
      <c r="I241" s="323">
        <v>1.7000000000000001E-2</v>
      </c>
      <c r="J241" s="323">
        <v>16.68</v>
      </c>
      <c r="K241" s="325">
        <v>0.28000000000000003</v>
      </c>
    </row>
    <row r="242" spans="1:11" ht="24.75" hidden="1">
      <c r="A242" s="323" t="s">
        <v>1076</v>
      </c>
      <c r="B242" s="324" t="s">
        <v>1083</v>
      </c>
      <c r="C242" s="324" t="s">
        <v>19</v>
      </c>
      <c r="D242" s="324">
        <v>91693</v>
      </c>
      <c r="E242" s="323" t="s">
        <v>1100</v>
      </c>
      <c r="F242" s="403" t="s">
        <v>1098</v>
      </c>
      <c r="G242" s="404"/>
      <c r="H242" s="324" t="s">
        <v>1101</v>
      </c>
      <c r="I242" s="323">
        <v>1.4E-2</v>
      </c>
      <c r="J242" s="323">
        <v>15.37</v>
      </c>
      <c r="K242" s="325">
        <v>0.21</v>
      </c>
    </row>
    <row r="243" spans="1:11" hidden="1">
      <c r="A243" s="277"/>
      <c r="B243"/>
      <c r="C243"/>
      <c r="D243"/>
      <c r="E243" s="277"/>
      <c r="F243" s="277"/>
      <c r="G243"/>
      <c r="H243"/>
      <c r="I243" s="277"/>
      <c r="J243" s="277"/>
      <c r="K243" s="278"/>
    </row>
    <row r="244" spans="1:11" ht="24.75">
      <c r="A244" s="315"/>
      <c r="B244" s="316" t="s">
        <v>1066</v>
      </c>
      <c r="C244" s="316" t="s">
        <v>1067</v>
      </c>
      <c r="D244" s="316" t="s">
        <v>6</v>
      </c>
      <c r="E244" s="317" t="s">
        <v>1068</v>
      </c>
      <c r="F244" s="317" t="s">
        <v>1069</v>
      </c>
      <c r="G244" s="316"/>
      <c r="H244" s="316" t="s">
        <v>1070</v>
      </c>
      <c r="I244" s="317" t="s">
        <v>11</v>
      </c>
      <c r="J244" s="317" t="s">
        <v>1071</v>
      </c>
      <c r="K244" s="318" t="s">
        <v>1072</v>
      </c>
    </row>
    <row r="245" spans="1:11" ht="47.25">
      <c r="A245" s="319" t="s">
        <v>1233</v>
      </c>
      <c r="B245" s="320" t="s">
        <v>1074</v>
      </c>
      <c r="C245" s="320" t="s">
        <v>1075</v>
      </c>
      <c r="D245" s="320" t="s">
        <v>493</v>
      </c>
      <c r="E245" s="321" t="s">
        <v>58</v>
      </c>
      <c r="F245" s="321" t="s">
        <v>1210</v>
      </c>
      <c r="G245" s="320"/>
      <c r="H245" s="320" t="s">
        <v>28</v>
      </c>
      <c r="I245" s="321">
        <v>1</v>
      </c>
      <c r="J245" s="321">
        <v>723.84</v>
      </c>
      <c r="K245" s="322">
        <v>723.84</v>
      </c>
    </row>
    <row r="246" spans="1:11">
      <c r="A246" s="323" t="s">
        <v>1076</v>
      </c>
      <c r="B246" s="324" t="s">
        <v>1083</v>
      </c>
      <c r="C246" s="324" t="s">
        <v>19</v>
      </c>
      <c r="D246" s="324">
        <v>88316</v>
      </c>
      <c r="E246" s="323" t="s">
        <v>1086</v>
      </c>
      <c r="F246" s="403" t="s">
        <v>1085</v>
      </c>
      <c r="G246" s="404"/>
      <c r="H246" s="324" t="s">
        <v>979</v>
      </c>
      <c r="I246" s="323">
        <v>0.64</v>
      </c>
      <c r="J246" s="323">
        <v>16.02</v>
      </c>
      <c r="K246" s="325">
        <v>10.25</v>
      </c>
    </row>
    <row r="247" spans="1:11">
      <c r="A247" s="323" t="s">
        <v>1076</v>
      </c>
      <c r="B247" s="324" t="s">
        <v>1083</v>
      </c>
      <c r="C247" s="324" t="s">
        <v>19</v>
      </c>
      <c r="D247" s="324">
        <v>88309</v>
      </c>
      <c r="E247" s="323" t="s">
        <v>1208</v>
      </c>
      <c r="F247" s="403" t="s">
        <v>1085</v>
      </c>
      <c r="G247" s="404"/>
      <c r="H247" s="324" t="s">
        <v>979</v>
      </c>
      <c r="I247" s="323">
        <v>0.56999999999999995</v>
      </c>
      <c r="J247" s="323">
        <v>19.98</v>
      </c>
      <c r="K247" s="325">
        <v>11.38</v>
      </c>
    </row>
    <row r="248" spans="1:11" ht="24.75">
      <c r="A248" s="323" t="s">
        <v>1076</v>
      </c>
      <c r="B248" s="324" t="s">
        <v>1083</v>
      </c>
      <c r="C248" s="324" t="s">
        <v>19</v>
      </c>
      <c r="D248" s="324">
        <v>90586</v>
      </c>
      <c r="E248" s="323" t="s">
        <v>1223</v>
      </c>
      <c r="F248" s="403" t="s">
        <v>1098</v>
      </c>
      <c r="G248" s="404"/>
      <c r="H248" s="324" t="s">
        <v>1099</v>
      </c>
      <c r="I248" s="323">
        <v>0.06</v>
      </c>
      <c r="J248" s="323">
        <v>1.37</v>
      </c>
      <c r="K248" s="325">
        <v>0.08</v>
      </c>
    </row>
    <row r="249" spans="1:11" ht="24.75">
      <c r="A249" s="323" t="s">
        <v>1076</v>
      </c>
      <c r="B249" s="324" t="s">
        <v>1083</v>
      </c>
      <c r="C249" s="324" t="s">
        <v>19</v>
      </c>
      <c r="D249" s="324">
        <v>90587</v>
      </c>
      <c r="E249" s="323" t="s">
        <v>1224</v>
      </c>
      <c r="F249" s="403" t="s">
        <v>1098</v>
      </c>
      <c r="G249" s="404"/>
      <c r="H249" s="324" t="s">
        <v>1101</v>
      </c>
      <c r="I249" s="323">
        <v>0.13</v>
      </c>
      <c r="J249" s="323">
        <v>0.53</v>
      </c>
      <c r="K249" s="325">
        <v>0.06</v>
      </c>
    </row>
    <row r="250" spans="1:11" ht="24.75">
      <c r="A250" s="323" t="s">
        <v>1076</v>
      </c>
      <c r="B250" s="324" t="s">
        <v>1077</v>
      </c>
      <c r="C250" s="324" t="s">
        <v>19</v>
      </c>
      <c r="D250" s="324">
        <v>1527</v>
      </c>
      <c r="E250" s="323" t="s">
        <v>1234</v>
      </c>
      <c r="F250" s="403" t="s">
        <v>1079</v>
      </c>
      <c r="G250" s="404"/>
      <c r="H250" s="324" t="s">
        <v>28</v>
      </c>
      <c r="I250" s="323">
        <v>1.1000000000000001</v>
      </c>
      <c r="J250" s="323">
        <v>638.25</v>
      </c>
      <c r="K250" s="325">
        <v>702.07</v>
      </c>
    </row>
    <row r="251" spans="1:11">
      <c r="A251" s="277"/>
      <c r="B251"/>
      <c r="C251"/>
      <c r="D251"/>
      <c r="E251" s="277"/>
      <c r="F251" s="277"/>
      <c r="G251"/>
      <c r="H251"/>
      <c r="I251" s="277"/>
      <c r="J251" s="277"/>
      <c r="K251" s="278"/>
    </row>
    <row r="252" spans="1:11" ht="24.75" hidden="1">
      <c r="A252" s="315"/>
      <c r="B252" s="316" t="s">
        <v>1066</v>
      </c>
      <c r="C252" s="316" t="s">
        <v>1067</v>
      </c>
      <c r="D252" s="316" t="s">
        <v>6</v>
      </c>
      <c r="E252" s="317" t="s">
        <v>1068</v>
      </c>
      <c r="F252" s="317" t="s">
        <v>1069</v>
      </c>
      <c r="G252" s="316"/>
      <c r="H252" s="316" t="s">
        <v>1070</v>
      </c>
      <c r="I252" s="317" t="s">
        <v>11</v>
      </c>
      <c r="J252" s="317" t="s">
        <v>1071</v>
      </c>
      <c r="K252" s="318" t="s">
        <v>1072</v>
      </c>
    </row>
    <row r="253" spans="1:11" ht="31.5" hidden="1">
      <c r="A253" s="319" t="s">
        <v>1235</v>
      </c>
      <c r="B253" s="320" t="s">
        <v>1074</v>
      </c>
      <c r="C253" s="320" t="s">
        <v>19</v>
      </c>
      <c r="D253" s="320">
        <v>96543</v>
      </c>
      <c r="E253" s="321" t="s">
        <v>1236</v>
      </c>
      <c r="F253" s="321" t="s">
        <v>1210</v>
      </c>
      <c r="G253" s="320"/>
      <c r="H253" s="320" t="s">
        <v>218</v>
      </c>
      <c r="I253" s="321">
        <v>1</v>
      </c>
      <c r="J253" s="321">
        <v>18.09</v>
      </c>
      <c r="K253" s="322">
        <v>18.09</v>
      </c>
    </row>
    <row r="254" spans="1:11" ht="24.75" hidden="1">
      <c r="A254" s="323" t="s">
        <v>1076</v>
      </c>
      <c r="B254" s="324" t="s">
        <v>1077</v>
      </c>
      <c r="C254" s="324" t="s">
        <v>19</v>
      </c>
      <c r="D254" s="324">
        <v>39017</v>
      </c>
      <c r="E254" s="323" t="s">
        <v>1226</v>
      </c>
      <c r="F254" s="403" t="s">
        <v>1079</v>
      </c>
      <c r="G254" s="404"/>
      <c r="H254" s="324" t="s">
        <v>123</v>
      </c>
      <c r="I254" s="323">
        <v>1.9664999999999999</v>
      </c>
      <c r="J254" s="323">
        <v>0.22</v>
      </c>
      <c r="K254" s="325">
        <v>0.43</v>
      </c>
    </row>
    <row r="255" spans="1:11" hidden="1">
      <c r="A255" s="323" t="s">
        <v>1076</v>
      </c>
      <c r="B255" s="324" t="s">
        <v>1077</v>
      </c>
      <c r="C255" s="324" t="s">
        <v>19</v>
      </c>
      <c r="D255" s="324">
        <v>43132</v>
      </c>
      <c r="E255" s="323" t="s">
        <v>1227</v>
      </c>
      <c r="F255" s="403" t="s">
        <v>1079</v>
      </c>
      <c r="G255" s="404"/>
      <c r="H255" s="324" t="s">
        <v>1228</v>
      </c>
      <c r="I255" s="323">
        <v>2.5000000000000001E-2</v>
      </c>
      <c r="J255" s="323">
        <v>20.010000000000002</v>
      </c>
      <c r="K255" s="325">
        <v>0.5</v>
      </c>
    </row>
    <row r="256" spans="1:11" hidden="1">
      <c r="A256" s="323" t="s">
        <v>1076</v>
      </c>
      <c r="B256" s="324" t="s">
        <v>1083</v>
      </c>
      <c r="C256" s="324" t="s">
        <v>19</v>
      </c>
      <c r="D256" s="324">
        <v>88238</v>
      </c>
      <c r="E256" s="323" t="s">
        <v>1229</v>
      </c>
      <c r="F256" s="403" t="s">
        <v>1085</v>
      </c>
      <c r="G256" s="404"/>
      <c r="H256" s="324" t="s">
        <v>979</v>
      </c>
      <c r="I256" s="323">
        <v>6.3500000000000001E-2</v>
      </c>
      <c r="J256" s="323">
        <v>16.03</v>
      </c>
      <c r="K256" s="325">
        <v>1.01</v>
      </c>
    </row>
    <row r="257" spans="1:11" hidden="1">
      <c r="A257" s="323" t="s">
        <v>1076</v>
      </c>
      <c r="B257" s="324" t="s">
        <v>1083</v>
      </c>
      <c r="C257" s="324" t="s">
        <v>19</v>
      </c>
      <c r="D257" s="324">
        <v>88245</v>
      </c>
      <c r="E257" s="323" t="s">
        <v>1230</v>
      </c>
      <c r="F257" s="403" t="s">
        <v>1085</v>
      </c>
      <c r="G257" s="404"/>
      <c r="H257" s="324" t="s">
        <v>979</v>
      </c>
      <c r="I257" s="323">
        <v>0.19450000000000001</v>
      </c>
      <c r="J257" s="323">
        <v>19.86</v>
      </c>
      <c r="K257" s="325">
        <v>3.86</v>
      </c>
    </row>
    <row r="258" spans="1:11" hidden="1">
      <c r="A258" s="323" t="s">
        <v>1076</v>
      </c>
      <c r="B258" s="324" t="s">
        <v>1083</v>
      </c>
      <c r="C258" s="324" t="s">
        <v>19</v>
      </c>
      <c r="D258" s="324">
        <v>92791</v>
      </c>
      <c r="E258" s="323" t="s">
        <v>1237</v>
      </c>
      <c r="F258" s="403" t="s">
        <v>1088</v>
      </c>
      <c r="G258" s="404"/>
      <c r="H258" s="324" t="s">
        <v>218</v>
      </c>
      <c r="I258" s="323">
        <v>1</v>
      </c>
      <c r="J258" s="323">
        <v>12.29</v>
      </c>
      <c r="K258" s="325">
        <v>12.29</v>
      </c>
    </row>
    <row r="259" spans="1:11" hidden="1">
      <c r="A259" s="277"/>
      <c r="B259"/>
      <c r="C259"/>
      <c r="D259"/>
      <c r="E259" s="277"/>
      <c r="F259" s="277"/>
      <c r="G259"/>
      <c r="H259"/>
      <c r="I259" s="277"/>
      <c r="J259" s="277"/>
      <c r="K259" s="278"/>
    </row>
    <row r="260" spans="1:11" ht="24.75" hidden="1">
      <c r="A260" s="315"/>
      <c r="B260" s="316" t="s">
        <v>1066</v>
      </c>
      <c r="C260" s="316" t="s">
        <v>1067</v>
      </c>
      <c r="D260" s="316" t="s">
        <v>6</v>
      </c>
      <c r="E260" s="317" t="s">
        <v>1068</v>
      </c>
      <c r="F260" s="317" t="s">
        <v>1069</v>
      </c>
      <c r="G260" s="316"/>
      <c r="H260" s="316" t="s">
        <v>1070</v>
      </c>
      <c r="I260" s="317" t="s">
        <v>11</v>
      </c>
      <c r="J260" s="317" t="s">
        <v>1071</v>
      </c>
      <c r="K260" s="318" t="s">
        <v>1072</v>
      </c>
    </row>
    <row r="261" spans="1:11" ht="31.5" hidden="1">
      <c r="A261" s="319" t="s">
        <v>1238</v>
      </c>
      <c r="B261" s="320" t="s">
        <v>1074</v>
      </c>
      <c r="C261" s="320" t="s">
        <v>19</v>
      </c>
      <c r="D261" s="320">
        <v>96545</v>
      </c>
      <c r="E261" s="321" t="s">
        <v>931</v>
      </c>
      <c r="F261" s="321" t="s">
        <v>1210</v>
      </c>
      <c r="G261" s="320"/>
      <c r="H261" s="320" t="s">
        <v>218</v>
      </c>
      <c r="I261" s="321">
        <v>1</v>
      </c>
      <c r="J261" s="321">
        <v>16.36</v>
      </c>
      <c r="K261" s="322">
        <v>16.36</v>
      </c>
    </row>
    <row r="262" spans="1:11" ht="24.75" hidden="1">
      <c r="A262" s="323" t="s">
        <v>1076</v>
      </c>
      <c r="B262" s="324" t="s">
        <v>1077</v>
      </c>
      <c r="C262" s="324" t="s">
        <v>19</v>
      </c>
      <c r="D262" s="324">
        <v>39017</v>
      </c>
      <c r="E262" s="323" t="s">
        <v>1226</v>
      </c>
      <c r="F262" s="403" t="s">
        <v>1079</v>
      </c>
      <c r="G262" s="404"/>
      <c r="H262" s="324" t="s">
        <v>123</v>
      </c>
      <c r="I262" s="323">
        <v>0.72399999999999998</v>
      </c>
      <c r="J262" s="323">
        <v>0.22</v>
      </c>
      <c r="K262" s="325">
        <v>0.15</v>
      </c>
    </row>
    <row r="263" spans="1:11" hidden="1">
      <c r="A263" s="323" t="s">
        <v>1076</v>
      </c>
      <c r="B263" s="324" t="s">
        <v>1077</v>
      </c>
      <c r="C263" s="324" t="s">
        <v>19</v>
      </c>
      <c r="D263" s="324">
        <v>43132</v>
      </c>
      <c r="E263" s="323" t="s">
        <v>1227</v>
      </c>
      <c r="F263" s="403" t="s">
        <v>1079</v>
      </c>
      <c r="G263" s="404"/>
      <c r="H263" s="324" t="s">
        <v>1228</v>
      </c>
      <c r="I263" s="323">
        <v>2.5000000000000001E-2</v>
      </c>
      <c r="J263" s="323">
        <v>20.010000000000002</v>
      </c>
      <c r="K263" s="325">
        <v>0.5</v>
      </c>
    </row>
    <row r="264" spans="1:11" hidden="1">
      <c r="A264" s="323" t="s">
        <v>1076</v>
      </c>
      <c r="B264" s="324" t="s">
        <v>1083</v>
      </c>
      <c r="C264" s="324" t="s">
        <v>19</v>
      </c>
      <c r="D264" s="324">
        <v>88238</v>
      </c>
      <c r="E264" s="323" t="s">
        <v>1229</v>
      </c>
      <c r="F264" s="403" t="s">
        <v>1085</v>
      </c>
      <c r="G264" s="404"/>
      <c r="H264" s="324" t="s">
        <v>979</v>
      </c>
      <c r="I264" s="323">
        <v>3.7499999999999999E-2</v>
      </c>
      <c r="J264" s="323">
        <v>16.03</v>
      </c>
      <c r="K264" s="325">
        <v>0.6</v>
      </c>
    </row>
    <row r="265" spans="1:11" hidden="1">
      <c r="A265" s="323" t="s">
        <v>1076</v>
      </c>
      <c r="B265" s="324" t="s">
        <v>1083</v>
      </c>
      <c r="C265" s="324" t="s">
        <v>19</v>
      </c>
      <c r="D265" s="324">
        <v>88245</v>
      </c>
      <c r="E265" s="323" t="s">
        <v>1230</v>
      </c>
      <c r="F265" s="403" t="s">
        <v>1085</v>
      </c>
      <c r="G265" s="404"/>
      <c r="H265" s="324" t="s">
        <v>979</v>
      </c>
      <c r="I265" s="323">
        <v>0.11550000000000001</v>
      </c>
      <c r="J265" s="323">
        <v>19.86</v>
      </c>
      <c r="K265" s="325">
        <v>2.29</v>
      </c>
    </row>
    <row r="266" spans="1:11" hidden="1">
      <c r="A266" s="323" t="s">
        <v>1076</v>
      </c>
      <c r="B266" s="324" t="s">
        <v>1083</v>
      </c>
      <c r="C266" s="324" t="s">
        <v>19</v>
      </c>
      <c r="D266" s="324">
        <v>92793</v>
      </c>
      <c r="E266" s="323" t="s">
        <v>1231</v>
      </c>
      <c r="F266" s="403" t="s">
        <v>1088</v>
      </c>
      <c r="G266" s="404"/>
      <c r="H266" s="324" t="s">
        <v>218</v>
      </c>
      <c r="I266" s="323">
        <v>1</v>
      </c>
      <c r="J266" s="323">
        <v>12.82</v>
      </c>
      <c r="K266" s="325">
        <v>12.82</v>
      </c>
    </row>
    <row r="267" spans="1:11" hidden="1">
      <c r="A267" s="277"/>
      <c r="B267"/>
      <c r="C267"/>
      <c r="D267"/>
      <c r="E267" s="277"/>
      <c r="F267" s="277"/>
      <c r="G267"/>
      <c r="H267"/>
      <c r="I267" s="277"/>
      <c r="J267" s="277"/>
      <c r="K267" s="278"/>
    </row>
    <row r="268" spans="1:11" ht="24.75" hidden="1">
      <c r="A268" s="315"/>
      <c r="B268" s="316" t="s">
        <v>1066</v>
      </c>
      <c r="C268" s="316" t="s">
        <v>1067</v>
      </c>
      <c r="D268" s="316" t="s">
        <v>6</v>
      </c>
      <c r="E268" s="317" t="s">
        <v>1068</v>
      </c>
      <c r="F268" s="317" t="s">
        <v>1069</v>
      </c>
      <c r="G268" s="316"/>
      <c r="H268" s="316" t="s">
        <v>1070</v>
      </c>
      <c r="I268" s="317" t="s">
        <v>11</v>
      </c>
      <c r="J268" s="317" t="s">
        <v>1071</v>
      </c>
      <c r="K268" s="318" t="s">
        <v>1072</v>
      </c>
    </row>
    <row r="269" spans="1:11" ht="31.5" hidden="1">
      <c r="A269" s="319" t="s">
        <v>1239</v>
      </c>
      <c r="B269" s="320" t="s">
        <v>1074</v>
      </c>
      <c r="C269" s="320" t="s">
        <v>19</v>
      </c>
      <c r="D269" s="320">
        <v>96546</v>
      </c>
      <c r="E269" s="321" t="s">
        <v>1240</v>
      </c>
      <c r="F269" s="321" t="s">
        <v>1210</v>
      </c>
      <c r="G269" s="320"/>
      <c r="H269" s="320" t="s">
        <v>218</v>
      </c>
      <c r="I269" s="321">
        <v>1</v>
      </c>
      <c r="J269" s="321">
        <v>14.7</v>
      </c>
      <c r="K269" s="322">
        <v>14.7</v>
      </c>
    </row>
    <row r="270" spans="1:11" ht="24.75" hidden="1">
      <c r="A270" s="323" t="s">
        <v>1076</v>
      </c>
      <c r="B270" s="324" t="s">
        <v>1077</v>
      </c>
      <c r="C270" s="324" t="s">
        <v>19</v>
      </c>
      <c r="D270" s="324">
        <v>39017</v>
      </c>
      <c r="E270" s="323" t="s">
        <v>1226</v>
      </c>
      <c r="F270" s="403" t="s">
        <v>1079</v>
      </c>
      <c r="G270" s="404"/>
      <c r="H270" s="324" t="s">
        <v>123</v>
      </c>
      <c r="I270" s="323">
        <v>0.46550000000000002</v>
      </c>
      <c r="J270" s="323">
        <v>0.22</v>
      </c>
      <c r="K270" s="325">
        <v>0.1</v>
      </c>
    </row>
    <row r="271" spans="1:11" hidden="1">
      <c r="A271" s="323" t="s">
        <v>1076</v>
      </c>
      <c r="B271" s="324" t="s">
        <v>1077</v>
      </c>
      <c r="C271" s="324" t="s">
        <v>19</v>
      </c>
      <c r="D271" s="324">
        <v>43132</v>
      </c>
      <c r="E271" s="323" t="s">
        <v>1227</v>
      </c>
      <c r="F271" s="403" t="s">
        <v>1079</v>
      </c>
      <c r="G271" s="404"/>
      <c r="H271" s="324" t="s">
        <v>1228</v>
      </c>
      <c r="I271" s="323">
        <v>2.5000000000000001E-2</v>
      </c>
      <c r="J271" s="323">
        <v>20.010000000000002</v>
      </c>
      <c r="K271" s="325">
        <v>0.5</v>
      </c>
    </row>
    <row r="272" spans="1:11" hidden="1">
      <c r="A272" s="323" t="s">
        <v>1076</v>
      </c>
      <c r="B272" s="324" t="s">
        <v>1083</v>
      </c>
      <c r="C272" s="324" t="s">
        <v>19</v>
      </c>
      <c r="D272" s="324">
        <v>88238</v>
      </c>
      <c r="E272" s="323" t="s">
        <v>1229</v>
      </c>
      <c r="F272" s="403" t="s">
        <v>1085</v>
      </c>
      <c r="G272" s="404"/>
      <c r="H272" s="324" t="s">
        <v>979</v>
      </c>
      <c r="I272" s="323">
        <v>2.9000000000000001E-2</v>
      </c>
      <c r="J272" s="323">
        <v>16.03</v>
      </c>
      <c r="K272" s="325">
        <v>0.46</v>
      </c>
    </row>
    <row r="273" spans="1:11" hidden="1">
      <c r="A273" s="323" t="s">
        <v>1076</v>
      </c>
      <c r="B273" s="324" t="s">
        <v>1083</v>
      </c>
      <c r="C273" s="324" t="s">
        <v>19</v>
      </c>
      <c r="D273" s="324">
        <v>88245</v>
      </c>
      <c r="E273" s="323" t="s">
        <v>1230</v>
      </c>
      <c r="F273" s="403" t="s">
        <v>1085</v>
      </c>
      <c r="G273" s="404"/>
      <c r="H273" s="324" t="s">
        <v>979</v>
      </c>
      <c r="I273" s="323">
        <v>8.8999999999999996E-2</v>
      </c>
      <c r="J273" s="323">
        <v>19.86</v>
      </c>
      <c r="K273" s="325">
        <v>1.76</v>
      </c>
    </row>
    <row r="274" spans="1:11" hidden="1">
      <c r="A274" s="323" t="s">
        <v>1076</v>
      </c>
      <c r="B274" s="324" t="s">
        <v>1083</v>
      </c>
      <c r="C274" s="324" t="s">
        <v>19</v>
      </c>
      <c r="D274" s="324">
        <v>92794</v>
      </c>
      <c r="E274" s="323" t="s">
        <v>1241</v>
      </c>
      <c r="F274" s="403" t="s">
        <v>1088</v>
      </c>
      <c r="G274" s="404"/>
      <c r="H274" s="324" t="s">
        <v>218</v>
      </c>
      <c r="I274" s="323">
        <v>1</v>
      </c>
      <c r="J274" s="323">
        <v>11.88</v>
      </c>
      <c r="K274" s="325">
        <v>11.88</v>
      </c>
    </row>
    <row r="275" spans="1:11" hidden="1">
      <c r="A275" s="277"/>
      <c r="B275"/>
      <c r="C275"/>
      <c r="D275"/>
      <c r="E275" s="277"/>
      <c r="F275" s="277"/>
      <c r="G275"/>
      <c r="H275"/>
      <c r="I275" s="277"/>
      <c r="J275" s="277"/>
      <c r="K275" s="278"/>
    </row>
    <row r="276" spans="1:11" ht="24.75" hidden="1">
      <c r="A276" s="315"/>
      <c r="B276" s="316" t="s">
        <v>1066</v>
      </c>
      <c r="C276" s="316" t="s">
        <v>1067</v>
      </c>
      <c r="D276" s="316" t="s">
        <v>6</v>
      </c>
      <c r="E276" s="317" t="s">
        <v>1068</v>
      </c>
      <c r="F276" s="317" t="s">
        <v>1069</v>
      </c>
      <c r="G276" s="316"/>
      <c r="H276" s="316" t="s">
        <v>1070</v>
      </c>
      <c r="I276" s="317" t="s">
        <v>11</v>
      </c>
      <c r="J276" s="317" t="s">
        <v>1071</v>
      </c>
      <c r="K276" s="318" t="s">
        <v>1072</v>
      </c>
    </row>
    <row r="277" spans="1:11" ht="47.25" hidden="1">
      <c r="A277" s="319" t="s">
        <v>1242</v>
      </c>
      <c r="B277" s="320" t="s">
        <v>1074</v>
      </c>
      <c r="C277" s="320" t="s">
        <v>19</v>
      </c>
      <c r="D277" s="320">
        <v>92778</v>
      </c>
      <c r="E277" s="321" t="s">
        <v>1243</v>
      </c>
      <c r="F277" s="321" t="s">
        <v>1210</v>
      </c>
      <c r="G277" s="320"/>
      <c r="H277" s="320" t="s">
        <v>218</v>
      </c>
      <c r="I277" s="321">
        <v>1</v>
      </c>
      <c r="J277" s="321">
        <v>14.63</v>
      </c>
      <c r="K277" s="322">
        <v>14.63</v>
      </c>
    </row>
    <row r="278" spans="1:11" ht="24.75" hidden="1">
      <c r="A278" s="323" t="s">
        <v>1076</v>
      </c>
      <c r="B278" s="324" t="s">
        <v>1077</v>
      </c>
      <c r="C278" s="324" t="s">
        <v>19</v>
      </c>
      <c r="D278" s="324">
        <v>39017</v>
      </c>
      <c r="E278" s="323" t="s">
        <v>1226</v>
      </c>
      <c r="F278" s="403" t="s">
        <v>1079</v>
      </c>
      <c r="G278" s="404"/>
      <c r="H278" s="324" t="s">
        <v>123</v>
      </c>
      <c r="I278" s="323">
        <v>0.54300000000000004</v>
      </c>
      <c r="J278" s="323">
        <v>0.22</v>
      </c>
      <c r="K278" s="325">
        <v>0.11</v>
      </c>
    </row>
    <row r="279" spans="1:11" hidden="1">
      <c r="A279" s="323" t="s">
        <v>1076</v>
      </c>
      <c r="B279" s="324" t="s">
        <v>1077</v>
      </c>
      <c r="C279" s="324" t="s">
        <v>19</v>
      </c>
      <c r="D279" s="324">
        <v>43132</v>
      </c>
      <c r="E279" s="323" t="s">
        <v>1227</v>
      </c>
      <c r="F279" s="403" t="s">
        <v>1079</v>
      </c>
      <c r="G279" s="404"/>
      <c r="H279" s="324" t="s">
        <v>1228</v>
      </c>
      <c r="I279" s="323">
        <v>2.5000000000000001E-2</v>
      </c>
      <c r="J279" s="323">
        <v>20.010000000000002</v>
      </c>
      <c r="K279" s="325">
        <v>0.5</v>
      </c>
    </row>
    <row r="280" spans="1:11" hidden="1">
      <c r="A280" s="323" t="s">
        <v>1076</v>
      </c>
      <c r="B280" s="324" t="s">
        <v>1083</v>
      </c>
      <c r="C280" s="324" t="s">
        <v>19</v>
      </c>
      <c r="D280" s="324">
        <v>88238</v>
      </c>
      <c r="E280" s="323" t="s">
        <v>1229</v>
      </c>
      <c r="F280" s="403" t="s">
        <v>1085</v>
      </c>
      <c r="G280" s="404"/>
      <c r="H280" s="324" t="s">
        <v>979</v>
      </c>
      <c r="I280" s="323">
        <v>1.5599999999999999E-2</v>
      </c>
      <c r="J280" s="323">
        <v>16.03</v>
      </c>
      <c r="K280" s="325">
        <v>0.25</v>
      </c>
    </row>
    <row r="281" spans="1:11" hidden="1">
      <c r="A281" s="323" t="s">
        <v>1076</v>
      </c>
      <c r="B281" s="324" t="s">
        <v>1083</v>
      </c>
      <c r="C281" s="324" t="s">
        <v>19</v>
      </c>
      <c r="D281" s="324">
        <v>88245</v>
      </c>
      <c r="E281" s="323" t="s">
        <v>1230</v>
      </c>
      <c r="F281" s="403" t="s">
        <v>1085</v>
      </c>
      <c r="G281" s="404"/>
      <c r="H281" s="324" t="s">
        <v>979</v>
      </c>
      <c r="I281" s="323">
        <v>9.5600000000000004E-2</v>
      </c>
      <c r="J281" s="323">
        <v>19.86</v>
      </c>
      <c r="K281" s="325">
        <v>1.89</v>
      </c>
    </row>
    <row r="282" spans="1:11" hidden="1">
      <c r="A282" s="323" t="s">
        <v>1076</v>
      </c>
      <c r="B282" s="324" t="s">
        <v>1083</v>
      </c>
      <c r="C282" s="324" t="s">
        <v>19</v>
      </c>
      <c r="D282" s="324">
        <v>92794</v>
      </c>
      <c r="E282" s="323" t="s">
        <v>1241</v>
      </c>
      <c r="F282" s="403" t="s">
        <v>1088</v>
      </c>
      <c r="G282" s="404"/>
      <c r="H282" s="324" t="s">
        <v>218</v>
      </c>
      <c r="I282" s="323">
        <v>1</v>
      </c>
      <c r="J282" s="323">
        <v>11.88</v>
      </c>
      <c r="K282" s="325">
        <v>11.88</v>
      </c>
    </row>
    <row r="283" spans="1:11" hidden="1">
      <c r="A283" s="277"/>
      <c r="B283"/>
      <c r="C283"/>
      <c r="D283"/>
      <c r="E283" s="277"/>
      <c r="F283" s="277"/>
      <c r="G283"/>
      <c r="H283"/>
      <c r="I283" s="277"/>
      <c r="J283" s="277"/>
      <c r="K283" s="278"/>
    </row>
    <row r="284" spans="1:11" ht="24.75" hidden="1">
      <c r="A284" s="315"/>
      <c r="B284" s="316" t="s">
        <v>1066</v>
      </c>
      <c r="C284" s="316" t="s">
        <v>1067</v>
      </c>
      <c r="D284" s="316" t="s">
        <v>6</v>
      </c>
      <c r="E284" s="317" t="s">
        <v>1068</v>
      </c>
      <c r="F284" s="317" t="s">
        <v>1069</v>
      </c>
      <c r="G284" s="316"/>
      <c r="H284" s="316" t="s">
        <v>1070</v>
      </c>
      <c r="I284" s="317" t="s">
        <v>11</v>
      </c>
      <c r="J284" s="317" t="s">
        <v>1071</v>
      </c>
      <c r="K284" s="318" t="s">
        <v>1072</v>
      </c>
    </row>
    <row r="285" spans="1:11" ht="47.25" hidden="1">
      <c r="A285" s="319" t="s">
        <v>1244</v>
      </c>
      <c r="B285" s="320" t="s">
        <v>1074</v>
      </c>
      <c r="C285" s="320" t="s">
        <v>19</v>
      </c>
      <c r="D285" s="320">
        <v>92443</v>
      </c>
      <c r="E285" s="321" t="s">
        <v>1018</v>
      </c>
      <c r="F285" s="321" t="s">
        <v>1210</v>
      </c>
      <c r="G285" s="320"/>
      <c r="H285" s="320" t="s">
        <v>21</v>
      </c>
      <c r="I285" s="321">
        <v>1</v>
      </c>
      <c r="J285" s="321">
        <v>44.18</v>
      </c>
      <c r="K285" s="322">
        <v>44.18</v>
      </c>
    </row>
    <row r="286" spans="1:11" hidden="1">
      <c r="A286" s="323" t="s">
        <v>1076</v>
      </c>
      <c r="B286" s="324" t="s">
        <v>1077</v>
      </c>
      <c r="C286" s="324" t="s">
        <v>19</v>
      </c>
      <c r="D286" s="324">
        <v>2692</v>
      </c>
      <c r="E286" s="323" t="s">
        <v>1215</v>
      </c>
      <c r="F286" s="403" t="s">
        <v>1079</v>
      </c>
      <c r="G286" s="404"/>
      <c r="H286" s="324" t="s">
        <v>1094</v>
      </c>
      <c r="I286" s="323">
        <v>4.0000000000000001E-3</v>
      </c>
      <c r="J286" s="323">
        <v>5.24</v>
      </c>
      <c r="K286" s="325">
        <v>0.02</v>
      </c>
    </row>
    <row r="287" spans="1:11" hidden="1">
      <c r="A287" s="323" t="s">
        <v>1076</v>
      </c>
      <c r="B287" s="324" t="s">
        <v>1077</v>
      </c>
      <c r="C287" s="324" t="s">
        <v>19</v>
      </c>
      <c r="D287" s="324">
        <v>40271</v>
      </c>
      <c r="E287" s="323" t="s">
        <v>1245</v>
      </c>
      <c r="F287" s="403" t="s">
        <v>1202</v>
      </c>
      <c r="G287" s="404"/>
      <c r="H287" s="324" t="s">
        <v>1246</v>
      </c>
      <c r="I287" s="323">
        <v>0.19600000000000001</v>
      </c>
      <c r="J287" s="323">
        <v>12.8</v>
      </c>
      <c r="K287" s="325">
        <v>2.5</v>
      </c>
    </row>
    <row r="288" spans="1:11" ht="24.75" hidden="1">
      <c r="A288" s="323" t="s">
        <v>1076</v>
      </c>
      <c r="B288" s="324" t="s">
        <v>1077</v>
      </c>
      <c r="C288" s="324" t="s">
        <v>19</v>
      </c>
      <c r="D288" s="324">
        <v>40275</v>
      </c>
      <c r="E288" s="323" t="s">
        <v>1247</v>
      </c>
      <c r="F288" s="403" t="s">
        <v>1202</v>
      </c>
      <c r="G288" s="404"/>
      <c r="H288" s="324" t="s">
        <v>1246</v>
      </c>
      <c r="I288" s="323">
        <v>0.39300000000000002</v>
      </c>
      <c r="J288" s="323">
        <v>19.7</v>
      </c>
      <c r="K288" s="325">
        <v>7.74</v>
      </c>
    </row>
    <row r="289" spans="1:11" hidden="1">
      <c r="A289" s="323" t="s">
        <v>1076</v>
      </c>
      <c r="B289" s="324" t="s">
        <v>1077</v>
      </c>
      <c r="C289" s="324" t="s">
        <v>19</v>
      </c>
      <c r="D289" s="324">
        <v>40287</v>
      </c>
      <c r="E289" s="323" t="s">
        <v>1248</v>
      </c>
      <c r="F289" s="403" t="s">
        <v>1202</v>
      </c>
      <c r="G289" s="404"/>
      <c r="H289" s="324" t="s">
        <v>1246</v>
      </c>
      <c r="I289" s="323">
        <v>0.78500000000000003</v>
      </c>
      <c r="J289" s="323">
        <v>4.92</v>
      </c>
      <c r="K289" s="325">
        <v>3.86</v>
      </c>
    </row>
    <row r="290" spans="1:11" hidden="1">
      <c r="A290" s="323" t="s">
        <v>1076</v>
      </c>
      <c r="B290" s="324" t="s">
        <v>1077</v>
      </c>
      <c r="C290" s="324" t="s">
        <v>19</v>
      </c>
      <c r="D290" s="324">
        <v>40304</v>
      </c>
      <c r="E290" s="323" t="s">
        <v>1220</v>
      </c>
      <c r="F290" s="403" t="s">
        <v>1079</v>
      </c>
      <c r="G290" s="404"/>
      <c r="H290" s="324" t="s">
        <v>218</v>
      </c>
      <c r="I290" s="323">
        <v>1.9E-2</v>
      </c>
      <c r="J290" s="323">
        <v>31.58</v>
      </c>
      <c r="K290" s="325">
        <v>0.6</v>
      </c>
    </row>
    <row r="291" spans="1:11" hidden="1">
      <c r="A291" s="323" t="s">
        <v>1076</v>
      </c>
      <c r="B291" s="324" t="s">
        <v>1083</v>
      </c>
      <c r="C291" s="324" t="s">
        <v>19</v>
      </c>
      <c r="D291" s="324">
        <v>88239</v>
      </c>
      <c r="E291" s="323" t="s">
        <v>1096</v>
      </c>
      <c r="F291" s="403" t="s">
        <v>1085</v>
      </c>
      <c r="G291" s="404"/>
      <c r="H291" s="324" t="s">
        <v>979</v>
      </c>
      <c r="I291" s="323">
        <v>0.11</v>
      </c>
      <c r="J291" s="323">
        <v>16.850000000000001</v>
      </c>
      <c r="K291" s="325">
        <v>1.85</v>
      </c>
    </row>
    <row r="292" spans="1:11" hidden="1">
      <c r="A292" s="323" t="s">
        <v>1076</v>
      </c>
      <c r="B292" s="324" t="s">
        <v>1083</v>
      </c>
      <c r="C292" s="324" t="s">
        <v>19</v>
      </c>
      <c r="D292" s="324">
        <v>88262</v>
      </c>
      <c r="E292" s="323" t="s">
        <v>1084</v>
      </c>
      <c r="F292" s="403" t="s">
        <v>1085</v>
      </c>
      <c r="G292" s="404"/>
      <c r="H292" s="324" t="s">
        <v>979</v>
      </c>
      <c r="I292" s="323">
        <v>0.6</v>
      </c>
      <c r="J292" s="323">
        <v>19.739999999999998</v>
      </c>
      <c r="K292" s="325">
        <v>11.84</v>
      </c>
    </row>
    <row r="293" spans="1:11" ht="24.75" hidden="1">
      <c r="A293" s="323" t="s">
        <v>1076</v>
      </c>
      <c r="B293" s="324" t="s">
        <v>1083</v>
      </c>
      <c r="C293" s="324" t="s">
        <v>19</v>
      </c>
      <c r="D293" s="324">
        <v>92264</v>
      </c>
      <c r="E293" s="323" t="s">
        <v>1249</v>
      </c>
      <c r="F293" s="403" t="s">
        <v>1088</v>
      </c>
      <c r="G293" s="404"/>
      <c r="H293" s="324" t="s">
        <v>21</v>
      </c>
      <c r="I293" s="323">
        <v>6.7000000000000004E-2</v>
      </c>
      <c r="J293" s="323">
        <v>235.44</v>
      </c>
      <c r="K293" s="325">
        <v>15.77</v>
      </c>
    </row>
    <row r="294" spans="1:11" hidden="1">
      <c r="A294" s="277"/>
      <c r="B294"/>
      <c r="C294"/>
      <c r="D294"/>
      <c r="E294" s="277"/>
      <c r="F294" s="277"/>
      <c r="G294"/>
      <c r="H294"/>
      <c r="I294" s="277"/>
      <c r="J294" s="277"/>
      <c r="K294" s="278"/>
    </row>
    <row r="295" spans="1:11" ht="24.75" hidden="1">
      <c r="A295" s="315"/>
      <c r="B295" s="316" t="s">
        <v>1066</v>
      </c>
      <c r="C295" s="316" t="s">
        <v>1067</v>
      </c>
      <c r="D295" s="316" t="s">
        <v>6</v>
      </c>
      <c r="E295" s="317" t="s">
        <v>1068</v>
      </c>
      <c r="F295" s="317" t="s">
        <v>1069</v>
      </c>
      <c r="G295" s="316"/>
      <c r="H295" s="316" t="s">
        <v>1070</v>
      </c>
      <c r="I295" s="317" t="s">
        <v>11</v>
      </c>
      <c r="J295" s="317" t="s">
        <v>1071</v>
      </c>
      <c r="K295" s="318" t="s">
        <v>1072</v>
      </c>
    </row>
    <row r="296" spans="1:11" ht="47.25" hidden="1">
      <c r="A296" s="319" t="s">
        <v>1250</v>
      </c>
      <c r="B296" s="320" t="s">
        <v>1074</v>
      </c>
      <c r="C296" s="320" t="s">
        <v>19</v>
      </c>
      <c r="D296" s="320">
        <v>92775</v>
      </c>
      <c r="E296" s="321" t="s">
        <v>1251</v>
      </c>
      <c r="F296" s="321" t="s">
        <v>1210</v>
      </c>
      <c r="G296" s="320"/>
      <c r="H296" s="320" t="s">
        <v>218</v>
      </c>
      <c r="I296" s="321">
        <v>1</v>
      </c>
      <c r="J296" s="321">
        <v>18.079999999999998</v>
      </c>
      <c r="K296" s="322">
        <v>18.079999999999998</v>
      </c>
    </row>
    <row r="297" spans="1:11" ht="24.75" hidden="1">
      <c r="A297" s="323" t="s">
        <v>1076</v>
      </c>
      <c r="B297" s="324" t="s">
        <v>1077</v>
      </c>
      <c r="C297" s="324" t="s">
        <v>19</v>
      </c>
      <c r="D297" s="324">
        <v>39017</v>
      </c>
      <c r="E297" s="323" t="s">
        <v>1226</v>
      </c>
      <c r="F297" s="403" t="s">
        <v>1079</v>
      </c>
      <c r="G297" s="404"/>
      <c r="H297" s="324" t="s">
        <v>123</v>
      </c>
      <c r="I297" s="323">
        <v>1.19</v>
      </c>
      <c r="J297" s="323">
        <v>0.22</v>
      </c>
      <c r="K297" s="325">
        <v>0.26</v>
      </c>
    </row>
    <row r="298" spans="1:11" hidden="1">
      <c r="A298" s="323" t="s">
        <v>1076</v>
      </c>
      <c r="B298" s="324" t="s">
        <v>1077</v>
      </c>
      <c r="C298" s="324" t="s">
        <v>19</v>
      </c>
      <c r="D298" s="324">
        <v>43132</v>
      </c>
      <c r="E298" s="323" t="s">
        <v>1227</v>
      </c>
      <c r="F298" s="403" t="s">
        <v>1079</v>
      </c>
      <c r="G298" s="404"/>
      <c r="H298" s="324" t="s">
        <v>1228</v>
      </c>
      <c r="I298" s="323">
        <v>2.5000000000000001E-2</v>
      </c>
      <c r="J298" s="323">
        <v>20.010000000000002</v>
      </c>
      <c r="K298" s="325">
        <v>0.5</v>
      </c>
    </row>
    <row r="299" spans="1:11" hidden="1">
      <c r="A299" s="323" t="s">
        <v>1076</v>
      </c>
      <c r="B299" s="324" t="s">
        <v>1083</v>
      </c>
      <c r="C299" s="324" t="s">
        <v>19</v>
      </c>
      <c r="D299" s="324">
        <v>88238</v>
      </c>
      <c r="E299" s="323" t="s">
        <v>1229</v>
      </c>
      <c r="F299" s="403" t="s">
        <v>1085</v>
      </c>
      <c r="G299" s="404"/>
      <c r="H299" s="324" t="s">
        <v>979</v>
      </c>
      <c r="I299" s="323">
        <v>3.6700000000000003E-2</v>
      </c>
      <c r="J299" s="323">
        <v>16.03</v>
      </c>
      <c r="K299" s="325">
        <v>0.57999999999999996</v>
      </c>
    </row>
    <row r="300" spans="1:11" hidden="1">
      <c r="A300" s="323" t="s">
        <v>1076</v>
      </c>
      <c r="B300" s="324" t="s">
        <v>1083</v>
      </c>
      <c r="C300" s="324" t="s">
        <v>19</v>
      </c>
      <c r="D300" s="324">
        <v>88245</v>
      </c>
      <c r="E300" s="323" t="s">
        <v>1230</v>
      </c>
      <c r="F300" s="403" t="s">
        <v>1085</v>
      </c>
      <c r="G300" s="404"/>
      <c r="H300" s="324" t="s">
        <v>979</v>
      </c>
      <c r="I300" s="323">
        <v>0.22450000000000001</v>
      </c>
      <c r="J300" s="323">
        <v>19.86</v>
      </c>
      <c r="K300" s="325">
        <v>4.45</v>
      </c>
    </row>
    <row r="301" spans="1:11" hidden="1">
      <c r="A301" s="323" t="s">
        <v>1076</v>
      </c>
      <c r="B301" s="324" t="s">
        <v>1083</v>
      </c>
      <c r="C301" s="324" t="s">
        <v>19</v>
      </c>
      <c r="D301" s="324">
        <v>92791</v>
      </c>
      <c r="E301" s="323" t="s">
        <v>1237</v>
      </c>
      <c r="F301" s="403" t="s">
        <v>1088</v>
      </c>
      <c r="G301" s="404"/>
      <c r="H301" s="324" t="s">
        <v>218</v>
      </c>
      <c r="I301" s="323">
        <v>1</v>
      </c>
      <c r="J301" s="323">
        <v>12.29</v>
      </c>
      <c r="K301" s="325">
        <v>12.29</v>
      </c>
    </row>
    <row r="302" spans="1:11" hidden="1">
      <c r="A302" s="277"/>
      <c r="B302"/>
      <c r="C302"/>
      <c r="D302"/>
      <c r="E302" s="277"/>
      <c r="F302" s="277"/>
      <c r="G302"/>
      <c r="H302"/>
      <c r="I302" s="277"/>
      <c r="J302" s="277"/>
      <c r="K302" s="278"/>
    </row>
    <row r="303" spans="1:11" ht="24.75" hidden="1">
      <c r="A303" s="315"/>
      <c r="B303" s="316" t="s">
        <v>1066</v>
      </c>
      <c r="C303" s="316" t="s">
        <v>1067</v>
      </c>
      <c r="D303" s="316" t="s">
        <v>6</v>
      </c>
      <c r="E303" s="317" t="s">
        <v>1068</v>
      </c>
      <c r="F303" s="317" t="s">
        <v>1069</v>
      </c>
      <c r="G303" s="316"/>
      <c r="H303" s="316" t="s">
        <v>1070</v>
      </c>
      <c r="I303" s="317" t="s">
        <v>11</v>
      </c>
      <c r="J303" s="317" t="s">
        <v>1071</v>
      </c>
      <c r="K303" s="318" t="s">
        <v>1072</v>
      </c>
    </row>
    <row r="304" spans="1:11" ht="31.5" hidden="1">
      <c r="A304" s="319" t="s">
        <v>1252</v>
      </c>
      <c r="B304" s="320" t="s">
        <v>1074</v>
      </c>
      <c r="C304" s="320" t="s">
        <v>19</v>
      </c>
      <c r="D304" s="320">
        <v>103672</v>
      </c>
      <c r="E304" s="321" t="s">
        <v>1059</v>
      </c>
      <c r="F304" s="321" t="s">
        <v>1210</v>
      </c>
      <c r="G304" s="320"/>
      <c r="H304" s="320" t="s">
        <v>28</v>
      </c>
      <c r="I304" s="321">
        <v>1</v>
      </c>
      <c r="J304" s="321">
        <v>734.59</v>
      </c>
      <c r="K304" s="322">
        <v>734.59</v>
      </c>
    </row>
    <row r="305" spans="1:11" ht="24.75" hidden="1">
      <c r="A305" s="323" t="s">
        <v>1076</v>
      </c>
      <c r="B305" s="324" t="s">
        <v>1077</v>
      </c>
      <c r="C305" s="324" t="s">
        <v>19</v>
      </c>
      <c r="D305" s="324">
        <v>1527</v>
      </c>
      <c r="E305" s="323" t="s">
        <v>1234</v>
      </c>
      <c r="F305" s="403" t="s">
        <v>1079</v>
      </c>
      <c r="G305" s="404"/>
      <c r="H305" s="324" t="s">
        <v>28</v>
      </c>
      <c r="I305" s="323">
        <v>1.103</v>
      </c>
      <c r="J305" s="323">
        <v>638.25</v>
      </c>
      <c r="K305" s="325">
        <v>703.98</v>
      </c>
    </row>
    <row r="306" spans="1:11" hidden="1">
      <c r="A306" s="323" t="s">
        <v>1076</v>
      </c>
      <c r="B306" s="324" t="s">
        <v>1083</v>
      </c>
      <c r="C306" s="324" t="s">
        <v>19</v>
      </c>
      <c r="D306" s="324">
        <v>88262</v>
      </c>
      <c r="E306" s="323" t="s">
        <v>1084</v>
      </c>
      <c r="F306" s="403" t="s">
        <v>1085</v>
      </c>
      <c r="G306" s="404"/>
      <c r="H306" s="324" t="s">
        <v>979</v>
      </c>
      <c r="I306" s="323">
        <v>0.224</v>
      </c>
      <c r="J306" s="323">
        <v>19.739999999999998</v>
      </c>
      <c r="K306" s="325">
        <v>4.42</v>
      </c>
    </row>
    <row r="307" spans="1:11" hidden="1">
      <c r="A307" s="323" t="s">
        <v>1076</v>
      </c>
      <c r="B307" s="324" t="s">
        <v>1083</v>
      </c>
      <c r="C307" s="324" t="s">
        <v>19</v>
      </c>
      <c r="D307" s="324">
        <v>88309</v>
      </c>
      <c r="E307" s="323" t="s">
        <v>1208</v>
      </c>
      <c r="F307" s="403" t="s">
        <v>1085</v>
      </c>
      <c r="G307" s="404"/>
      <c r="H307" s="324" t="s">
        <v>979</v>
      </c>
      <c r="I307" s="323">
        <v>0.224</v>
      </c>
      <c r="J307" s="323">
        <v>19.98</v>
      </c>
      <c r="K307" s="325">
        <v>4.47</v>
      </c>
    </row>
    <row r="308" spans="1:11" hidden="1">
      <c r="A308" s="323" t="s">
        <v>1076</v>
      </c>
      <c r="B308" s="324" t="s">
        <v>1083</v>
      </c>
      <c r="C308" s="324" t="s">
        <v>19</v>
      </c>
      <c r="D308" s="324">
        <v>88316</v>
      </c>
      <c r="E308" s="323" t="s">
        <v>1086</v>
      </c>
      <c r="F308" s="403" t="s">
        <v>1085</v>
      </c>
      <c r="G308" s="404"/>
      <c r="H308" s="324" t="s">
        <v>979</v>
      </c>
      <c r="I308" s="323">
        <v>1.345</v>
      </c>
      <c r="J308" s="323">
        <v>16.02</v>
      </c>
      <c r="K308" s="325">
        <v>21.54</v>
      </c>
    </row>
    <row r="309" spans="1:11" ht="24.75" hidden="1">
      <c r="A309" s="323" t="s">
        <v>1076</v>
      </c>
      <c r="B309" s="324" t="s">
        <v>1083</v>
      </c>
      <c r="C309" s="324" t="s">
        <v>19</v>
      </c>
      <c r="D309" s="324">
        <v>90586</v>
      </c>
      <c r="E309" s="323" t="s">
        <v>1223</v>
      </c>
      <c r="F309" s="403" t="s">
        <v>1098</v>
      </c>
      <c r="G309" s="404"/>
      <c r="H309" s="324" t="s">
        <v>1099</v>
      </c>
      <c r="I309" s="323">
        <v>9.4E-2</v>
      </c>
      <c r="J309" s="323">
        <v>1.37</v>
      </c>
      <c r="K309" s="325">
        <v>0.12</v>
      </c>
    </row>
    <row r="310" spans="1:11" ht="24.75" hidden="1">
      <c r="A310" s="323" t="s">
        <v>1076</v>
      </c>
      <c r="B310" s="324" t="s">
        <v>1083</v>
      </c>
      <c r="C310" s="324" t="s">
        <v>19</v>
      </c>
      <c r="D310" s="324">
        <v>90587</v>
      </c>
      <c r="E310" s="323" t="s">
        <v>1224</v>
      </c>
      <c r="F310" s="403" t="s">
        <v>1098</v>
      </c>
      <c r="G310" s="404"/>
      <c r="H310" s="324" t="s">
        <v>1101</v>
      </c>
      <c r="I310" s="323">
        <v>0.13</v>
      </c>
      <c r="J310" s="323">
        <v>0.53</v>
      </c>
      <c r="K310" s="325">
        <v>0.06</v>
      </c>
    </row>
    <row r="311" spans="1:11" hidden="1">
      <c r="A311" s="277"/>
      <c r="B311"/>
      <c r="C311"/>
      <c r="D311"/>
      <c r="E311" s="277"/>
      <c r="F311" s="277"/>
      <c r="G311"/>
      <c r="H311"/>
      <c r="I311" s="277"/>
      <c r="J311" s="277"/>
      <c r="K311" s="278"/>
    </row>
    <row r="312" spans="1:11" ht="24.75" hidden="1">
      <c r="A312" s="315"/>
      <c r="B312" s="316" t="s">
        <v>1066</v>
      </c>
      <c r="C312" s="316" t="s">
        <v>1067</v>
      </c>
      <c r="D312" s="316" t="s">
        <v>6</v>
      </c>
      <c r="E312" s="317" t="s">
        <v>1068</v>
      </c>
      <c r="F312" s="317" t="s">
        <v>1069</v>
      </c>
      <c r="G312" s="316"/>
      <c r="H312" s="316" t="s">
        <v>1070</v>
      </c>
      <c r="I312" s="317" t="s">
        <v>11</v>
      </c>
      <c r="J312" s="317" t="s">
        <v>1071</v>
      </c>
      <c r="K312" s="318" t="s">
        <v>1072</v>
      </c>
    </row>
    <row r="313" spans="1:11" ht="47.25" hidden="1">
      <c r="A313" s="319" t="s">
        <v>1253</v>
      </c>
      <c r="B313" s="320" t="s">
        <v>1074</v>
      </c>
      <c r="C313" s="320" t="s">
        <v>19</v>
      </c>
      <c r="D313" s="320">
        <v>103183</v>
      </c>
      <c r="E313" s="321" t="s">
        <v>1021</v>
      </c>
      <c r="F313" s="321" t="s">
        <v>1210</v>
      </c>
      <c r="G313" s="320"/>
      <c r="H313" s="320" t="s">
        <v>28</v>
      </c>
      <c r="I313" s="321">
        <v>1</v>
      </c>
      <c r="J313" s="321">
        <v>790.57</v>
      </c>
      <c r="K313" s="322">
        <v>790.57</v>
      </c>
    </row>
    <row r="314" spans="1:11" ht="24.75" hidden="1">
      <c r="A314" s="323" t="s">
        <v>1076</v>
      </c>
      <c r="B314" s="324" t="s">
        <v>1077</v>
      </c>
      <c r="C314" s="324" t="s">
        <v>19</v>
      </c>
      <c r="D314" s="324">
        <v>38408</v>
      </c>
      <c r="E314" s="323" t="s">
        <v>1254</v>
      </c>
      <c r="F314" s="403" t="s">
        <v>1079</v>
      </c>
      <c r="G314" s="404"/>
      <c r="H314" s="324" t="s">
        <v>28</v>
      </c>
      <c r="I314" s="323">
        <v>1.0900000000000001</v>
      </c>
      <c r="J314" s="323">
        <v>677.22</v>
      </c>
      <c r="K314" s="325">
        <v>738.16</v>
      </c>
    </row>
    <row r="315" spans="1:11" hidden="1">
      <c r="A315" s="323" t="s">
        <v>1076</v>
      </c>
      <c r="B315" s="324" t="s">
        <v>1083</v>
      </c>
      <c r="C315" s="324" t="s">
        <v>19</v>
      </c>
      <c r="D315" s="324">
        <v>88262</v>
      </c>
      <c r="E315" s="323" t="s">
        <v>1084</v>
      </c>
      <c r="F315" s="403" t="s">
        <v>1085</v>
      </c>
      <c r="G315" s="404"/>
      <c r="H315" s="324" t="s">
        <v>979</v>
      </c>
      <c r="I315" s="323">
        <v>0.30399999999999999</v>
      </c>
      <c r="J315" s="323">
        <v>19.739999999999998</v>
      </c>
      <c r="K315" s="325">
        <v>6</v>
      </c>
    </row>
    <row r="316" spans="1:11" hidden="1">
      <c r="A316" s="323" t="s">
        <v>1076</v>
      </c>
      <c r="B316" s="324" t="s">
        <v>1083</v>
      </c>
      <c r="C316" s="324" t="s">
        <v>19</v>
      </c>
      <c r="D316" s="324">
        <v>88309</v>
      </c>
      <c r="E316" s="323" t="s">
        <v>1208</v>
      </c>
      <c r="F316" s="403" t="s">
        <v>1085</v>
      </c>
      <c r="G316" s="404"/>
      <c r="H316" s="324" t="s">
        <v>979</v>
      </c>
      <c r="I316" s="323">
        <v>1.214</v>
      </c>
      <c r="J316" s="323">
        <v>19.98</v>
      </c>
      <c r="K316" s="325">
        <v>24.25</v>
      </c>
    </row>
    <row r="317" spans="1:11" hidden="1">
      <c r="A317" s="323" t="s">
        <v>1076</v>
      </c>
      <c r="B317" s="324" t="s">
        <v>1083</v>
      </c>
      <c r="C317" s="324" t="s">
        <v>19</v>
      </c>
      <c r="D317" s="324">
        <v>88316</v>
      </c>
      <c r="E317" s="323" t="s">
        <v>1086</v>
      </c>
      <c r="F317" s="403" t="s">
        <v>1085</v>
      </c>
      <c r="G317" s="404"/>
      <c r="H317" s="324" t="s">
        <v>979</v>
      </c>
      <c r="I317" s="323">
        <v>1.3660000000000001</v>
      </c>
      <c r="J317" s="323">
        <v>16.02</v>
      </c>
      <c r="K317" s="325">
        <v>21.88</v>
      </c>
    </row>
    <row r="318" spans="1:11" ht="24.75" hidden="1">
      <c r="A318" s="323" t="s">
        <v>1076</v>
      </c>
      <c r="B318" s="324" t="s">
        <v>1083</v>
      </c>
      <c r="C318" s="324" t="s">
        <v>19</v>
      </c>
      <c r="D318" s="324">
        <v>90586</v>
      </c>
      <c r="E318" s="323" t="s">
        <v>1223</v>
      </c>
      <c r="F318" s="403" t="s">
        <v>1098</v>
      </c>
      <c r="G318" s="404"/>
      <c r="H318" s="324" t="s">
        <v>1099</v>
      </c>
      <c r="I318" s="323">
        <v>0.14799999999999999</v>
      </c>
      <c r="J318" s="323">
        <v>1.37</v>
      </c>
      <c r="K318" s="325">
        <v>0.2</v>
      </c>
    </row>
    <row r="319" spans="1:11" ht="24.75" hidden="1">
      <c r="A319" s="323" t="s">
        <v>1076</v>
      </c>
      <c r="B319" s="324" t="s">
        <v>1083</v>
      </c>
      <c r="C319" s="324" t="s">
        <v>19</v>
      </c>
      <c r="D319" s="324">
        <v>90587</v>
      </c>
      <c r="E319" s="323" t="s">
        <v>1224</v>
      </c>
      <c r="F319" s="403" t="s">
        <v>1098</v>
      </c>
      <c r="G319" s="404"/>
      <c r="H319" s="324" t="s">
        <v>1101</v>
      </c>
      <c r="I319" s="323">
        <v>0.156</v>
      </c>
      <c r="J319" s="323">
        <v>0.53</v>
      </c>
      <c r="K319" s="325">
        <v>0.08</v>
      </c>
    </row>
    <row r="320" spans="1:11" hidden="1">
      <c r="A320" s="277"/>
      <c r="B320"/>
      <c r="C320"/>
      <c r="D320"/>
      <c r="E320" s="277"/>
      <c r="F320" s="277"/>
      <c r="G320"/>
      <c r="H320"/>
      <c r="I320" s="277"/>
      <c r="J320" s="277"/>
      <c r="K320" s="278"/>
    </row>
    <row r="321" spans="1:11" ht="24.75" hidden="1">
      <c r="A321" s="315"/>
      <c r="B321" s="316" t="s">
        <v>1066</v>
      </c>
      <c r="C321" s="316" t="s">
        <v>1067</v>
      </c>
      <c r="D321" s="316" t="s">
        <v>6</v>
      </c>
      <c r="E321" s="317" t="s">
        <v>1068</v>
      </c>
      <c r="F321" s="317" t="s">
        <v>1069</v>
      </c>
      <c r="G321" s="316"/>
      <c r="H321" s="316" t="s">
        <v>1070</v>
      </c>
      <c r="I321" s="317" t="s">
        <v>11</v>
      </c>
      <c r="J321" s="317" t="s">
        <v>1071</v>
      </c>
      <c r="K321" s="318" t="s">
        <v>1072</v>
      </c>
    </row>
    <row r="322" spans="1:11" ht="31.5" hidden="1">
      <c r="A322" s="319" t="s">
        <v>1255</v>
      </c>
      <c r="B322" s="320" t="s">
        <v>1074</v>
      </c>
      <c r="C322" s="320" t="s">
        <v>19</v>
      </c>
      <c r="D322" s="320">
        <v>101996</v>
      </c>
      <c r="E322" s="321" t="s">
        <v>1027</v>
      </c>
      <c r="F322" s="321" t="s">
        <v>1210</v>
      </c>
      <c r="G322" s="320"/>
      <c r="H322" s="320" t="s">
        <v>21</v>
      </c>
      <c r="I322" s="321">
        <v>1</v>
      </c>
      <c r="J322" s="321">
        <v>207.64</v>
      </c>
      <c r="K322" s="322">
        <v>207.64</v>
      </c>
    </row>
    <row r="323" spans="1:11" hidden="1">
      <c r="A323" s="323" t="s">
        <v>1076</v>
      </c>
      <c r="B323" s="324" t="s">
        <v>1077</v>
      </c>
      <c r="C323" s="324" t="s">
        <v>19</v>
      </c>
      <c r="D323" s="324">
        <v>4517</v>
      </c>
      <c r="E323" s="323" t="s">
        <v>1216</v>
      </c>
      <c r="F323" s="403" t="s">
        <v>1079</v>
      </c>
      <c r="G323" s="404"/>
      <c r="H323" s="324" t="s">
        <v>23</v>
      </c>
      <c r="I323" s="323">
        <v>7.351</v>
      </c>
      <c r="J323" s="323">
        <v>3.16</v>
      </c>
      <c r="K323" s="325">
        <v>23.22</v>
      </c>
    </row>
    <row r="324" spans="1:11" hidden="1">
      <c r="A324" s="323" t="s">
        <v>1076</v>
      </c>
      <c r="B324" s="324" t="s">
        <v>1077</v>
      </c>
      <c r="C324" s="324" t="s">
        <v>19</v>
      </c>
      <c r="D324" s="324">
        <v>5074</v>
      </c>
      <c r="E324" s="323" t="s">
        <v>1218</v>
      </c>
      <c r="F324" s="403" t="s">
        <v>1079</v>
      </c>
      <c r="G324" s="404"/>
      <c r="H324" s="324" t="s">
        <v>218</v>
      </c>
      <c r="I324" s="323">
        <v>8.3000000000000004E-2</v>
      </c>
      <c r="J324" s="323">
        <v>28.66</v>
      </c>
      <c r="K324" s="325">
        <v>2.37</v>
      </c>
    </row>
    <row r="325" spans="1:11" hidden="1">
      <c r="A325" s="323" t="s">
        <v>1076</v>
      </c>
      <c r="B325" s="324" t="s">
        <v>1077</v>
      </c>
      <c r="C325" s="324" t="s">
        <v>19</v>
      </c>
      <c r="D325" s="324">
        <v>6189</v>
      </c>
      <c r="E325" s="323" t="s">
        <v>1219</v>
      </c>
      <c r="F325" s="403" t="s">
        <v>1079</v>
      </c>
      <c r="G325" s="404"/>
      <c r="H325" s="324" t="s">
        <v>23</v>
      </c>
      <c r="I325" s="323">
        <v>6.6420000000000003</v>
      </c>
      <c r="J325" s="323">
        <v>23.78</v>
      </c>
      <c r="K325" s="325">
        <v>157.94</v>
      </c>
    </row>
    <row r="326" spans="1:11" hidden="1">
      <c r="A326" s="323" t="s">
        <v>1076</v>
      </c>
      <c r="B326" s="324" t="s">
        <v>1083</v>
      </c>
      <c r="C326" s="324" t="s">
        <v>19</v>
      </c>
      <c r="D326" s="324">
        <v>88239</v>
      </c>
      <c r="E326" s="323" t="s">
        <v>1096</v>
      </c>
      <c r="F326" s="403" t="s">
        <v>1085</v>
      </c>
      <c r="G326" s="404"/>
      <c r="H326" s="324" t="s">
        <v>979</v>
      </c>
      <c r="I326" s="323">
        <v>0.184</v>
      </c>
      <c r="J326" s="323">
        <v>16.850000000000001</v>
      </c>
      <c r="K326" s="325">
        <v>3.1</v>
      </c>
    </row>
    <row r="327" spans="1:11" hidden="1">
      <c r="A327" s="323" t="s">
        <v>1076</v>
      </c>
      <c r="B327" s="324" t="s">
        <v>1083</v>
      </c>
      <c r="C327" s="324" t="s">
        <v>19</v>
      </c>
      <c r="D327" s="324">
        <v>88262</v>
      </c>
      <c r="E327" s="323" t="s">
        <v>1084</v>
      </c>
      <c r="F327" s="403" t="s">
        <v>1085</v>
      </c>
      <c r="G327" s="404"/>
      <c r="H327" s="324" t="s">
        <v>979</v>
      </c>
      <c r="I327" s="323">
        <v>0.91900000000000004</v>
      </c>
      <c r="J327" s="323">
        <v>19.739999999999998</v>
      </c>
      <c r="K327" s="325">
        <v>18.14</v>
      </c>
    </row>
    <row r="328" spans="1:11" ht="24.75" hidden="1">
      <c r="A328" s="323" t="s">
        <v>1076</v>
      </c>
      <c r="B328" s="324" t="s">
        <v>1083</v>
      </c>
      <c r="C328" s="324" t="s">
        <v>19</v>
      </c>
      <c r="D328" s="324">
        <v>91692</v>
      </c>
      <c r="E328" s="323" t="s">
        <v>1097</v>
      </c>
      <c r="F328" s="403" t="s">
        <v>1098</v>
      </c>
      <c r="G328" s="404"/>
      <c r="H328" s="324" t="s">
        <v>1099</v>
      </c>
      <c r="I328" s="323">
        <v>4.1000000000000002E-2</v>
      </c>
      <c r="J328" s="323">
        <v>16.68</v>
      </c>
      <c r="K328" s="325">
        <v>0.68</v>
      </c>
    </row>
    <row r="329" spans="1:11" ht="24.75" hidden="1">
      <c r="A329" s="323" t="s">
        <v>1076</v>
      </c>
      <c r="B329" s="324" t="s">
        <v>1083</v>
      </c>
      <c r="C329" s="324" t="s">
        <v>19</v>
      </c>
      <c r="D329" s="324">
        <v>91693</v>
      </c>
      <c r="E329" s="323" t="s">
        <v>1100</v>
      </c>
      <c r="F329" s="403" t="s">
        <v>1098</v>
      </c>
      <c r="G329" s="404"/>
      <c r="H329" s="324" t="s">
        <v>1101</v>
      </c>
      <c r="I329" s="323">
        <v>0.14299999999999999</v>
      </c>
      <c r="J329" s="323">
        <v>15.37</v>
      </c>
      <c r="K329" s="325">
        <v>2.19</v>
      </c>
    </row>
    <row r="330" spans="1:11">
      <c r="A330" s="277"/>
      <c r="B330"/>
      <c r="C330"/>
      <c r="D330"/>
      <c r="E330" s="277"/>
      <c r="F330" s="277"/>
      <c r="G330"/>
      <c r="H330"/>
      <c r="I330" s="277"/>
      <c r="J330" s="277"/>
      <c r="K330" s="278"/>
    </row>
    <row r="331" spans="1:11" ht="24.75" hidden="1">
      <c r="A331" s="315"/>
      <c r="B331" s="316" t="s">
        <v>1066</v>
      </c>
      <c r="C331" s="316" t="s">
        <v>1067</v>
      </c>
      <c r="D331" s="316" t="s">
        <v>6</v>
      </c>
      <c r="E331" s="317" t="s">
        <v>1068</v>
      </c>
      <c r="F331" s="317" t="s">
        <v>1069</v>
      </c>
      <c r="G331" s="316"/>
      <c r="H331" s="316" t="s">
        <v>1070</v>
      </c>
      <c r="I331" s="317" t="s">
        <v>11</v>
      </c>
      <c r="J331" s="317" t="s">
        <v>1071</v>
      </c>
      <c r="K331" s="318" t="s">
        <v>1072</v>
      </c>
    </row>
    <row r="332" spans="1:11" ht="31.5" hidden="1">
      <c r="A332" s="319" t="s">
        <v>1256</v>
      </c>
      <c r="B332" s="320" t="s">
        <v>1074</v>
      </c>
      <c r="C332" s="320" t="s">
        <v>19</v>
      </c>
      <c r="D332" s="320">
        <v>95944</v>
      </c>
      <c r="E332" s="321" t="s">
        <v>1257</v>
      </c>
      <c r="F332" s="321" t="s">
        <v>1210</v>
      </c>
      <c r="G332" s="320"/>
      <c r="H332" s="320" t="s">
        <v>218</v>
      </c>
      <c r="I332" s="321">
        <v>1</v>
      </c>
      <c r="J332" s="321">
        <v>19.82</v>
      </c>
      <c r="K332" s="322">
        <v>19.82</v>
      </c>
    </row>
    <row r="333" spans="1:11" ht="24.75" hidden="1">
      <c r="A333" s="323" t="s">
        <v>1076</v>
      </c>
      <c r="B333" s="324" t="s">
        <v>1077</v>
      </c>
      <c r="C333" s="324" t="s">
        <v>19</v>
      </c>
      <c r="D333" s="324">
        <v>39017</v>
      </c>
      <c r="E333" s="323" t="s">
        <v>1226</v>
      </c>
      <c r="F333" s="403" t="s">
        <v>1079</v>
      </c>
      <c r="G333" s="404"/>
      <c r="H333" s="324" t="s">
        <v>123</v>
      </c>
      <c r="I333" s="323">
        <v>0.82699999999999996</v>
      </c>
      <c r="J333" s="323">
        <v>0.22</v>
      </c>
      <c r="K333" s="325">
        <v>0.18</v>
      </c>
    </row>
    <row r="334" spans="1:11" hidden="1">
      <c r="A334" s="323" t="s">
        <v>1076</v>
      </c>
      <c r="B334" s="324" t="s">
        <v>1077</v>
      </c>
      <c r="C334" s="324" t="s">
        <v>19</v>
      </c>
      <c r="D334" s="324">
        <v>43132</v>
      </c>
      <c r="E334" s="323" t="s">
        <v>1227</v>
      </c>
      <c r="F334" s="403" t="s">
        <v>1079</v>
      </c>
      <c r="G334" s="404"/>
      <c r="H334" s="324" t="s">
        <v>1228</v>
      </c>
      <c r="I334" s="323">
        <v>2.5000000000000001E-2</v>
      </c>
      <c r="J334" s="323">
        <v>20.010000000000002</v>
      </c>
      <c r="K334" s="325">
        <v>0.5</v>
      </c>
    </row>
    <row r="335" spans="1:11" hidden="1">
      <c r="A335" s="323" t="s">
        <v>1076</v>
      </c>
      <c r="B335" s="324" t="s">
        <v>1083</v>
      </c>
      <c r="C335" s="324" t="s">
        <v>19</v>
      </c>
      <c r="D335" s="324">
        <v>88238</v>
      </c>
      <c r="E335" s="323" t="s">
        <v>1229</v>
      </c>
      <c r="F335" s="403" t="s">
        <v>1085</v>
      </c>
      <c r="G335" s="404"/>
      <c r="H335" s="324" t="s">
        <v>979</v>
      </c>
      <c r="I335" s="323">
        <v>4.7E-2</v>
      </c>
      <c r="J335" s="323">
        <v>16.03</v>
      </c>
      <c r="K335" s="325">
        <v>0.75</v>
      </c>
    </row>
    <row r="336" spans="1:11" hidden="1">
      <c r="A336" s="323" t="s">
        <v>1076</v>
      </c>
      <c r="B336" s="324" t="s">
        <v>1083</v>
      </c>
      <c r="C336" s="324" t="s">
        <v>19</v>
      </c>
      <c r="D336" s="324">
        <v>88245</v>
      </c>
      <c r="E336" s="323" t="s">
        <v>1230</v>
      </c>
      <c r="F336" s="403" t="s">
        <v>1085</v>
      </c>
      <c r="G336" s="404"/>
      <c r="H336" s="324" t="s">
        <v>979</v>
      </c>
      <c r="I336" s="323">
        <v>0.29699999999999999</v>
      </c>
      <c r="J336" s="323">
        <v>19.86</v>
      </c>
      <c r="K336" s="325">
        <v>5.89</v>
      </c>
    </row>
    <row r="337" spans="1:11" hidden="1">
      <c r="A337" s="323" t="s">
        <v>1076</v>
      </c>
      <c r="B337" s="324" t="s">
        <v>1083</v>
      </c>
      <c r="C337" s="324" t="s">
        <v>19</v>
      </c>
      <c r="D337" s="324">
        <v>92801</v>
      </c>
      <c r="E337" s="323" t="s">
        <v>1258</v>
      </c>
      <c r="F337" s="403" t="s">
        <v>1088</v>
      </c>
      <c r="G337" s="404"/>
      <c r="H337" s="324" t="s">
        <v>218</v>
      </c>
      <c r="I337" s="323">
        <v>1</v>
      </c>
      <c r="J337" s="323">
        <v>12.5</v>
      </c>
      <c r="K337" s="325">
        <v>12.5</v>
      </c>
    </row>
    <row r="338" spans="1:11" hidden="1">
      <c r="A338" s="277"/>
      <c r="B338"/>
      <c r="C338"/>
      <c r="D338"/>
      <c r="E338" s="277"/>
      <c r="F338" s="277"/>
      <c r="G338"/>
      <c r="H338"/>
      <c r="I338" s="277"/>
      <c r="J338" s="277"/>
      <c r="K338" s="278"/>
    </row>
    <row r="339" spans="1:11" ht="24.75" hidden="1">
      <c r="A339" s="315"/>
      <c r="B339" s="316" t="s">
        <v>1066</v>
      </c>
      <c r="C339" s="316" t="s">
        <v>1067</v>
      </c>
      <c r="D339" s="316" t="s">
        <v>6</v>
      </c>
      <c r="E339" s="317" t="s">
        <v>1068</v>
      </c>
      <c r="F339" s="317" t="s">
        <v>1069</v>
      </c>
      <c r="G339" s="316"/>
      <c r="H339" s="316" t="s">
        <v>1070</v>
      </c>
      <c r="I339" s="317" t="s">
        <v>11</v>
      </c>
      <c r="J339" s="317" t="s">
        <v>1071</v>
      </c>
      <c r="K339" s="318" t="s">
        <v>1072</v>
      </c>
    </row>
    <row r="340" spans="1:11" ht="31.5" hidden="1">
      <c r="A340" s="319" t="s">
        <v>1259</v>
      </c>
      <c r="B340" s="320" t="s">
        <v>1074</v>
      </c>
      <c r="C340" s="320" t="s">
        <v>19</v>
      </c>
      <c r="D340" s="320">
        <v>95945</v>
      </c>
      <c r="E340" s="321" t="s">
        <v>1260</v>
      </c>
      <c r="F340" s="321" t="s">
        <v>1210</v>
      </c>
      <c r="G340" s="320"/>
      <c r="H340" s="320" t="s">
        <v>218</v>
      </c>
      <c r="I340" s="321">
        <v>1</v>
      </c>
      <c r="J340" s="321">
        <v>17.22</v>
      </c>
      <c r="K340" s="322">
        <v>17.22</v>
      </c>
    </row>
    <row r="341" spans="1:11" ht="24.75" hidden="1">
      <c r="A341" s="323" t="s">
        <v>1076</v>
      </c>
      <c r="B341" s="324" t="s">
        <v>1077</v>
      </c>
      <c r="C341" s="324" t="s">
        <v>19</v>
      </c>
      <c r="D341" s="324">
        <v>39017</v>
      </c>
      <c r="E341" s="323" t="s">
        <v>1226</v>
      </c>
      <c r="F341" s="403" t="s">
        <v>1079</v>
      </c>
      <c r="G341" s="404"/>
      <c r="H341" s="324" t="s">
        <v>123</v>
      </c>
      <c r="I341" s="323">
        <v>0.61299999999999999</v>
      </c>
      <c r="J341" s="323">
        <v>0.22</v>
      </c>
      <c r="K341" s="325">
        <v>0.13</v>
      </c>
    </row>
    <row r="342" spans="1:11" hidden="1">
      <c r="A342" s="323" t="s">
        <v>1076</v>
      </c>
      <c r="B342" s="324" t="s">
        <v>1077</v>
      </c>
      <c r="C342" s="324" t="s">
        <v>19</v>
      </c>
      <c r="D342" s="324">
        <v>43132</v>
      </c>
      <c r="E342" s="323" t="s">
        <v>1227</v>
      </c>
      <c r="F342" s="403" t="s">
        <v>1079</v>
      </c>
      <c r="G342" s="404"/>
      <c r="H342" s="324" t="s">
        <v>1228</v>
      </c>
      <c r="I342" s="323">
        <v>2.5000000000000001E-2</v>
      </c>
      <c r="J342" s="323">
        <v>20.010000000000002</v>
      </c>
      <c r="K342" s="325">
        <v>0.5</v>
      </c>
    </row>
    <row r="343" spans="1:11" hidden="1">
      <c r="A343" s="323" t="s">
        <v>1076</v>
      </c>
      <c r="B343" s="324" t="s">
        <v>1083</v>
      </c>
      <c r="C343" s="324" t="s">
        <v>19</v>
      </c>
      <c r="D343" s="324">
        <v>88238</v>
      </c>
      <c r="E343" s="323" t="s">
        <v>1229</v>
      </c>
      <c r="F343" s="403" t="s">
        <v>1085</v>
      </c>
      <c r="G343" s="404"/>
      <c r="H343" s="324" t="s">
        <v>979</v>
      </c>
      <c r="I343" s="323">
        <v>2.8000000000000001E-2</v>
      </c>
      <c r="J343" s="323">
        <v>16.03</v>
      </c>
      <c r="K343" s="325">
        <v>0.44</v>
      </c>
    </row>
    <row r="344" spans="1:11" hidden="1">
      <c r="A344" s="323" t="s">
        <v>1076</v>
      </c>
      <c r="B344" s="324" t="s">
        <v>1083</v>
      </c>
      <c r="C344" s="324" t="s">
        <v>19</v>
      </c>
      <c r="D344" s="324">
        <v>88245</v>
      </c>
      <c r="E344" s="323" t="s">
        <v>1230</v>
      </c>
      <c r="F344" s="403" t="s">
        <v>1085</v>
      </c>
      <c r="G344" s="404"/>
      <c r="H344" s="324" t="s">
        <v>979</v>
      </c>
      <c r="I344" s="323">
        <v>0.17499999999999999</v>
      </c>
      <c r="J344" s="323">
        <v>19.86</v>
      </c>
      <c r="K344" s="325">
        <v>3.47</v>
      </c>
    </row>
    <row r="345" spans="1:11" hidden="1">
      <c r="A345" s="323" t="s">
        <v>1076</v>
      </c>
      <c r="B345" s="324" t="s">
        <v>1083</v>
      </c>
      <c r="C345" s="324" t="s">
        <v>19</v>
      </c>
      <c r="D345" s="324">
        <v>92802</v>
      </c>
      <c r="E345" s="323" t="s">
        <v>1261</v>
      </c>
      <c r="F345" s="403" t="s">
        <v>1088</v>
      </c>
      <c r="G345" s="404"/>
      <c r="H345" s="324" t="s">
        <v>218</v>
      </c>
      <c r="I345" s="323">
        <v>1</v>
      </c>
      <c r="J345" s="323">
        <v>12.68</v>
      </c>
      <c r="K345" s="325">
        <v>12.68</v>
      </c>
    </row>
    <row r="346" spans="1:11" hidden="1">
      <c r="A346" s="277"/>
      <c r="B346"/>
      <c r="C346"/>
      <c r="D346"/>
      <c r="E346" s="277"/>
      <c r="F346" s="277"/>
      <c r="G346"/>
      <c r="H346"/>
      <c r="I346" s="277"/>
      <c r="J346" s="277"/>
      <c r="K346" s="278"/>
    </row>
    <row r="347" spans="1:11" ht="24.75" hidden="1">
      <c r="A347" s="315"/>
      <c r="B347" s="316" t="s">
        <v>1066</v>
      </c>
      <c r="C347" s="316" t="s">
        <v>1067</v>
      </c>
      <c r="D347" s="316" t="s">
        <v>6</v>
      </c>
      <c r="E347" s="317" t="s">
        <v>1068</v>
      </c>
      <c r="F347" s="317" t="s">
        <v>1069</v>
      </c>
      <c r="G347" s="316"/>
      <c r="H347" s="316" t="s">
        <v>1070</v>
      </c>
      <c r="I347" s="317" t="s">
        <v>11</v>
      </c>
      <c r="J347" s="317" t="s">
        <v>1071</v>
      </c>
      <c r="K347" s="318" t="s">
        <v>1072</v>
      </c>
    </row>
    <row r="348" spans="1:11" ht="31.5" hidden="1">
      <c r="A348" s="319" t="s">
        <v>1262</v>
      </c>
      <c r="B348" s="320" t="s">
        <v>1074</v>
      </c>
      <c r="C348" s="320" t="s">
        <v>19</v>
      </c>
      <c r="D348" s="320">
        <v>95943</v>
      </c>
      <c r="E348" s="321" t="s">
        <v>1263</v>
      </c>
      <c r="F348" s="321" t="s">
        <v>1210</v>
      </c>
      <c r="G348" s="320"/>
      <c r="H348" s="320" t="s">
        <v>218</v>
      </c>
      <c r="I348" s="321">
        <v>1</v>
      </c>
      <c r="J348" s="321">
        <v>20.78</v>
      </c>
      <c r="K348" s="322">
        <v>20.78</v>
      </c>
    </row>
    <row r="349" spans="1:11" ht="24.75" hidden="1">
      <c r="A349" s="323" t="s">
        <v>1076</v>
      </c>
      <c r="B349" s="324" t="s">
        <v>1077</v>
      </c>
      <c r="C349" s="324" t="s">
        <v>19</v>
      </c>
      <c r="D349" s="324">
        <v>39017</v>
      </c>
      <c r="E349" s="323" t="s">
        <v>1226</v>
      </c>
      <c r="F349" s="403" t="s">
        <v>1079</v>
      </c>
      <c r="G349" s="404"/>
      <c r="H349" s="324" t="s">
        <v>123</v>
      </c>
      <c r="I349" s="323">
        <v>1.04</v>
      </c>
      <c r="J349" s="323">
        <v>0.22</v>
      </c>
      <c r="K349" s="325">
        <v>0.22</v>
      </c>
    </row>
    <row r="350" spans="1:11" hidden="1">
      <c r="A350" s="323" t="s">
        <v>1076</v>
      </c>
      <c r="B350" s="324" t="s">
        <v>1077</v>
      </c>
      <c r="C350" s="324" t="s">
        <v>19</v>
      </c>
      <c r="D350" s="324">
        <v>43132</v>
      </c>
      <c r="E350" s="323" t="s">
        <v>1227</v>
      </c>
      <c r="F350" s="403" t="s">
        <v>1079</v>
      </c>
      <c r="G350" s="404"/>
      <c r="H350" s="324" t="s">
        <v>1228</v>
      </c>
      <c r="I350" s="323">
        <v>2.5000000000000001E-2</v>
      </c>
      <c r="J350" s="323">
        <v>20.010000000000002</v>
      </c>
      <c r="K350" s="325">
        <v>0.5</v>
      </c>
    </row>
    <row r="351" spans="1:11" hidden="1">
      <c r="A351" s="323" t="s">
        <v>1076</v>
      </c>
      <c r="B351" s="324" t="s">
        <v>1083</v>
      </c>
      <c r="C351" s="324" t="s">
        <v>19</v>
      </c>
      <c r="D351" s="324">
        <v>88238</v>
      </c>
      <c r="E351" s="323" t="s">
        <v>1229</v>
      </c>
      <c r="F351" s="403" t="s">
        <v>1085</v>
      </c>
      <c r="G351" s="404"/>
      <c r="H351" s="324" t="s">
        <v>979</v>
      </c>
      <c r="I351" s="323">
        <v>5.8000000000000003E-2</v>
      </c>
      <c r="J351" s="323">
        <v>16.03</v>
      </c>
      <c r="K351" s="325">
        <v>0.92</v>
      </c>
    </row>
    <row r="352" spans="1:11" hidden="1">
      <c r="A352" s="323" t="s">
        <v>1076</v>
      </c>
      <c r="B352" s="324" t="s">
        <v>1083</v>
      </c>
      <c r="C352" s="324" t="s">
        <v>19</v>
      </c>
      <c r="D352" s="324">
        <v>88245</v>
      </c>
      <c r="E352" s="323" t="s">
        <v>1230</v>
      </c>
      <c r="F352" s="403" t="s">
        <v>1085</v>
      </c>
      <c r="G352" s="404"/>
      <c r="H352" s="324" t="s">
        <v>979</v>
      </c>
      <c r="I352" s="323">
        <v>0.36599999999999999</v>
      </c>
      <c r="J352" s="323">
        <v>19.86</v>
      </c>
      <c r="K352" s="325">
        <v>7.26</v>
      </c>
    </row>
    <row r="353" spans="1:11" hidden="1">
      <c r="A353" s="323" t="s">
        <v>1076</v>
      </c>
      <c r="B353" s="324" t="s">
        <v>1083</v>
      </c>
      <c r="C353" s="324" t="s">
        <v>19</v>
      </c>
      <c r="D353" s="324">
        <v>92800</v>
      </c>
      <c r="E353" s="323" t="s">
        <v>1264</v>
      </c>
      <c r="F353" s="403" t="s">
        <v>1088</v>
      </c>
      <c r="G353" s="404"/>
      <c r="H353" s="324" t="s">
        <v>218</v>
      </c>
      <c r="I353" s="323">
        <v>1</v>
      </c>
      <c r="J353" s="323">
        <v>11.88</v>
      </c>
      <c r="K353" s="325">
        <v>11.88</v>
      </c>
    </row>
    <row r="354" spans="1:11" hidden="1">
      <c r="A354" s="277"/>
      <c r="B354"/>
      <c r="C354"/>
      <c r="D354"/>
      <c r="E354" s="277"/>
      <c r="F354" s="277"/>
      <c r="G354"/>
      <c r="H354"/>
      <c r="I354" s="277"/>
      <c r="J354" s="277"/>
      <c r="K354" s="278"/>
    </row>
    <row r="355" spans="1:11" ht="24.75" hidden="1">
      <c r="A355" s="315"/>
      <c r="B355" s="316" t="s">
        <v>1066</v>
      </c>
      <c r="C355" s="316" t="s">
        <v>1067</v>
      </c>
      <c r="D355" s="316" t="s">
        <v>6</v>
      </c>
      <c r="E355" s="317" t="s">
        <v>1068</v>
      </c>
      <c r="F355" s="317" t="s">
        <v>1069</v>
      </c>
      <c r="G355" s="316"/>
      <c r="H355" s="316" t="s">
        <v>1070</v>
      </c>
      <c r="I355" s="317" t="s">
        <v>11</v>
      </c>
      <c r="J355" s="317" t="s">
        <v>1071</v>
      </c>
      <c r="K355" s="318" t="s">
        <v>1072</v>
      </c>
    </row>
    <row r="356" spans="1:11" ht="47.25" hidden="1">
      <c r="A356" s="319" t="s">
        <v>1265</v>
      </c>
      <c r="B356" s="320" t="s">
        <v>1074</v>
      </c>
      <c r="C356" s="320" t="s">
        <v>19</v>
      </c>
      <c r="D356" s="320">
        <v>92775</v>
      </c>
      <c r="E356" s="321" t="s">
        <v>1251</v>
      </c>
      <c r="F356" s="321" t="s">
        <v>1210</v>
      </c>
      <c r="G356" s="320"/>
      <c r="H356" s="320" t="s">
        <v>218</v>
      </c>
      <c r="I356" s="321">
        <v>1</v>
      </c>
      <c r="J356" s="321">
        <v>18.079999999999998</v>
      </c>
      <c r="K356" s="322">
        <v>18.079999999999998</v>
      </c>
    </row>
    <row r="357" spans="1:11" ht="24.75" hidden="1">
      <c r="A357" s="323" t="s">
        <v>1076</v>
      </c>
      <c r="B357" s="324" t="s">
        <v>1077</v>
      </c>
      <c r="C357" s="324" t="s">
        <v>19</v>
      </c>
      <c r="D357" s="324">
        <v>39017</v>
      </c>
      <c r="E357" s="323" t="s">
        <v>1226</v>
      </c>
      <c r="F357" s="403" t="s">
        <v>1079</v>
      </c>
      <c r="G357" s="404"/>
      <c r="H357" s="324" t="s">
        <v>123</v>
      </c>
      <c r="I357" s="323">
        <v>1.19</v>
      </c>
      <c r="J357" s="323">
        <v>0.22</v>
      </c>
      <c r="K357" s="325">
        <v>0.26</v>
      </c>
    </row>
    <row r="358" spans="1:11" hidden="1">
      <c r="A358" s="323" t="s">
        <v>1076</v>
      </c>
      <c r="B358" s="324" t="s">
        <v>1077</v>
      </c>
      <c r="C358" s="324" t="s">
        <v>19</v>
      </c>
      <c r="D358" s="324">
        <v>43132</v>
      </c>
      <c r="E358" s="323" t="s">
        <v>1227</v>
      </c>
      <c r="F358" s="403" t="s">
        <v>1079</v>
      </c>
      <c r="G358" s="404"/>
      <c r="H358" s="324" t="s">
        <v>1228</v>
      </c>
      <c r="I358" s="323">
        <v>2.5000000000000001E-2</v>
      </c>
      <c r="J358" s="323">
        <v>20.010000000000002</v>
      </c>
      <c r="K358" s="325">
        <v>0.5</v>
      </c>
    </row>
    <row r="359" spans="1:11" hidden="1">
      <c r="A359" s="323" t="s">
        <v>1076</v>
      </c>
      <c r="B359" s="324" t="s">
        <v>1083</v>
      </c>
      <c r="C359" s="324" t="s">
        <v>19</v>
      </c>
      <c r="D359" s="324">
        <v>88238</v>
      </c>
      <c r="E359" s="323" t="s">
        <v>1229</v>
      </c>
      <c r="F359" s="403" t="s">
        <v>1085</v>
      </c>
      <c r="G359" s="404"/>
      <c r="H359" s="324" t="s">
        <v>979</v>
      </c>
      <c r="I359" s="323">
        <v>3.6700000000000003E-2</v>
      </c>
      <c r="J359" s="323">
        <v>16.03</v>
      </c>
      <c r="K359" s="325">
        <v>0.57999999999999996</v>
      </c>
    </row>
    <row r="360" spans="1:11" hidden="1">
      <c r="A360" s="323" t="s">
        <v>1076</v>
      </c>
      <c r="B360" s="324" t="s">
        <v>1083</v>
      </c>
      <c r="C360" s="324" t="s">
        <v>19</v>
      </c>
      <c r="D360" s="324">
        <v>88245</v>
      </c>
      <c r="E360" s="323" t="s">
        <v>1230</v>
      </c>
      <c r="F360" s="403" t="s">
        <v>1085</v>
      </c>
      <c r="G360" s="404"/>
      <c r="H360" s="324" t="s">
        <v>979</v>
      </c>
      <c r="I360" s="323">
        <v>0.22450000000000001</v>
      </c>
      <c r="J360" s="323">
        <v>19.86</v>
      </c>
      <c r="K360" s="325">
        <v>4.45</v>
      </c>
    </row>
    <row r="361" spans="1:11" hidden="1">
      <c r="A361" s="323" t="s">
        <v>1076</v>
      </c>
      <c r="B361" s="324" t="s">
        <v>1083</v>
      </c>
      <c r="C361" s="324" t="s">
        <v>19</v>
      </c>
      <c r="D361" s="324">
        <v>92791</v>
      </c>
      <c r="E361" s="323" t="s">
        <v>1237</v>
      </c>
      <c r="F361" s="403" t="s">
        <v>1088</v>
      </c>
      <c r="G361" s="404"/>
      <c r="H361" s="324" t="s">
        <v>218</v>
      </c>
      <c r="I361" s="323">
        <v>1</v>
      </c>
      <c r="J361" s="323">
        <v>12.29</v>
      </c>
      <c r="K361" s="325">
        <v>12.29</v>
      </c>
    </row>
    <row r="362" spans="1:11" hidden="1">
      <c r="A362" s="277"/>
      <c r="B362"/>
      <c r="C362"/>
      <c r="D362"/>
      <c r="E362" s="277"/>
      <c r="F362" s="277"/>
      <c r="G362"/>
      <c r="H362"/>
      <c r="I362" s="277"/>
      <c r="J362" s="277"/>
      <c r="K362" s="278"/>
    </row>
    <row r="363" spans="1:11" ht="24.75" hidden="1">
      <c r="A363" s="315"/>
      <c r="B363" s="316" t="s">
        <v>1066</v>
      </c>
      <c r="C363" s="316" t="s">
        <v>1067</v>
      </c>
      <c r="D363" s="316" t="s">
        <v>6</v>
      </c>
      <c r="E363" s="317" t="s">
        <v>1068</v>
      </c>
      <c r="F363" s="317" t="s">
        <v>1069</v>
      </c>
      <c r="G363" s="316"/>
      <c r="H363" s="316" t="s">
        <v>1070</v>
      </c>
      <c r="I363" s="317" t="s">
        <v>11</v>
      </c>
      <c r="J363" s="317" t="s">
        <v>1071</v>
      </c>
      <c r="K363" s="318" t="s">
        <v>1072</v>
      </c>
    </row>
    <row r="364" spans="1:11" ht="47.25" hidden="1">
      <c r="A364" s="319" t="s">
        <v>1266</v>
      </c>
      <c r="B364" s="320" t="s">
        <v>1074</v>
      </c>
      <c r="C364" s="320" t="s">
        <v>19</v>
      </c>
      <c r="D364" s="320">
        <v>92778</v>
      </c>
      <c r="E364" s="321" t="s">
        <v>1243</v>
      </c>
      <c r="F364" s="321" t="s">
        <v>1210</v>
      </c>
      <c r="G364" s="320"/>
      <c r="H364" s="320" t="s">
        <v>218</v>
      </c>
      <c r="I364" s="321">
        <v>1</v>
      </c>
      <c r="J364" s="321">
        <v>14.63</v>
      </c>
      <c r="K364" s="322">
        <v>14.63</v>
      </c>
    </row>
    <row r="365" spans="1:11" ht="24.75" hidden="1">
      <c r="A365" s="323" t="s">
        <v>1076</v>
      </c>
      <c r="B365" s="324" t="s">
        <v>1077</v>
      </c>
      <c r="C365" s="324" t="s">
        <v>19</v>
      </c>
      <c r="D365" s="324">
        <v>39017</v>
      </c>
      <c r="E365" s="323" t="s">
        <v>1226</v>
      </c>
      <c r="F365" s="403" t="s">
        <v>1079</v>
      </c>
      <c r="G365" s="404"/>
      <c r="H365" s="324" t="s">
        <v>123</v>
      </c>
      <c r="I365" s="323">
        <v>0.54300000000000004</v>
      </c>
      <c r="J365" s="323">
        <v>0.22</v>
      </c>
      <c r="K365" s="325">
        <v>0.11</v>
      </c>
    </row>
    <row r="366" spans="1:11" hidden="1">
      <c r="A366" s="323" t="s">
        <v>1076</v>
      </c>
      <c r="B366" s="324" t="s">
        <v>1077</v>
      </c>
      <c r="C366" s="324" t="s">
        <v>19</v>
      </c>
      <c r="D366" s="324">
        <v>43132</v>
      </c>
      <c r="E366" s="323" t="s">
        <v>1227</v>
      </c>
      <c r="F366" s="403" t="s">
        <v>1079</v>
      </c>
      <c r="G366" s="404"/>
      <c r="H366" s="324" t="s">
        <v>1228</v>
      </c>
      <c r="I366" s="323">
        <v>2.5000000000000001E-2</v>
      </c>
      <c r="J366" s="323">
        <v>20.010000000000002</v>
      </c>
      <c r="K366" s="325">
        <v>0.5</v>
      </c>
    </row>
    <row r="367" spans="1:11" hidden="1">
      <c r="A367" s="323" t="s">
        <v>1076</v>
      </c>
      <c r="B367" s="324" t="s">
        <v>1083</v>
      </c>
      <c r="C367" s="324" t="s">
        <v>19</v>
      </c>
      <c r="D367" s="324">
        <v>88238</v>
      </c>
      <c r="E367" s="323" t="s">
        <v>1229</v>
      </c>
      <c r="F367" s="403" t="s">
        <v>1085</v>
      </c>
      <c r="G367" s="404"/>
      <c r="H367" s="324" t="s">
        <v>979</v>
      </c>
      <c r="I367" s="323">
        <v>1.5599999999999999E-2</v>
      </c>
      <c r="J367" s="323">
        <v>16.03</v>
      </c>
      <c r="K367" s="325">
        <v>0.25</v>
      </c>
    </row>
    <row r="368" spans="1:11" hidden="1">
      <c r="A368" s="323" t="s">
        <v>1076</v>
      </c>
      <c r="B368" s="324" t="s">
        <v>1083</v>
      </c>
      <c r="C368" s="324" t="s">
        <v>19</v>
      </c>
      <c r="D368" s="324">
        <v>88245</v>
      </c>
      <c r="E368" s="323" t="s">
        <v>1230</v>
      </c>
      <c r="F368" s="403" t="s">
        <v>1085</v>
      </c>
      <c r="G368" s="404"/>
      <c r="H368" s="324" t="s">
        <v>979</v>
      </c>
      <c r="I368" s="323">
        <v>9.5600000000000004E-2</v>
      </c>
      <c r="J368" s="323">
        <v>19.86</v>
      </c>
      <c r="K368" s="325">
        <v>1.89</v>
      </c>
    </row>
    <row r="369" spans="1:11" hidden="1">
      <c r="A369" s="323" t="s">
        <v>1076</v>
      </c>
      <c r="B369" s="324" t="s">
        <v>1083</v>
      </c>
      <c r="C369" s="324" t="s">
        <v>19</v>
      </c>
      <c r="D369" s="324">
        <v>92794</v>
      </c>
      <c r="E369" s="323" t="s">
        <v>1241</v>
      </c>
      <c r="F369" s="403" t="s">
        <v>1088</v>
      </c>
      <c r="G369" s="404"/>
      <c r="H369" s="324" t="s">
        <v>218</v>
      </c>
      <c r="I369" s="323">
        <v>1</v>
      </c>
      <c r="J369" s="323">
        <v>11.88</v>
      </c>
      <c r="K369" s="325">
        <v>11.88</v>
      </c>
    </row>
    <row r="370" spans="1:11" hidden="1">
      <c r="A370" s="277"/>
      <c r="B370"/>
      <c r="C370"/>
      <c r="D370"/>
      <c r="E370" s="277"/>
      <c r="F370" s="277"/>
      <c r="G370"/>
      <c r="H370"/>
      <c r="I370" s="277"/>
      <c r="J370" s="277"/>
      <c r="K370" s="278"/>
    </row>
    <row r="371" spans="1:11" ht="24.75" hidden="1">
      <c r="A371" s="315"/>
      <c r="B371" s="316" t="s">
        <v>1066</v>
      </c>
      <c r="C371" s="316" t="s">
        <v>1067</v>
      </c>
      <c r="D371" s="316" t="s">
        <v>6</v>
      </c>
      <c r="E371" s="317" t="s">
        <v>1068</v>
      </c>
      <c r="F371" s="317" t="s">
        <v>1069</v>
      </c>
      <c r="G371" s="316"/>
      <c r="H371" s="316" t="s">
        <v>1070</v>
      </c>
      <c r="I371" s="317" t="s">
        <v>11</v>
      </c>
      <c r="J371" s="317" t="s">
        <v>1071</v>
      </c>
      <c r="K371" s="318" t="s">
        <v>1072</v>
      </c>
    </row>
    <row r="372" spans="1:11" ht="47.25" hidden="1">
      <c r="A372" s="319" t="s">
        <v>1267</v>
      </c>
      <c r="B372" s="320" t="s">
        <v>1074</v>
      </c>
      <c r="C372" s="320" t="s">
        <v>19</v>
      </c>
      <c r="D372" s="320">
        <v>92779</v>
      </c>
      <c r="E372" s="321" t="s">
        <v>1268</v>
      </c>
      <c r="F372" s="321" t="s">
        <v>1210</v>
      </c>
      <c r="G372" s="320"/>
      <c r="H372" s="320" t="s">
        <v>218</v>
      </c>
      <c r="I372" s="321">
        <v>1</v>
      </c>
      <c r="J372" s="321">
        <v>12.34</v>
      </c>
      <c r="K372" s="322">
        <v>12.34</v>
      </c>
    </row>
    <row r="373" spans="1:11" ht="24.75" hidden="1">
      <c r="A373" s="323" t="s">
        <v>1076</v>
      </c>
      <c r="B373" s="324" t="s">
        <v>1077</v>
      </c>
      <c r="C373" s="324" t="s">
        <v>19</v>
      </c>
      <c r="D373" s="324">
        <v>39017</v>
      </c>
      <c r="E373" s="323" t="s">
        <v>1226</v>
      </c>
      <c r="F373" s="403" t="s">
        <v>1079</v>
      </c>
      <c r="G373" s="404"/>
      <c r="H373" s="324" t="s">
        <v>123</v>
      </c>
      <c r="I373" s="323">
        <v>0.36699999999999999</v>
      </c>
      <c r="J373" s="323">
        <v>0.22</v>
      </c>
      <c r="K373" s="325">
        <v>0.08</v>
      </c>
    </row>
    <row r="374" spans="1:11" hidden="1">
      <c r="A374" s="323" t="s">
        <v>1076</v>
      </c>
      <c r="B374" s="324" t="s">
        <v>1077</v>
      </c>
      <c r="C374" s="324" t="s">
        <v>19</v>
      </c>
      <c r="D374" s="324">
        <v>43132</v>
      </c>
      <c r="E374" s="323" t="s">
        <v>1227</v>
      </c>
      <c r="F374" s="403" t="s">
        <v>1079</v>
      </c>
      <c r="G374" s="404"/>
      <c r="H374" s="324" t="s">
        <v>1228</v>
      </c>
      <c r="I374" s="323">
        <v>2.5000000000000001E-2</v>
      </c>
      <c r="J374" s="323">
        <v>20.010000000000002</v>
      </c>
      <c r="K374" s="325">
        <v>0.5</v>
      </c>
    </row>
    <row r="375" spans="1:11" hidden="1">
      <c r="A375" s="323" t="s">
        <v>1076</v>
      </c>
      <c r="B375" s="324" t="s">
        <v>1083</v>
      </c>
      <c r="C375" s="324" t="s">
        <v>19</v>
      </c>
      <c r="D375" s="324">
        <v>88238</v>
      </c>
      <c r="E375" s="323" t="s">
        <v>1229</v>
      </c>
      <c r="F375" s="403" t="s">
        <v>1085</v>
      </c>
      <c r="G375" s="404"/>
      <c r="H375" s="324" t="s">
        <v>979</v>
      </c>
      <c r="I375" s="323">
        <v>1.14E-2</v>
      </c>
      <c r="J375" s="323">
        <v>16.03</v>
      </c>
      <c r="K375" s="325">
        <v>0.18</v>
      </c>
    </row>
    <row r="376" spans="1:11" hidden="1">
      <c r="A376" s="323" t="s">
        <v>1076</v>
      </c>
      <c r="B376" s="324" t="s">
        <v>1083</v>
      </c>
      <c r="C376" s="324" t="s">
        <v>19</v>
      </c>
      <c r="D376" s="324">
        <v>88245</v>
      </c>
      <c r="E376" s="323" t="s">
        <v>1230</v>
      </c>
      <c r="F376" s="403" t="s">
        <v>1085</v>
      </c>
      <c r="G376" s="404"/>
      <c r="H376" s="324" t="s">
        <v>979</v>
      </c>
      <c r="I376" s="323">
        <v>6.9800000000000001E-2</v>
      </c>
      <c r="J376" s="323">
        <v>19.86</v>
      </c>
      <c r="K376" s="325">
        <v>1.38</v>
      </c>
    </row>
    <row r="377" spans="1:11" hidden="1">
      <c r="A377" s="323" t="s">
        <v>1076</v>
      </c>
      <c r="B377" s="324" t="s">
        <v>1083</v>
      </c>
      <c r="C377" s="324" t="s">
        <v>19</v>
      </c>
      <c r="D377" s="324">
        <v>92795</v>
      </c>
      <c r="E377" s="323" t="s">
        <v>1269</v>
      </c>
      <c r="F377" s="403" t="s">
        <v>1088</v>
      </c>
      <c r="G377" s="404"/>
      <c r="H377" s="324" t="s">
        <v>218</v>
      </c>
      <c r="I377" s="323">
        <v>1</v>
      </c>
      <c r="J377" s="323">
        <v>10.199999999999999</v>
      </c>
      <c r="K377" s="325">
        <v>10.199999999999999</v>
      </c>
    </row>
    <row r="378" spans="1:11" hidden="1">
      <c r="A378" s="277"/>
      <c r="B378"/>
      <c r="C378"/>
      <c r="D378"/>
      <c r="E378" s="277"/>
      <c r="F378" s="277"/>
      <c r="G378"/>
      <c r="H378"/>
      <c r="I378" s="277"/>
      <c r="J378" s="277"/>
      <c r="K378" s="278"/>
    </row>
    <row r="379" spans="1:11" ht="24.75" hidden="1">
      <c r="A379" s="315"/>
      <c r="B379" s="316" t="s">
        <v>1066</v>
      </c>
      <c r="C379" s="316" t="s">
        <v>1067</v>
      </c>
      <c r="D379" s="316" t="s">
        <v>6</v>
      </c>
      <c r="E379" s="317" t="s">
        <v>1068</v>
      </c>
      <c r="F379" s="317" t="s">
        <v>1069</v>
      </c>
      <c r="G379" s="316"/>
      <c r="H379" s="316" t="s">
        <v>1070</v>
      </c>
      <c r="I379" s="317" t="s">
        <v>11</v>
      </c>
      <c r="J379" s="317" t="s">
        <v>1071</v>
      </c>
      <c r="K379" s="318" t="s">
        <v>1072</v>
      </c>
    </row>
    <row r="380" spans="1:11" ht="47.25" hidden="1">
      <c r="A380" s="319" t="s">
        <v>1270</v>
      </c>
      <c r="B380" s="320" t="s">
        <v>1074</v>
      </c>
      <c r="C380" s="320" t="s">
        <v>19</v>
      </c>
      <c r="D380" s="320">
        <v>92443</v>
      </c>
      <c r="E380" s="321" t="s">
        <v>1018</v>
      </c>
      <c r="F380" s="321" t="s">
        <v>1210</v>
      </c>
      <c r="G380" s="320"/>
      <c r="H380" s="320" t="s">
        <v>21</v>
      </c>
      <c r="I380" s="321">
        <v>1</v>
      </c>
      <c r="J380" s="321">
        <v>44.18</v>
      </c>
      <c r="K380" s="322">
        <v>44.18</v>
      </c>
    </row>
    <row r="381" spans="1:11" hidden="1">
      <c r="A381" s="323" t="s">
        <v>1076</v>
      </c>
      <c r="B381" s="324" t="s">
        <v>1077</v>
      </c>
      <c r="C381" s="324" t="s">
        <v>19</v>
      </c>
      <c r="D381" s="324">
        <v>2692</v>
      </c>
      <c r="E381" s="323" t="s">
        <v>1215</v>
      </c>
      <c r="F381" s="403" t="s">
        <v>1079</v>
      </c>
      <c r="G381" s="404"/>
      <c r="H381" s="324" t="s">
        <v>1094</v>
      </c>
      <c r="I381" s="323">
        <v>4.0000000000000001E-3</v>
      </c>
      <c r="J381" s="323">
        <v>5.24</v>
      </c>
      <c r="K381" s="325">
        <v>0.02</v>
      </c>
    </row>
    <row r="382" spans="1:11" hidden="1">
      <c r="A382" s="323" t="s">
        <v>1076</v>
      </c>
      <c r="B382" s="324" t="s">
        <v>1077</v>
      </c>
      <c r="C382" s="324" t="s">
        <v>19</v>
      </c>
      <c r="D382" s="324">
        <v>40271</v>
      </c>
      <c r="E382" s="323" t="s">
        <v>1245</v>
      </c>
      <c r="F382" s="403" t="s">
        <v>1202</v>
      </c>
      <c r="G382" s="404"/>
      <c r="H382" s="324" t="s">
        <v>1246</v>
      </c>
      <c r="I382" s="323">
        <v>0.19600000000000001</v>
      </c>
      <c r="J382" s="323">
        <v>12.8</v>
      </c>
      <c r="K382" s="325">
        <v>2.5</v>
      </c>
    </row>
    <row r="383" spans="1:11" ht="24.75" hidden="1">
      <c r="A383" s="323" t="s">
        <v>1076</v>
      </c>
      <c r="B383" s="324" t="s">
        <v>1077</v>
      </c>
      <c r="C383" s="324" t="s">
        <v>19</v>
      </c>
      <c r="D383" s="324">
        <v>40275</v>
      </c>
      <c r="E383" s="323" t="s">
        <v>1247</v>
      </c>
      <c r="F383" s="403" t="s">
        <v>1202</v>
      </c>
      <c r="G383" s="404"/>
      <c r="H383" s="324" t="s">
        <v>1246</v>
      </c>
      <c r="I383" s="323">
        <v>0.39300000000000002</v>
      </c>
      <c r="J383" s="323">
        <v>19.7</v>
      </c>
      <c r="K383" s="325">
        <v>7.74</v>
      </c>
    </row>
    <row r="384" spans="1:11" hidden="1">
      <c r="A384" s="323" t="s">
        <v>1076</v>
      </c>
      <c r="B384" s="324" t="s">
        <v>1077</v>
      </c>
      <c r="C384" s="324" t="s">
        <v>19</v>
      </c>
      <c r="D384" s="324">
        <v>40287</v>
      </c>
      <c r="E384" s="323" t="s">
        <v>1248</v>
      </c>
      <c r="F384" s="403" t="s">
        <v>1202</v>
      </c>
      <c r="G384" s="404"/>
      <c r="H384" s="324" t="s">
        <v>1246</v>
      </c>
      <c r="I384" s="323">
        <v>0.78500000000000003</v>
      </c>
      <c r="J384" s="323">
        <v>4.92</v>
      </c>
      <c r="K384" s="325">
        <v>3.86</v>
      </c>
    </row>
    <row r="385" spans="1:11" hidden="1">
      <c r="A385" s="323" t="s">
        <v>1076</v>
      </c>
      <c r="B385" s="324" t="s">
        <v>1077</v>
      </c>
      <c r="C385" s="324" t="s">
        <v>19</v>
      </c>
      <c r="D385" s="324">
        <v>40304</v>
      </c>
      <c r="E385" s="323" t="s">
        <v>1220</v>
      </c>
      <c r="F385" s="403" t="s">
        <v>1079</v>
      </c>
      <c r="G385" s="404"/>
      <c r="H385" s="324" t="s">
        <v>218</v>
      </c>
      <c r="I385" s="323">
        <v>1.9E-2</v>
      </c>
      <c r="J385" s="323">
        <v>31.58</v>
      </c>
      <c r="K385" s="325">
        <v>0.6</v>
      </c>
    </row>
    <row r="386" spans="1:11" hidden="1">
      <c r="A386" s="323" t="s">
        <v>1076</v>
      </c>
      <c r="B386" s="324" t="s">
        <v>1083</v>
      </c>
      <c r="C386" s="324" t="s">
        <v>19</v>
      </c>
      <c r="D386" s="324">
        <v>88239</v>
      </c>
      <c r="E386" s="323" t="s">
        <v>1096</v>
      </c>
      <c r="F386" s="403" t="s">
        <v>1085</v>
      </c>
      <c r="G386" s="404"/>
      <c r="H386" s="324" t="s">
        <v>979</v>
      </c>
      <c r="I386" s="323">
        <v>0.11</v>
      </c>
      <c r="J386" s="323">
        <v>16.850000000000001</v>
      </c>
      <c r="K386" s="325">
        <v>1.85</v>
      </c>
    </row>
    <row r="387" spans="1:11" hidden="1">
      <c r="A387" s="323" t="s">
        <v>1076</v>
      </c>
      <c r="B387" s="324" t="s">
        <v>1083</v>
      </c>
      <c r="C387" s="324" t="s">
        <v>19</v>
      </c>
      <c r="D387" s="324">
        <v>88262</v>
      </c>
      <c r="E387" s="323" t="s">
        <v>1084</v>
      </c>
      <c r="F387" s="403" t="s">
        <v>1085</v>
      </c>
      <c r="G387" s="404"/>
      <c r="H387" s="324" t="s">
        <v>979</v>
      </c>
      <c r="I387" s="323">
        <v>0.6</v>
      </c>
      <c r="J387" s="323">
        <v>19.739999999999998</v>
      </c>
      <c r="K387" s="325">
        <v>11.84</v>
      </c>
    </row>
    <row r="388" spans="1:11" ht="24.75" hidden="1">
      <c r="A388" s="323" t="s">
        <v>1076</v>
      </c>
      <c r="B388" s="324" t="s">
        <v>1083</v>
      </c>
      <c r="C388" s="324" t="s">
        <v>19</v>
      </c>
      <c r="D388" s="324">
        <v>92264</v>
      </c>
      <c r="E388" s="323" t="s">
        <v>1249</v>
      </c>
      <c r="F388" s="403" t="s">
        <v>1088</v>
      </c>
      <c r="G388" s="404"/>
      <c r="H388" s="324" t="s">
        <v>21</v>
      </c>
      <c r="I388" s="323">
        <v>6.7000000000000004E-2</v>
      </c>
      <c r="J388" s="323">
        <v>235.44</v>
      </c>
      <c r="K388" s="325">
        <v>15.77</v>
      </c>
    </row>
    <row r="389" spans="1:11" hidden="1">
      <c r="A389" s="277"/>
      <c r="B389"/>
      <c r="C389"/>
      <c r="D389"/>
      <c r="E389" s="277"/>
      <c r="F389" s="277"/>
      <c r="G389"/>
      <c r="H389"/>
      <c r="I389" s="277"/>
      <c r="J389" s="277"/>
      <c r="K389" s="278"/>
    </row>
    <row r="390" spans="1:11" ht="24.75" hidden="1">
      <c r="A390" s="315"/>
      <c r="B390" s="316" t="s">
        <v>1066</v>
      </c>
      <c r="C390" s="316" t="s">
        <v>1067</v>
      </c>
      <c r="D390" s="316" t="s">
        <v>6</v>
      </c>
      <c r="E390" s="317" t="s">
        <v>1068</v>
      </c>
      <c r="F390" s="317" t="s">
        <v>1069</v>
      </c>
      <c r="G390" s="316"/>
      <c r="H390" s="316" t="s">
        <v>1070</v>
      </c>
      <c r="I390" s="317" t="s">
        <v>11</v>
      </c>
      <c r="J390" s="317" t="s">
        <v>1071</v>
      </c>
      <c r="K390" s="318" t="s">
        <v>1072</v>
      </c>
    </row>
    <row r="391" spans="1:11" ht="31.5" hidden="1">
      <c r="A391" s="319" t="s">
        <v>1271</v>
      </c>
      <c r="B391" s="320" t="s">
        <v>1074</v>
      </c>
      <c r="C391" s="320" t="s">
        <v>19</v>
      </c>
      <c r="D391" s="320">
        <v>103672</v>
      </c>
      <c r="E391" s="321" t="s">
        <v>1059</v>
      </c>
      <c r="F391" s="321" t="s">
        <v>1210</v>
      </c>
      <c r="G391" s="320"/>
      <c r="H391" s="320" t="s">
        <v>28</v>
      </c>
      <c r="I391" s="321">
        <v>1</v>
      </c>
      <c r="J391" s="321">
        <v>734.59</v>
      </c>
      <c r="K391" s="322">
        <v>734.59</v>
      </c>
    </row>
    <row r="392" spans="1:11" ht="24.75" hidden="1">
      <c r="A392" s="323" t="s">
        <v>1076</v>
      </c>
      <c r="B392" s="324" t="s">
        <v>1077</v>
      </c>
      <c r="C392" s="324" t="s">
        <v>19</v>
      </c>
      <c r="D392" s="324">
        <v>1527</v>
      </c>
      <c r="E392" s="323" t="s">
        <v>1234</v>
      </c>
      <c r="F392" s="403" t="s">
        <v>1079</v>
      </c>
      <c r="G392" s="404"/>
      <c r="H392" s="324" t="s">
        <v>28</v>
      </c>
      <c r="I392" s="323">
        <v>1.103</v>
      </c>
      <c r="J392" s="323">
        <v>638.25</v>
      </c>
      <c r="K392" s="325">
        <v>703.98</v>
      </c>
    </row>
    <row r="393" spans="1:11" hidden="1">
      <c r="A393" s="323" t="s">
        <v>1076</v>
      </c>
      <c r="B393" s="324" t="s">
        <v>1083</v>
      </c>
      <c r="C393" s="324" t="s">
        <v>19</v>
      </c>
      <c r="D393" s="324">
        <v>88262</v>
      </c>
      <c r="E393" s="323" t="s">
        <v>1084</v>
      </c>
      <c r="F393" s="403" t="s">
        <v>1085</v>
      </c>
      <c r="G393" s="404"/>
      <c r="H393" s="324" t="s">
        <v>979</v>
      </c>
      <c r="I393" s="323">
        <v>0.224</v>
      </c>
      <c r="J393" s="323">
        <v>19.739999999999998</v>
      </c>
      <c r="K393" s="325">
        <v>4.42</v>
      </c>
    </row>
    <row r="394" spans="1:11" hidden="1">
      <c r="A394" s="323" t="s">
        <v>1076</v>
      </c>
      <c r="B394" s="324" t="s">
        <v>1083</v>
      </c>
      <c r="C394" s="324" t="s">
        <v>19</v>
      </c>
      <c r="D394" s="324">
        <v>88309</v>
      </c>
      <c r="E394" s="323" t="s">
        <v>1208</v>
      </c>
      <c r="F394" s="403" t="s">
        <v>1085</v>
      </c>
      <c r="G394" s="404"/>
      <c r="H394" s="324" t="s">
        <v>979</v>
      </c>
      <c r="I394" s="323">
        <v>0.224</v>
      </c>
      <c r="J394" s="323">
        <v>19.98</v>
      </c>
      <c r="K394" s="325">
        <v>4.47</v>
      </c>
    </row>
    <row r="395" spans="1:11" hidden="1">
      <c r="A395" s="323" t="s">
        <v>1076</v>
      </c>
      <c r="B395" s="324" t="s">
        <v>1083</v>
      </c>
      <c r="C395" s="324" t="s">
        <v>19</v>
      </c>
      <c r="D395" s="324">
        <v>88316</v>
      </c>
      <c r="E395" s="323" t="s">
        <v>1086</v>
      </c>
      <c r="F395" s="403" t="s">
        <v>1085</v>
      </c>
      <c r="G395" s="404"/>
      <c r="H395" s="324" t="s">
        <v>979</v>
      </c>
      <c r="I395" s="323">
        <v>1.345</v>
      </c>
      <c r="J395" s="323">
        <v>16.02</v>
      </c>
      <c r="K395" s="325">
        <v>21.54</v>
      </c>
    </row>
    <row r="396" spans="1:11" ht="24.75" hidden="1">
      <c r="A396" s="323" t="s">
        <v>1076</v>
      </c>
      <c r="B396" s="324" t="s">
        <v>1083</v>
      </c>
      <c r="C396" s="324" t="s">
        <v>19</v>
      </c>
      <c r="D396" s="324">
        <v>90586</v>
      </c>
      <c r="E396" s="323" t="s">
        <v>1223</v>
      </c>
      <c r="F396" s="403" t="s">
        <v>1098</v>
      </c>
      <c r="G396" s="404"/>
      <c r="H396" s="324" t="s">
        <v>1099</v>
      </c>
      <c r="I396" s="323">
        <v>9.4E-2</v>
      </c>
      <c r="J396" s="323">
        <v>1.37</v>
      </c>
      <c r="K396" s="325">
        <v>0.12</v>
      </c>
    </row>
    <row r="397" spans="1:11" ht="24.75" hidden="1">
      <c r="A397" s="323" t="s">
        <v>1076</v>
      </c>
      <c r="B397" s="324" t="s">
        <v>1083</v>
      </c>
      <c r="C397" s="324" t="s">
        <v>19</v>
      </c>
      <c r="D397" s="324">
        <v>90587</v>
      </c>
      <c r="E397" s="323" t="s">
        <v>1224</v>
      </c>
      <c r="F397" s="403" t="s">
        <v>1098</v>
      </c>
      <c r="G397" s="404"/>
      <c r="H397" s="324" t="s">
        <v>1101</v>
      </c>
      <c r="I397" s="323">
        <v>0.13</v>
      </c>
      <c r="J397" s="323">
        <v>0.53</v>
      </c>
      <c r="K397" s="325">
        <v>0.06</v>
      </c>
    </row>
    <row r="398" spans="1:11" hidden="1">
      <c r="A398" s="277"/>
      <c r="B398"/>
      <c r="C398"/>
      <c r="D398"/>
      <c r="E398" s="277"/>
      <c r="F398" s="277"/>
      <c r="G398"/>
      <c r="H398"/>
      <c r="I398" s="277"/>
      <c r="J398" s="277"/>
      <c r="K398" s="278"/>
    </row>
    <row r="399" spans="1:11" ht="24.75" hidden="1">
      <c r="A399" s="315"/>
      <c r="B399" s="316" t="s">
        <v>1066</v>
      </c>
      <c r="C399" s="316" t="s">
        <v>1067</v>
      </c>
      <c r="D399" s="316" t="s">
        <v>6</v>
      </c>
      <c r="E399" s="317" t="s">
        <v>1068</v>
      </c>
      <c r="F399" s="317" t="s">
        <v>1069</v>
      </c>
      <c r="G399" s="316"/>
      <c r="H399" s="316" t="s">
        <v>1070</v>
      </c>
      <c r="I399" s="317" t="s">
        <v>11</v>
      </c>
      <c r="J399" s="317" t="s">
        <v>1071</v>
      </c>
      <c r="K399" s="318" t="s">
        <v>1072</v>
      </c>
    </row>
    <row r="400" spans="1:11" ht="47.25" hidden="1">
      <c r="A400" s="319" t="s">
        <v>1272</v>
      </c>
      <c r="B400" s="320" t="s">
        <v>1074</v>
      </c>
      <c r="C400" s="320" t="s">
        <v>19</v>
      </c>
      <c r="D400" s="320">
        <v>92775</v>
      </c>
      <c r="E400" s="321" t="s">
        <v>1251</v>
      </c>
      <c r="F400" s="321" t="s">
        <v>1210</v>
      </c>
      <c r="G400" s="320"/>
      <c r="H400" s="320" t="s">
        <v>218</v>
      </c>
      <c r="I400" s="321">
        <v>1</v>
      </c>
      <c r="J400" s="321">
        <v>18.079999999999998</v>
      </c>
      <c r="K400" s="322">
        <v>18.079999999999998</v>
      </c>
    </row>
    <row r="401" spans="1:11" ht="24.75" hidden="1">
      <c r="A401" s="323" t="s">
        <v>1076</v>
      </c>
      <c r="B401" s="324" t="s">
        <v>1077</v>
      </c>
      <c r="C401" s="324" t="s">
        <v>19</v>
      </c>
      <c r="D401" s="324">
        <v>39017</v>
      </c>
      <c r="E401" s="323" t="s">
        <v>1226</v>
      </c>
      <c r="F401" s="403" t="s">
        <v>1079</v>
      </c>
      <c r="G401" s="404"/>
      <c r="H401" s="324" t="s">
        <v>123</v>
      </c>
      <c r="I401" s="323">
        <v>1.19</v>
      </c>
      <c r="J401" s="323">
        <v>0.22</v>
      </c>
      <c r="K401" s="325">
        <v>0.26</v>
      </c>
    </row>
    <row r="402" spans="1:11" hidden="1">
      <c r="A402" s="323" t="s">
        <v>1076</v>
      </c>
      <c r="B402" s="324" t="s">
        <v>1077</v>
      </c>
      <c r="C402" s="324" t="s">
        <v>19</v>
      </c>
      <c r="D402" s="324">
        <v>43132</v>
      </c>
      <c r="E402" s="323" t="s">
        <v>1227</v>
      </c>
      <c r="F402" s="403" t="s">
        <v>1079</v>
      </c>
      <c r="G402" s="404"/>
      <c r="H402" s="324" t="s">
        <v>1228</v>
      </c>
      <c r="I402" s="323">
        <v>2.5000000000000001E-2</v>
      </c>
      <c r="J402" s="323">
        <v>20.010000000000002</v>
      </c>
      <c r="K402" s="325">
        <v>0.5</v>
      </c>
    </row>
    <row r="403" spans="1:11" hidden="1">
      <c r="A403" s="323" t="s">
        <v>1076</v>
      </c>
      <c r="B403" s="324" t="s">
        <v>1083</v>
      </c>
      <c r="C403" s="324" t="s">
        <v>19</v>
      </c>
      <c r="D403" s="324">
        <v>88238</v>
      </c>
      <c r="E403" s="323" t="s">
        <v>1229</v>
      </c>
      <c r="F403" s="403" t="s">
        <v>1085</v>
      </c>
      <c r="G403" s="404"/>
      <c r="H403" s="324" t="s">
        <v>979</v>
      </c>
      <c r="I403" s="323">
        <v>3.6700000000000003E-2</v>
      </c>
      <c r="J403" s="323">
        <v>16.03</v>
      </c>
      <c r="K403" s="325">
        <v>0.57999999999999996</v>
      </c>
    </row>
    <row r="404" spans="1:11" hidden="1">
      <c r="A404" s="323" t="s">
        <v>1076</v>
      </c>
      <c r="B404" s="324" t="s">
        <v>1083</v>
      </c>
      <c r="C404" s="324" t="s">
        <v>19</v>
      </c>
      <c r="D404" s="324">
        <v>88245</v>
      </c>
      <c r="E404" s="323" t="s">
        <v>1230</v>
      </c>
      <c r="F404" s="403" t="s">
        <v>1085</v>
      </c>
      <c r="G404" s="404"/>
      <c r="H404" s="324" t="s">
        <v>979</v>
      </c>
      <c r="I404" s="323">
        <v>0.22450000000000001</v>
      </c>
      <c r="J404" s="323">
        <v>19.86</v>
      </c>
      <c r="K404" s="325">
        <v>4.45</v>
      </c>
    </row>
    <row r="405" spans="1:11" hidden="1">
      <c r="A405" s="323" t="s">
        <v>1076</v>
      </c>
      <c r="B405" s="324" t="s">
        <v>1083</v>
      </c>
      <c r="C405" s="324" t="s">
        <v>19</v>
      </c>
      <c r="D405" s="324">
        <v>92791</v>
      </c>
      <c r="E405" s="323" t="s">
        <v>1237</v>
      </c>
      <c r="F405" s="403" t="s">
        <v>1088</v>
      </c>
      <c r="G405" s="404"/>
      <c r="H405" s="324" t="s">
        <v>218</v>
      </c>
      <c r="I405" s="323">
        <v>1</v>
      </c>
      <c r="J405" s="323">
        <v>12.29</v>
      </c>
      <c r="K405" s="325">
        <v>12.29</v>
      </c>
    </row>
    <row r="406" spans="1:11" hidden="1">
      <c r="A406" s="277"/>
      <c r="B406"/>
      <c r="C406"/>
      <c r="D406"/>
      <c r="E406" s="277"/>
      <c r="F406" s="277"/>
      <c r="G406"/>
      <c r="H406"/>
      <c r="I406" s="277"/>
      <c r="J406" s="277"/>
      <c r="K406" s="278"/>
    </row>
    <row r="407" spans="1:11" ht="24.75" hidden="1">
      <c r="A407" s="315"/>
      <c r="B407" s="316" t="s">
        <v>1066</v>
      </c>
      <c r="C407" s="316" t="s">
        <v>1067</v>
      </c>
      <c r="D407" s="316" t="s">
        <v>6</v>
      </c>
      <c r="E407" s="317" t="s">
        <v>1068</v>
      </c>
      <c r="F407" s="317" t="s">
        <v>1069</v>
      </c>
      <c r="G407" s="316"/>
      <c r="H407" s="316" t="s">
        <v>1070</v>
      </c>
      <c r="I407" s="317" t="s">
        <v>11</v>
      </c>
      <c r="J407" s="317" t="s">
        <v>1071</v>
      </c>
      <c r="K407" s="318" t="s">
        <v>1072</v>
      </c>
    </row>
    <row r="408" spans="1:11" ht="47.25" hidden="1">
      <c r="A408" s="319" t="s">
        <v>1273</v>
      </c>
      <c r="B408" s="320" t="s">
        <v>1074</v>
      </c>
      <c r="C408" s="320" t="s">
        <v>19</v>
      </c>
      <c r="D408" s="320">
        <v>92777</v>
      </c>
      <c r="E408" s="321" t="s">
        <v>1274</v>
      </c>
      <c r="F408" s="321" t="s">
        <v>1210</v>
      </c>
      <c r="G408" s="320"/>
      <c r="H408" s="320" t="s">
        <v>218</v>
      </c>
      <c r="I408" s="321">
        <v>1</v>
      </c>
      <c r="J408" s="321">
        <v>16.34</v>
      </c>
      <c r="K408" s="322">
        <v>16.34</v>
      </c>
    </row>
    <row r="409" spans="1:11" ht="24.75" hidden="1">
      <c r="A409" s="323" t="s">
        <v>1076</v>
      </c>
      <c r="B409" s="324" t="s">
        <v>1077</v>
      </c>
      <c r="C409" s="324" t="s">
        <v>19</v>
      </c>
      <c r="D409" s="324">
        <v>39017</v>
      </c>
      <c r="E409" s="323" t="s">
        <v>1226</v>
      </c>
      <c r="F409" s="403" t="s">
        <v>1079</v>
      </c>
      <c r="G409" s="404"/>
      <c r="H409" s="324" t="s">
        <v>123</v>
      </c>
      <c r="I409" s="323">
        <v>0.74299999999999999</v>
      </c>
      <c r="J409" s="323">
        <v>0.22</v>
      </c>
      <c r="K409" s="325">
        <v>0.16</v>
      </c>
    </row>
    <row r="410" spans="1:11" hidden="1">
      <c r="A410" s="323" t="s">
        <v>1076</v>
      </c>
      <c r="B410" s="324" t="s">
        <v>1077</v>
      </c>
      <c r="C410" s="324" t="s">
        <v>19</v>
      </c>
      <c r="D410" s="324">
        <v>43132</v>
      </c>
      <c r="E410" s="323" t="s">
        <v>1227</v>
      </c>
      <c r="F410" s="403" t="s">
        <v>1079</v>
      </c>
      <c r="G410" s="404"/>
      <c r="H410" s="324" t="s">
        <v>1228</v>
      </c>
      <c r="I410" s="323">
        <v>2.5000000000000001E-2</v>
      </c>
      <c r="J410" s="323">
        <v>20.010000000000002</v>
      </c>
      <c r="K410" s="325">
        <v>0.5</v>
      </c>
    </row>
    <row r="411" spans="1:11" hidden="1">
      <c r="A411" s="323" t="s">
        <v>1076</v>
      </c>
      <c r="B411" s="324" t="s">
        <v>1083</v>
      </c>
      <c r="C411" s="324" t="s">
        <v>19</v>
      </c>
      <c r="D411" s="324">
        <v>88238</v>
      </c>
      <c r="E411" s="323" t="s">
        <v>1229</v>
      </c>
      <c r="F411" s="403" t="s">
        <v>1085</v>
      </c>
      <c r="G411" s="404"/>
      <c r="H411" s="324" t="s">
        <v>979</v>
      </c>
      <c r="I411" s="323">
        <v>2.0899999999999998E-2</v>
      </c>
      <c r="J411" s="323">
        <v>16.03</v>
      </c>
      <c r="K411" s="325">
        <v>0.33</v>
      </c>
    </row>
    <row r="412" spans="1:11" hidden="1">
      <c r="A412" s="323" t="s">
        <v>1076</v>
      </c>
      <c r="B412" s="324" t="s">
        <v>1083</v>
      </c>
      <c r="C412" s="324" t="s">
        <v>19</v>
      </c>
      <c r="D412" s="324">
        <v>88245</v>
      </c>
      <c r="E412" s="323" t="s">
        <v>1230</v>
      </c>
      <c r="F412" s="403" t="s">
        <v>1085</v>
      </c>
      <c r="G412" s="404"/>
      <c r="H412" s="324" t="s">
        <v>979</v>
      </c>
      <c r="I412" s="323">
        <v>0.1278</v>
      </c>
      <c r="J412" s="323">
        <v>19.86</v>
      </c>
      <c r="K412" s="325">
        <v>2.5299999999999998</v>
      </c>
    </row>
    <row r="413" spans="1:11" hidden="1">
      <c r="A413" s="323" t="s">
        <v>1076</v>
      </c>
      <c r="B413" s="324" t="s">
        <v>1083</v>
      </c>
      <c r="C413" s="324" t="s">
        <v>19</v>
      </c>
      <c r="D413" s="324">
        <v>92793</v>
      </c>
      <c r="E413" s="323" t="s">
        <v>1231</v>
      </c>
      <c r="F413" s="403" t="s">
        <v>1088</v>
      </c>
      <c r="G413" s="404"/>
      <c r="H413" s="324" t="s">
        <v>218</v>
      </c>
      <c r="I413" s="323">
        <v>1</v>
      </c>
      <c r="J413" s="323">
        <v>12.82</v>
      </c>
      <c r="K413" s="325">
        <v>12.82</v>
      </c>
    </row>
    <row r="414" spans="1:11" hidden="1">
      <c r="A414" s="277"/>
      <c r="B414"/>
      <c r="C414"/>
      <c r="D414"/>
      <c r="E414" s="277"/>
      <c r="F414" s="277"/>
      <c r="G414"/>
      <c r="H414"/>
      <c r="I414" s="277"/>
      <c r="J414" s="277"/>
      <c r="K414" s="278"/>
    </row>
    <row r="415" spans="1:11" ht="24.75" hidden="1">
      <c r="A415" s="315"/>
      <c r="B415" s="316" t="s">
        <v>1066</v>
      </c>
      <c r="C415" s="316" t="s">
        <v>1067</v>
      </c>
      <c r="D415" s="316" t="s">
        <v>6</v>
      </c>
      <c r="E415" s="317" t="s">
        <v>1068</v>
      </c>
      <c r="F415" s="317" t="s">
        <v>1069</v>
      </c>
      <c r="G415" s="316"/>
      <c r="H415" s="316" t="s">
        <v>1070</v>
      </c>
      <c r="I415" s="317" t="s">
        <v>11</v>
      </c>
      <c r="J415" s="317" t="s">
        <v>1071</v>
      </c>
      <c r="K415" s="318" t="s">
        <v>1072</v>
      </c>
    </row>
    <row r="416" spans="1:11" ht="47.25" hidden="1">
      <c r="A416" s="319" t="s">
        <v>1275</v>
      </c>
      <c r="B416" s="320" t="s">
        <v>1074</v>
      </c>
      <c r="C416" s="320" t="s">
        <v>19</v>
      </c>
      <c r="D416" s="320">
        <v>92778</v>
      </c>
      <c r="E416" s="321" t="s">
        <v>1243</v>
      </c>
      <c r="F416" s="321" t="s">
        <v>1210</v>
      </c>
      <c r="G416" s="320"/>
      <c r="H416" s="320" t="s">
        <v>218</v>
      </c>
      <c r="I416" s="321">
        <v>1</v>
      </c>
      <c r="J416" s="321">
        <v>14.63</v>
      </c>
      <c r="K416" s="322">
        <v>14.63</v>
      </c>
    </row>
    <row r="417" spans="1:11" ht="24.75" hidden="1">
      <c r="A417" s="323" t="s">
        <v>1076</v>
      </c>
      <c r="B417" s="324" t="s">
        <v>1077</v>
      </c>
      <c r="C417" s="324" t="s">
        <v>19</v>
      </c>
      <c r="D417" s="324">
        <v>39017</v>
      </c>
      <c r="E417" s="323" t="s">
        <v>1226</v>
      </c>
      <c r="F417" s="403" t="s">
        <v>1079</v>
      </c>
      <c r="G417" s="404"/>
      <c r="H417" s="324" t="s">
        <v>123</v>
      </c>
      <c r="I417" s="323">
        <v>0.54300000000000004</v>
      </c>
      <c r="J417" s="323">
        <v>0.22</v>
      </c>
      <c r="K417" s="325">
        <v>0.11</v>
      </c>
    </row>
    <row r="418" spans="1:11" hidden="1">
      <c r="A418" s="323" t="s">
        <v>1076</v>
      </c>
      <c r="B418" s="324" t="s">
        <v>1077</v>
      </c>
      <c r="C418" s="324" t="s">
        <v>19</v>
      </c>
      <c r="D418" s="324">
        <v>43132</v>
      </c>
      <c r="E418" s="323" t="s">
        <v>1227</v>
      </c>
      <c r="F418" s="403" t="s">
        <v>1079</v>
      </c>
      <c r="G418" s="404"/>
      <c r="H418" s="324" t="s">
        <v>1228</v>
      </c>
      <c r="I418" s="323">
        <v>2.5000000000000001E-2</v>
      </c>
      <c r="J418" s="323">
        <v>20.010000000000002</v>
      </c>
      <c r="K418" s="325">
        <v>0.5</v>
      </c>
    </row>
    <row r="419" spans="1:11" hidden="1">
      <c r="A419" s="323" t="s">
        <v>1076</v>
      </c>
      <c r="B419" s="324" t="s">
        <v>1083</v>
      </c>
      <c r="C419" s="324" t="s">
        <v>19</v>
      </c>
      <c r="D419" s="324">
        <v>88238</v>
      </c>
      <c r="E419" s="323" t="s">
        <v>1229</v>
      </c>
      <c r="F419" s="403" t="s">
        <v>1085</v>
      </c>
      <c r="G419" s="404"/>
      <c r="H419" s="324" t="s">
        <v>979</v>
      </c>
      <c r="I419" s="323">
        <v>1.5599999999999999E-2</v>
      </c>
      <c r="J419" s="323">
        <v>16.03</v>
      </c>
      <c r="K419" s="325">
        <v>0.25</v>
      </c>
    </row>
    <row r="420" spans="1:11" hidden="1">
      <c r="A420" s="323" t="s">
        <v>1076</v>
      </c>
      <c r="B420" s="324" t="s">
        <v>1083</v>
      </c>
      <c r="C420" s="324" t="s">
        <v>19</v>
      </c>
      <c r="D420" s="324">
        <v>88245</v>
      </c>
      <c r="E420" s="323" t="s">
        <v>1230</v>
      </c>
      <c r="F420" s="403" t="s">
        <v>1085</v>
      </c>
      <c r="G420" s="404"/>
      <c r="H420" s="324" t="s">
        <v>979</v>
      </c>
      <c r="I420" s="323">
        <v>9.5600000000000004E-2</v>
      </c>
      <c r="J420" s="323">
        <v>19.86</v>
      </c>
      <c r="K420" s="325">
        <v>1.89</v>
      </c>
    </row>
    <row r="421" spans="1:11" hidden="1">
      <c r="A421" s="323" t="s">
        <v>1076</v>
      </c>
      <c r="B421" s="324" t="s">
        <v>1083</v>
      </c>
      <c r="C421" s="324" t="s">
        <v>19</v>
      </c>
      <c r="D421" s="324">
        <v>92794</v>
      </c>
      <c r="E421" s="323" t="s">
        <v>1241</v>
      </c>
      <c r="F421" s="403" t="s">
        <v>1088</v>
      </c>
      <c r="G421" s="404"/>
      <c r="H421" s="324" t="s">
        <v>218</v>
      </c>
      <c r="I421" s="323">
        <v>1</v>
      </c>
      <c r="J421" s="323">
        <v>11.88</v>
      </c>
      <c r="K421" s="325">
        <v>11.88</v>
      </c>
    </row>
    <row r="422" spans="1:11" hidden="1">
      <c r="A422" s="277"/>
      <c r="B422"/>
      <c r="C422"/>
      <c r="D422"/>
      <c r="E422" s="277"/>
      <c r="F422" s="277"/>
      <c r="G422"/>
      <c r="H422"/>
      <c r="I422" s="277"/>
      <c r="J422" s="277"/>
      <c r="K422" s="278"/>
    </row>
    <row r="423" spans="1:11" ht="24.75" hidden="1">
      <c r="A423" s="315"/>
      <c r="B423" s="316" t="s">
        <v>1066</v>
      </c>
      <c r="C423" s="316" t="s">
        <v>1067</v>
      </c>
      <c r="D423" s="316" t="s">
        <v>6</v>
      </c>
      <c r="E423" s="317" t="s">
        <v>1068</v>
      </c>
      <c r="F423" s="317" t="s">
        <v>1069</v>
      </c>
      <c r="G423" s="316"/>
      <c r="H423" s="316" t="s">
        <v>1070</v>
      </c>
      <c r="I423" s="317" t="s">
        <v>11</v>
      </c>
      <c r="J423" s="317" t="s">
        <v>1071</v>
      </c>
      <c r="K423" s="318" t="s">
        <v>1072</v>
      </c>
    </row>
    <row r="424" spans="1:11" ht="47.25" hidden="1">
      <c r="A424" s="319" t="s">
        <v>1276</v>
      </c>
      <c r="B424" s="320" t="s">
        <v>1074</v>
      </c>
      <c r="C424" s="320" t="s">
        <v>19</v>
      </c>
      <c r="D424" s="320">
        <v>92431</v>
      </c>
      <c r="E424" s="321" t="s">
        <v>977</v>
      </c>
      <c r="F424" s="321" t="s">
        <v>1210</v>
      </c>
      <c r="G424" s="320"/>
      <c r="H424" s="320" t="s">
        <v>21</v>
      </c>
      <c r="I424" s="321">
        <v>1</v>
      </c>
      <c r="J424" s="321">
        <v>54.51</v>
      </c>
      <c r="K424" s="322">
        <v>54.51</v>
      </c>
    </row>
    <row r="425" spans="1:11" hidden="1">
      <c r="A425" s="323" t="s">
        <v>1076</v>
      </c>
      <c r="B425" s="324" t="s">
        <v>1077</v>
      </c>
      <c r="C425" s="324" t="s">
        <v>19</v>
      </c>
      <c r="D425" s="324">
        <v>2692</v>
      </c>
      <c r="E425" s="323" t="s">
        <v>1215</v>
      </c>
      <c r="F425" s="403" t="s">
        <v>1079</v>
      </c>
      <c r="G425" s="404"/>
      <c r="H425" s="324" t="s">
        <v>1094</v>
      </c>
      <c r="I425" s="323">
        <v>4.0000000000000001E-3</v>
      </c>
      <c r="J425" s="323">
        <v>5.24</v>
      </c>
      <c r="K425" s="325">
        <v>0.02</v>
      </c>
    </row>
    <row r="426" spans="1:11" hidden="1">
      <c r="A426" s="323" t="s">
        <v>1076</v>
      </c>
      <c r="B426" s="324" t="s">
        <v>1077</v>
      </c>
      <c r="C426" s="324" t="s">
        <v>19</v>
      </c>
      <c r="D426" s="324">
        <v>40271</v>
      </c>
      <c r="E426" s="323" t="s">
        <v>1245</v>
      </c>
      <c r="F426" s="403" t="s">
        <v>1202</v>
      </c>
      <c r="G426" s="404"/>
      <c r="H426" s="324" t="s">
        <v>1246</v>
      </c>
      <c r="I426" s="323">
        <v>0.19600000000000001</v>
      </c>
      <c r="J426" s="323">
        <v>12.8</v>
      </c>
      <c r="K426" s="325">
        <v>2.5</v>
      </c>
    </row>
    <row r="427" spans="1:11" ht="24.75" hidden="1">
      <c r="A427" s="323" t="s">
        <v>1076</v>
      </c>
      <c r="B427" s="324" t="s">
        <v>1077</v>
      </c>
      <c r="C427" s="324" t="s">
        <v>19</v>
      </c>
      <c r="D427" s="324">
        <v>40275</v>
      </c>
      <c r="E427" s="323" t="s">
        <v>1247</v>
      </c>
      <c r="F427" s="403" t="s">
        <v>1202</v>
      </c>
      <c r="G427" s="404"/>
      <c r="H427" s="324" t="s">
        <v>1246</v>
      </c>
      <c r="I427" s="323">
        <v>0.39300000000000002</v>
      </c>
      <c r="J427" s="323">
        <v>19.7</v>
      </c>
      <c r="K427" s="325">
        <v>7.74</v>
      </c>
    </row>
    <row r="428" spans="1:11" hidden="1">
      <c r="A428" s="323" t="s">
        <v>1076</v>
      </c>
      <c r="B428" s="324" t="s">
        <v>1077</v>
      </c>
      <c r="C428" s="324" t="s">
        <v>19</v>
      </c>
      <c r="D428" s="324">
        <v>40287</v>
      </c>
      <c r="E428" s="323" t="s">
        <v>1248</v>
      </c>
      <c r="F428" s="403" t="s">
        <v>1202</v>
      </c>
      <c r="G428" s="404"/>
      <c r="H428" s="324" t="s">
        <v>1246</v>
      </c>
      <c r="I428" s="323">
        <v>0.78500000000000003</v>
      </c>
      <c r="J428" s="323">
        <v>4.92</v>
      </c>
      <c r="K428" s="325">
        <v>3.86</v>
      </c>
    </row>
    <row r="429" spans="1:11" hidden="1">
      <c r="A429" s="323" t="s">
        <v>1076</v>
      </c>
      <c r="B429" s="324" t="s">
        <v>1077</v>
      </c>
      <c r="C429" s="324" t="s">
        <v>19</v>
      </c>
      <c r="D429" s="324">
        <v>40304</v>
      </c>
      <c r="E429" s="323" t="s">
        <v>1220</v>
      </c>
      <c r="F429" s="403" t="s">
        <v>1079</v>
      </c>
      <c r="G429" s="404"/>
      <c r="H429" s="324" t="s">
        <v>218</v>
      </c>
      <c r="I429" s="323">
        <v>1.9E-2</v>
      </c>
      <c r="J429" s="323">
        <v>31.58</v>
      </c>
      <c r="K429" s="325">
        <v>0.6</v>
      </c>
    </row>
    <row r="430" spans="1:11" hidden="1">
      <c r="A430" s="323" t="s">
        <v>1076</v>
      </c>
      <c r="B430" s="324" t="s">
        <v>1083</v>
      </c>
      <c r="C430" s="324" t="s">
        <v>19</v>
      </c>
      <c r="D430" s="324">
        <v>88239</v>
      </c>
      <c r="E430" s="323" t="s">
        <v>1096</v>
      </c>
      <c r="F430" s="403" t="s">
        <v>1085</v>
      </c>
      <c r="G430" s="404"/>
      <c r="H430" s="324" t="s">
        <v>979</v>
      </c>
      <c r="I430" s="323">
        <v>0.121</v>
      </c>
      <c r="J430" s="323">
        <v>16.850000000000001</v>
      </c>
      <c r="K430" s="325">
        <v>2.0299999999999998</v>
      </c>
    </row>
    <row r="431" spans="1:11" hidden="1">
      <c r="A431" s="323" t="s">
        <v>1076</v>
      </c>
      <c r="B431" s="324" t="s">
        <v>1083</v>
      </c>
      <c r="C431" s="324" t="s">
        <v>19</v>
      </c>
      <c r="D431" s="324">
        <v>88262</v>
      </c>
      <c r="E431" s="323" t="s">
        <v>1084</v>
      </c>
      <c r="F431" s="403" t="s">
        <v>1085</v>
      </c>
      <c r="G431" s="404"/>
      <c r="H431" s="324" t="s">
        <v>979</v>
      </c>
      <c r="I431" s="323">
        <v>0.66100000000000003</v>
      </c>
      <c r="J431" s="323">
        <v>19.739999999999998</v>
      </c>
      <c r="K431" s="325">
        <v>13.04</v>
      </c>
    </row>
    <row r="432" spans="1:11" ht="24.75" hidden="1">
      <c r="A432" s="323" t="s">
        <v>1076</v>
      </c>
      <c r="B432" s="324" t="s">
        <v>1083</v>
      </c>
      <c r="C432" s="324" t="s">
        <v>19</v>
      </c>
      <c r="D432" s="324">
        <v>92264</v>
      </c>
      <c r="E432" s="323" t="s">
        <v>1249</v>
      </c>
      <c r="F432" s="403" t="s">
        <v>1088</v>
      </c>
      <c r="G432" s="404"/>
      <c r="H432" s="324" t="s">
        <v>21</v>
      </c>
      <c r="I432" s="323">
        <v>0.105</v>
      </c>
      <c r="J432" s="323">
        <v>235.44</v>
      </c>
      <c r="K432" s="325">
        <v>24.72</v>
      </c>
    </row>
    <row r="433" spans="1:11">
      <c r="A433" s="277"/>
      <c r="B433"/>
      <c r="C433"/>
      <c r="D433"/>
      <c r="E433" s="277"/>
      <c r="F433" s="277"/>
      <c r="G433"/>
      <c r="H433"/>
      <c r="I433" s="277"/>
      <c r="J433" s="277"/>
      <c r="K433" s="278"/>
    </row>
    <row r="434" spans="1:11" ht="24.75">
      <c r="A434" s="315"/>
      <c r="B434" s="316" t="s">
        <v>1066</v>
      </c>
      <c r="C434" s="316" t="s">
        <v>1067</v>
      </c>
      <c r="D434" s="316" t="s">
        <v>6</v>
      </c>
      <c r="E434" s="317" t="s">
        <v>1068</v>
      </c>
      <c r="F434" s="317" t="s">
        <v>1069</v>
      </c>
      <c r="G434" s="316"/>
      <c r="H434" s="316" t="s">
        <v>1070</v>
      </c>
      <c r="I434" s="317" t="s">
        <v>11</v>
      </c>
      <c r="J434" s="317" t="s">
        <v>1071</v>
      </c>
      <c r="K434" s="318" t="s">
        <v>1072</v>
      </c>
    </row>
    <row r="435" spans="1:11" ht="47.25">
      <c r="A435" s="319" t="s">
        <v>1277</v>
      </c>
      <c r="B435" s="320" t="s">
        <v>1074</v>
      </c>
      <c r="C435" s="320" t="s">
        <v>1075</v>
      </c>
      <c r="D435" s="320" t="s">
        <v>493</v>
      </c>
      <c r="E435" s="321" t="s">
        <v>58</v>
      </c>
      <c r="F435" s="321" t="s">
        <v>1210</v>
      </c>
      <c r="G435" s="320"/>
      <c r="H435" s="320" t="s">
        <v>28</v>
      </c>
      <c r="I435" s="321">
        <v>1</v>
      </c>
      <c r="J435" s="321">
        <v>723.84</v>
      </c>
      <c r="K435" s="322">
        <v>723.84</v>
      </c>
    </row>
    <row r="436" spans="1:11">
      <c r="A436" s="323" t="s">
        <v>1076</v>
      </c>
      <c r="B436" s="324" t="s">
        <v>1083</v>
      </c>
      <c r="C436" s="324" t="s">
        <v>19</v>
      </c>
      <c r="D436" s="324">
        <v>88316</v>
      </c>
      <c r="E436" s="323" t="s">
        <v>1086</v>
      </c>
      <c r="F436" s="403" t="s">
        <v>1085</v>
      </c>
      <c r="G436" s="404"/>
      <c r="H436" s="324" t="s">
        <v>979</v>
      </c>
      <c r="I436" s="323">
        <v>0.64</v>
      </c>
      <c r="J436" s="323">
        <v>16.02</v>
      </c>
      <c r="K436" s="325">
        <v>10.25</v>
      </c>
    </row>
    <row r="437" spans="1:11">
      <c r="A437" s="323" t="s">
        <v>1076</v>
      </c>
      <c r="B437" s="324" t="s">
        <v>1083</v>
      </c>
      <c r="C437" s="324" t="s">
        <v>19</v>
      </c>
      <c r="D437" s="324">
        <v>88309</v>
      </c>
      <c r="E437" s="323" t="s">
        <v>1208</v>
      </c>
      <c r="F437" s="403" t="s">
        <v>1085</v>
      </c>
      <c r="G437" s="404"/>
      <c r="H437" s="324" t="s">
        <v>979</v>
      </c>
      <c r="I437" s="323">
        <v>0.56999999999999995</v>
      </c>
      <c r="J437" s="323">
        <v>19.98</v>
      </c>
      <c r="K437" s="325">
        <v>11.38</v>
      </c>
    </row>
    <row r="438" spans="1:11" ht="24.75">
      <c r="A438" s="323" t="s">
        <v>1076</v>
      </c>
      <c r="B438" s="324" t="s">
        <v>1083</v>
      </c>
      <c r="C438" s="324" t="s">
        <v>19</v>
      </c>
      <c r="D438" s="324">
        <v>90586</v>
      </c>
      <c r="E438" s="323" t="s">
        <v>1223</v>
      </c>
      <c r="F438" s="403" t="s">
        <v>1098</v>
      </c>
      <c r="G438" s="404"/>
      <c r="H438" s="324" t="s">
        <v>1099</v>
      </c>
      <c r="I438" s="323">
        <v>0.06</v>
      </c>
      <c r="J438" s="323">
        <v>1.37</v>
      </c>
      <c r="K438" s="325">
        <v>0.08</v>
      </c>
    </row>
    <row r="439" spans="1:11" ht="24.75">
      <c r="A439" s="323" t="s">
        <v>1076</v>
      </c>
      <c r="B439" s="324" t="s">
        <v>1083</v>
      </c>
      <c r="C439" s="324" t="s">
        <v>19</v>
      </c>
      <c r="D439" s="324">
        <v>90587</v>
      </c>
      <c r="E439" s="323" t="s">
        <v>1224</v>
      </c>
      <c r="F439" s="403" t="s">
        <v>1098</v>
      </c>
      <c r="G439" s="404"/>
      <c r="H439" s="324" t="s">
        <v>1101</v>
      </c>
      <c r="I439" s="323">
        <v>0.13</v>
      </c>
      <c r="J439" s="323">
        <v>0.53</v>
      </c>
      <c r="K439" s="325">
        <v>0.06</v>
      </c>
    </row>
    <row r="440" spans="1:11" ht="24.75">
      <c r="A440" s="323" t="s">
        <v>1076</v>
      </c>
      <c r="B440" s="324" t="s">
        <v>1077</v>
      </c>
      <c r="C440" s="324" t="s">
        <v>19</v>
      </c>
      <c r="D440" s="324">
        <v>1527</v>
      </c>
      <c r="E440" s="323" t="s">
        <v>1234</v>
      </c>
      <c r="F440" s="403" t="s">
        <v>1079</v>
      </c>
      <c r="G440" s="404"/>
      <c r="H440" s="324" t="s">
        <v>28</v>
      </c>
      <c r="I440" s="323">
        <v>1.1000000000000001</v>
      </c>
      <c r="J440" s="323">
        <v>638.25</v>
      </c>
      <c r="K440" s="325">
        <v>702.07</v>
      </c>
    </row>
    <row r="441" spans="1:11">
      <c r="A441" s="277"/>
      <c r="B441"/>
      <c r="C441"/>
      <c r="D441"/>
      <c r="E441" s="277"/>
      <c r="F441" s="277"/>
      <c r="G441"/>
      <c r="H441"/>
      <c r="I441" s="277"/>
      <c r="J441" s="277"/>
      <c r="K441" s="278"/>
    </row>
    <row r="442" spans="1:11" ht="24.75">
      <c r="A442" s="315"/>
      <c r="B442" s="316" t="s">
        <v>1066</v>
      </c>
      <c r="C442" s="316" t="s">
        <v>1067</v>
      </c>
      <c r="D442" s="316" t="s">
        <v>6</v>
      </c>
      <c r="E442" s="317" t="s">
        <v>1068</v>
      </c>
      <c r="F442" s="317" t="s">
        <v>1069</v>
      </c>
      <c r="G442" s="316"/>
      <c r="H442" s="316" t="s">
        <v>1070</v>
      </c>
      <c r="I442" s="317" t="s">
        <v>11</v>
      </c>
      <c r="J442" s="317" t="s">
        <v>1071</v>
      </c>
      <c r="K442" s="318" t="s">
        <v>1072</v>
      </c>
    </row>
    <row r="443" spans="1:11" ht="47.25">
      <c r="A443" s="319" t="s">
        <v>1278</v>
      </c>
      <c r="B443" s="320" t="s">
        <v>1074</v>
      </c>
      <c r="C443" s="320" t="s">
        <v>1075</v>
      </c>
      <c r="D443" s="320" t="s">
        <v>493</v>
      </c>
      <c r="E443" s="321" t="s">
        <v>58</v>
      </c>
      <c r="F443" s="321" t="s">
        <v>1210</v>
      </c>
      <c r="G443" s="320"/>
      <c r="H443" s="320" t="s">
        <v>28</v>
      </c>
      <c r="I443" s="321">
        <v>1</v>
      </c>
      <c r="J443" s="321">
        <v>723.84</v>
      </c>
      <c r="K443" s="322">
        <v>723.84</v>
      </c>
    </row>
    <row r="444" spans="1:11">
      <c r="A444" s="323" t="s">
        <v>1076</v>
      </c>
      <c r="B444" s="324" t="s">
        <v>1083</v>
      </c>
      <c r="C444" s="324" t="s">
        <v>19</v>
      </c>
      <c r="D444" s="324">
        <v>88316</v>
      </c>
      <c r="E444" s="323" t="s">
        <v>1086</v>
      </c>
      <c r="F444" s="403" t="s">
        <v>1085</v>
      </c>
      <c r="G444" s="404"/>
      <c r="H444" s="324" t="s">
        <v>979</v>
      </c>
      <c r="I444" s="323">
        <v>0.64</v>
      </c>
      <c r="J444" s="323">
        <v>16.02</v>
      </c>
      <c r="K444" s="325">
        <v>10.25</v>
      </c>
    </row>
    <row r="445" spans="1:11">
      <c r="A445" s="323" t="s">
        <v>1076</v>
      </c>
      <c r="B445" s="324" t="s">
        <v>1083</v>
      </c>
      <c r="C445" s="324" t="s">
        <v>19</v>
      </c>
      <c r="D445" s="324">
        <v>88309</v>
      </c>
      <c r="E445" s="323" t="s">
        <v>1208</v>
      </c>
      <c r="F445" s="403" t="s">
        <v>1085</v>
      </c>
      <c r="G445" s="404"/>
      <c r="H445" s="324" t="s">
        <v>979</v>
      </c>
      <c r="I445" s="323">
        <v>0.56999999999999995</v>
      </c>
      <c r="J445" s="323">
        <v>19.98</v>
      </c>
      <c r="K445" s="325">
        <v>11.38</v>
      </c>
    </row>
    <row r="446" spans="1:11" ht="24.75">
      <c r="A446" s="323" t="s">
        <v>1076</v>
      </c>
      <c r="B446" s="324" t="s">
        <v>1083</v>
      </c>
      <c r="C446" s="324" t="s">
        <v>19</v>
      </c>
      <c r="D446" s="324">
        <v>90586</v>
      </c>
      <c r="E446" s="323" t="s">
        <v>1223</v>
      </c>
      <c r="F446" s="403" t="s">
        <v>1098</v>
      </c>
      <c r="G446" s="404"/>
      <c r="H446" s="324" t="s">
        <v>1099</v>
      </c>
      <c r="I446" s="323">
        <v>0.06</v>
      </c>
      <c r="J446" s="323">
        <v>1.37</v>
      </c>
      <c r="K446" s="325">
        <v>0.08</v>
      </c>
    </row>
    <row r="447" spans="1:11" ht="24.75">
      <c r="A447" s="323" t="s">
        <v>1076</v>
      </c>
      <c r="B447" s="324" t="s">
        <v>1083</v>
      </c>
      <c r="C447" s="324" t="s">
        <v>19</v>
      </c>
      <c r="D447" s="324">
        <v>90587</v>
      </c>
      <c r="E447" s="323" t="s">
        <v>1224</v>
      </c>
      <c r="F447" s="403" t="s">
        <v>1098</v>
      </c>
      <c r="G447" s="404"/>
      <c r="H447" s="324" t="s">
        <v>1101</v>
      </c>
      <c r="I447" s="323">
        <v>0.13</v>
      </c>
      <c r="J447" s="323">
        <v>0.53</v>
      </c>
      <c r="K447" s="325">
        <v>0.06</v>
      </c>
    </row>
    <row r="448" spans="1:11" ht="24.75">
      <c r="A448" s="323" t="s">
        <v>1076</v>
      </c>
      <c r="B448" s="324" t="s">
        <v>1077</v>
      </c>
      <c r="C448" s="324" t="s">
        <v>19</v>
      </c>
      <c r="D448" s="324">
        <v>1527</v>
      </c>
      <c r="E448" s="323" t="s">
        <v>1234</v>
      </c>
      <c r="F448" s="403" t="s">
        <v>1079</v>
      </c>
      <c r="G448" s="404"/>
      <c r="H448" s="324" t="s">
        <v>28</v>
      </c>
      <c r="I448" s="323">
        <v>1.1000000000000001</v>
      </c>
      <c r="J448" s="323">
        <v>638.25</v>
      </c>
      <c r="K448" s="325">
        <v>702.07</v>
      </c>
    </row>
    <row r="449" spans="1:11">
      <c r="A449" s="277"/>
      <c r="B449"/>
      <c r="C449"/>
      <c r="D449"/>
      <c r="E449" s="277"/>
      <c r="F449" s="277"/>
      <c r="G449"/>
      <c r="H449"/>
      <c r="I449" s="277"/>
      <c r="J449" s="277"/>
      <c r="K449" s="278"/>
    </row>
    <row r="450" spans="1:11" ht="24.75" hidden="1">
      <c r="A450" s="315"/>
      <c r="B450" s="316" t="s">
        <v>1066</v>
      </c>
      <c r="C450" s="316" t="s">
        <v>1067</v>
      </c>
      <c r="D450" s="316" t="s">
        <v>6</v>
      </c>
      <c r="E450" s="317" t="s">
        <v>1068</v>
      </c>
      <c r="F450" s="317" t="s">
        <v>1069</v>
      </c>
      <c r="G450" s="316"/>
      <c r="H450" s="316" t="s">
        <v>1070</v>
      </c>
      <c r="I450" s="317" t="s">
        <v>11</v>
      </c>
      <c r="J450" s="317" t="s">
        <v>1071</v>
      </c>
      <c r="K450" s="318" t="s">
        <v>1072</v>
      </c>
    </row>
    <row r="451" spans="1:11" ht="31.5" hidden="1">
      <c r="A451" s="319" t="s">
        <v>1279</v>
      </c>
      <c r="B451" s="320" t="s">
        <v>1074</v>
      </c>
      <c r="C451" s="320" t="s">
        <v>1280</v>
      </c>
      <c r="D451" s="320">
        <v>7393</v>
      </c>
      <c r="E451" s="321" t="s">
        <v>1281</v>
      </c>
      <c r="F451" s="321" t="s">
        <v>1282</v>
      </c>
      <c r="G451" s="320"/>
      <c r="H451" s="320" t="s">
        <v>21</v>
      </c>
      <c r="I451" s="321">
        <v>1</v>
      </c>
      <c r="J451" s="321">
        <v>155.29</v>
      </c>
      <c r="K451" s="322">
        <v>155.29</v>
      </c>
    </row>
    <row r="452" spans="1:11" hidden="1">
      <c r="A452" s="323" t="s">
        <v>1076</v>
      </c>
      <c r="B452" s="324" t="s">
        <v>1077</v>
      </c>
      <c r="C452" s="324" t="s">
        <v>1280</v>
      </c>
      <c r="D452" s="324">
        <v>1286</v>
      </c>
      <c r="E452" s="323" t="s">
        <v>1283</v>
      </c>
      <c r="F452" s="403" t="s">
        <v>1079</v>
      </c>
      <c r="G452" s="404"/>
      <c r="H452" s="324" t="s">
        <v>1284</v>
      </c>
      <c r="I452" s="323">
        <v>1</v>
      </c>
      <c r="J452" s="323">
        <v>46.1</v>
      </c>
      <c r="K452" s="325">
        <v>46.1</v>
      </c>
    </row>
    <row r="453" spans="1:11" hidden="1">
      <c r="A453" s="323" t="s">
        <v>1076</v>
      </c>
      <c r="B453" s="324" t="s">
        <v>1077</v>
      </c>
      <c r="C453" s="324" t="s">
        <v>1280</v>
      </c>
      <c r="D453" s="324">
        <v>1569</v>
      </c>
      <c r="E453" s="323" t="s">
        <v>1285</v>
      </c>
      <c r="F453" s="403" t="s">
        <v>1079</v>
      </c>
      <c r="G453" s="404"/>
      <c r="H453" s="324" t="s">
        <v>1286</v>
      </c>
      <c r="I453" s="323">
        <v>1.71</v>
      </c>
      <c r="J453" s="323">
        <v>10.130000000000001</v>
      </c>
      <c r="K453" s="325">
        <v>17.32</v>
      </c>
    </row>
    <row r="454" spans="1:11" hidden="1">
      <c r="A454" s="323" t="s">
        <v>1076</v>
      </c>
      <c r="B454" s="324" t="s">
        <v>1077</v>
      </c>
      <c r="C454" s="324" t="s">
        <v>1280</v>
      </c>
      <c r="D454" s="324">
        <v>6995</v>
      </c>
      <c r="E454" s="323" t="s">
        <v>1287</v>
      </c>
      <c r="F454" s="403" t="s">
        <v>1079</v>
      </c>
      <c r="G454" s="404"/>
      <c r="H454" s="324" t="s">
        <v>1286</v>
      </c>
      <c r="I454" s="323">
        <v>0.97</v>
      </c>
      <c r="J454" s="323">
        <v>3.89</v>
      </c>
      <c r="K454" s="325">
        <v>3.77</v>
      </c>
    </row>
    <row r="455" spans="1:11" hidden="1">
      <c r="A455" s="323" t="s">
        <v>1076</v>
      </c>
      <c r="B455" s="324" t="s">
        <v>1077</v>
      </c>
      <c r="C455" s="324" t="s">
        <v>19</v>
      </c>
      <c r="D455" s="324">
        <v>367</v>
      </c>
      <c r="E455" s="323" t="s">
        <v>1288</v>
      </c>
      <c r="F455" s="403" t="s">
        <v>1079</v>
      </c>
      <c r="G455" s="404"/>
      <c r="H455" s="324" t="s">
        <v>28</v>
      </c>
      <c r="I455" s="323">
        <v>4.9000000000000002E-2</v>
      </c>
      <c r="J455" s="323">
        <v>106.42</v>
      </c>
      <c r="K455" s="325">
        <v>5.21</v>
      </c>
    </row>
    <row r="456" spans="1:11" hidden="1">
      <c r="A456" s="323" t="s">
        <v>1076</v>
      </c>
      <c r="B456" s="324" t="s">
        <v>1077</v>
      </c>
      <c r="C456" s="324" t="s">
        <v>19</v>
      </c>
      <c r="D456" s="324">
        <v>1379</v>
      </c>
      <c r="E456" s="323" t="s">
        <v>1289</v>
      </c>
      <c r="F456" s="403" t="s">
        <v>1079</v>
      </c>
      <c r="G456" s="404"/>
      <c r="H456" s="324" t="s">
        <v>218</v>
      </c>
      <c r="I456" s="323">
        <v>15</v>
      </c>
      <c r="J456" s="323">
        <v>0.78</v>
      </c>
      <c r="K456" s="325">
        <v>11.7</v>
      </c>
    </row>
    <row r="457" spans="1:11" hidden="1">
      <c r="A457" s="323" t="s">
        <v>1076</v>
      </c>
      <c r="B457" s="324" t="s">
        <v>1077</v>
      </c>
      <c r="C457" s="324" t="s">
        <v>19</v>
      </c>
      <c r="D457" s="324">
        <v>4718</v>
      </c>
      <c r="E457" s="323" t="s">
        <v>1211</v>
      </c>
      <c r="F457" s="403" t="s">
        <v>1079</v>
      </c>
      <c r="G457" s="404"/>
      <c r="H457" s="324" t="s">
        <v>28</v>
      </c>
      <c r="I457" s="323">
        <v>3.3000000000000002E-2</v>
      </c>
      <c r="J457" s="323">
        <v>84.85</v>
      </c>
      <c r="K457" s="325">
        <v>2.8</v>
      </c>
    </row>
    <row r="458" spans="1:11" hidden="1">
      <c r="A458" s="323" t="s">
        <v>1076</v>
      </c>
      <c r="B458" s="324" t="s">
        <v>1077</v>
      </c>
      <c r="C458" s="324" t="s">
        <v>19</v>
      </c>
      <c r="D458" s="324">
        <v>4721</v>
      </c>
      <c r="E458" s="323" t="s">
        <v>1290</v>
      </c>
      <c r="F458" s="403" t="s">
        <v>1079</v>
      </c>
      <c r="G458" s="404"/>
      <c r="H458" s="324" t="s">
        <v>28</v>
      </c>
      <c r="I458" s="323">
        <v>1.0999999999999999E-2</v>
      </c>
      <c r="J458" s="323">
        <v>84.4</v>
      </c>
      <c r="K458" s="325">
        <v>0.93</v>
      </c>
    </row>
    <row r="459" spans="1:11" hidden="1">
      <c r="A459" s="323" t="s">
        <v>1076</v>
      </c>
      <c r="B459" s="324" t="s">
        <v>1077</v>
      </c>
      <c r="C459" s="324" t="s">
        <v>19</v>
      </c>
      <c r="D459" s="324">
        <v>4750</v>
      </c>
      <c r="E459" s="323" t="s">
        <v>1291</v>
      </c>
      <c r="F459" s="403" t="s">
        <v>1197</v>
      </c>
      <c r="G459" s="404"/>
      <c r="H459" s="324" t="s">
        <v>979</v>
      </c>
      <c r="I459" s="323">
        <v>0.44</v>
      </c>
      <c r="J459" s="323">
        <v>14.83</v>
      </c>
      <c r="K459" s="325">
        <v>6.53</v>
      </c>
    </row>
    <row r="460" spans="1:11" hidden="1">
      <c r="A460" s="323" t="s">
        <v>1076</v>
      </c>
      <c r="B460" s="324" t="s">
        <v>1077</v>
      </c>
      <c r="C460" s="324" t="s">
        <v>19</v>
      </c>
      <c r="D460" s="324">
        <v>5075</v>
      </c>
      <c r="E460" s="323" t="s">
        <v>1082</v>
      </c>
      <c r="F460" s="403" t="s">
        <v>1079</v>
      </c>
      <c r="G460" s="404"/>
      <c r="H460" s="324" t="s">
        <v>218</v>
      </c>
      <c r="I460" s="323">
        <v>0.03</v>
      </c>
      <c r="J460" s="323">
        <v>25.58</v>
      </c>
      <c r="K460" s="325">
        <v>0.77</v>
      </c>
    </row>
    <row r="461" spans="1:11" hidden="1">
      <c r="A461" s="323" t="s">
        <v>1076</v>
      </c>
      <c r="B461" s="324" t="s">
        <v>1077</v>
      </c>
      <c r="C461" s="324" t="s">
        <v>19</v>
      </c>
      <c r="D461" s="324">
        <v>6111</v>
      </c>
      <c r="E461" s="323" t="s">
        <v>1292</v>
      </c>
      <c r="F461" s="403" t="s">
        <v>1197</v>
      </c>
      <c r="G461" s="404"/>
      <c r="H461" s="324" t="s">
        <v>979</v>
      </c>
      <c r="I461" s="323">
        <v>1.88</v>
      </c>
      <c r="J461" s="323">
        <v>11.05</v>
      </c>
      <c r="K461" s="325">
        <v>20.77</v>
      </c>
    </row>
    <row r="462" spans="1:11" hidden="1">
      <c r="A462" s="323" t="s">
        <v>1076</v>
      </c>
      <c r="B462" s="324" t="s">
        <v>1077</v>
      </c>
      <c r="C462" s="324" t="s">
        <v>19</v>
      </c>
      <c r="D462" s="324">
        <v>10567</v>
      </c>
      <c r="E462" s="323" t="s">
        <v>1095</v>
      </c>
      <c r="F462" s="403" t="s">
        <v>1079</v>
      </c>
      <c r="G462" s="404"/>
      <c r="H462" s="324" t="s">
        <v>23</v>
      </c>
      <c r="I462" s="323">
        <v>0.56000000000000005</v>
      </c>
      <c r="J462" s="323">
        <v>10.220000000000001</v>
      </c>
      <c r="K462" s="325">
        <v>5.72</v>
      </c>
    </row>
    <row r="463" spans="1:11" ht="24.75" hidden="1">
      <c r="A463" s="323" t="s">
        <v>1076</v>
      </c>
      <c r="B463" s="324" t="s">
        <v>1083</v>
      </c>
      <c r="C463" s="324" t="s">
        <v>1280</v>
      </c>
      <c r="D463" s="324">
        <v>140</v>
      </c>
      <c r="E463" s="323" t="s">
        <v>1293</v>
      </c>
      <c r="F463" s="403" t="s">
        <v>1294</v>
      </c>
      <c r="G463" s="404"/>
      <c r="H463" s="324" t="s">
        <v>1295</v>
      </c>
      <c r="I463" s="323">
        <v>1.89</v>
      </c>
      <c r="J463" s="323">
        <v>13.22</v>
      </c>
      <c r="K463" s="325">
        <v>24.99</v>
      </c>
    </row>
    <row r="464" spans="1:11" hidden="1">
      <c r="A464" s="323" t="s">
        <v>1076</v>
      </c>
      <c r="B464" s="324" t="s">
        <v>1083</v>
      </c>
      <c r="C464" s="324" t="s">
        <v>1280</v>
      </c>
      <c r="D464" s="324">
        <v>10549</v>
      </c>
      <c r="E464" s="323" t="s">
        <v>1296</v>
      </c>
      <c r="F464" s="403" t="s">
        <v>1294</v>
      </c>
      <c r="G464" s="404"/>
      <c r="H464" s="324" t="s">
        <v>1297</v>
      </c>
      <c r="I464" s="323">
        <v>1.88</v>
      </c>
      <c r="J464" s="323">
        <v>3.76</v>
      </c>
      <c r="K464" s="325">
        <v>7.07</v>
      </c>
    </row>
    <row r="465" spans="1:11" hidden="1">
      <c r="A465" s="323" t="s">
        <v>1076</v>
      </c>
      <c r="B465" s="324" t="s">
        <v>1083</v>
      </c>
      <c r="C465" s="324" t="s">
        <v>1280</v>
      </c>
      <c r="D465" s="324">
        <v>10550</v>
      </c>
      <c r="E465" s="323" t="s">
        <v>1298</v>
      </c>
      <c r="F465" s="403" t="s">
        <v>1294</v>
      </c>
      <c r="G465" s="404"/>
      <c r="H465" s="324" t="s">
        <v>1297</v>
      </c>
      <c r="I465" s="323">
        <v>0.44</v>
      </c>
      <c r="J465" s="323">
        <v>3.67</v>
      </c>
      <c r="K465" s="325">
        <v>1.61</v>
      </c>
    </row>
    <row r="466" spans="1:11" hidden="1">
      <c r="A466" s="277"/>
      <c r="B466"/>
      <c r="C466"/>
      <c r="D466"/>
      <c r="E466" s="277"/>
      <c r="F466" s="277"/>
      <c r="G466"/>
      <c r="H466"/>
      <c r="I466" s="277"/>
      <c r="J466" s="277"/>
      <c r="K466" s="278"/>
    </row>
    <row r="467" spans="1:11" ht="24.75">
      <c r="A467" s="315"/>
      <c r="B467" s="316" t="s">
        <v>1066</v>
      </c>
      <c r="C467" s="316" t="s">
        <v>1067</v>
      </c>
      <c r="D467" s="316" t="s">
        <v>6</v>
      </c>
      <c r="E467" s="317" t="s">
        <v>1068</v>
      </c>
      <c r="F467" s="317" t="s">
        <v>1069</v>
      </c>
      <c r="G467" s="316"/>
      <c r="H467" s="316" t="s">
        <v>1070</v>
      </c>
      <c r="I467" s="317" t="s">
        <v>11</v>
      </c>
      <c r="J467" s="317" t="s">
        <v>1071</v>
      </c>
      <c r="K467" s="318" t="s">
        <v>1072</v>
      </c>
    </row>
    <row r="468" spans="1:11" ht="63">
      <c r="A468" s="319" t="s">
        <v>1299</v>
      </c>
      <c r="B468" s="320" t="s">
        <v>1074</v>
      </c>
      <c r="C468" s="320" t="s">
        <v>1075</v>
      </c>
      <c r="D468" s="320" t="s">
        <v>457</v>
      </c>
      <c r="E468" s="321" t="s">
        <v>546</v>
      </c>
      <c r="F468" s="321" t="s">
        <v>1300</v>
      </c>
      <c r="G468" s="320"/>
      <c r="H468" s="320" t="s">
        <v>21</v>
      </c>
      <c r="I468" s="321">
        <v>1</v>
      </c>
      <c r="J468" s="321">
        <v>13.75</v>
      </c>
      <c r="K468" s="322">
        <v>13.75</v>
      </c>
    </row>
    <row r="469" spans="1:11">
      <c r="A469" s="323" t="s">
        <v>1076</v>
      </c>
      <c r="B469" s="324" t="s">
        <v>1077</v>
      </c>
      <c r="C469" s="324" t="s">
        <v>19</v>
      </c>
      <c r="D469" s="324">
        <v>7319</v>
      </c>
      <c r="E469" s="323" t="s">
        <v>1301</v>
      </c>
      <c r="F469" s="403" t="s">
        <v>1079</v>
      </c>
      <c r="G469" s="404"/>
      <c r="H469" s="324" t="s">
        <v>1094</v>
      </c>
      <c r="I469" s="323">
        <v>0.4</v>
      </c>
      <c r="J469" s="323">
        <v>18.38</v>
      </c>
      <c r="K469" s="325">
        <v>7.35</v>
      </c>
    </row>
    <row r="470" spans="1:11">
      <c r="A470" s="323" t="s">
        <v>1076</v>
      </c>
      <c r="B470" s="324" t="s">
        <v>1083</v>
      </c>
      <c r="C470" s="324" t="s">
        <v>19</v>
      </c>
      <c r="D470" s="324">
        <v>88316</v>
      </c>
      <c r="E470" s="323" t="s">
        <v>1086</v>
      </c>
      <c r="F470" s="403" t="s">
        <v>1085</v>
      </c>
      <c r="G470" s="404"/>
      <c r="H470" s="324" t="s">
        <v>979</v>
      </c>
      <c r="I470" s="323">
        <v>0.4</v>
      </c>
      <c r="J470" s="323">
        <v>16.02</v>
      </c>
      <c r="K470" s="325">
        <v>6.4</v>
      </c>
    </row>
    <row r="471" spans="1:11">
      <c r="A471" s="277"/>
      <c r="B471"/>
      <c r="C471"/>
      <c r="D471"/>
      <c r="E471" s="277"/>
      <c r="F471" s="277"/>
      <c r="G471"/>
      <c r="H471"/>
      <c r="I471" s="277"/>
      <c r="J471" s="277"/>
      <c r="K471" s="278"/>
    </row>
    <row r="472" spans="1:11" ht="24.75" hidden="1">
      <c r="A472" s="315"/>
      <c r="B472" s="316" t="s">
        <v>1066</v>
      </c>
      <c r="C472" s="316" t="s">
        <v>1067</v>
      </c>
      <c r="D472" s="316" t="s">
        <v>6</v>
      </c>
      <c r="E472" s="317" t="s">
        <v>1068</v>
      </c>
      <c r="F472" s="317" t="s">
        <v>1069</v>
      </c>
      <c r="G472" s="316"/>
      <c r="H472" s="316" t="s">
        <v>1070</v>
      </c>
      <c r="I472" s="317" t="s">
        <v>11</v>
      </c>
      <c r="J472" s="317" t="s">
        <v>1071</v>
      </c>
      <c r="K472" s="318" t="s">
        <v>1072</v>
      </c>
    </row>
    <row r="473" spans="1:11" ht="47.25" hidden="1">
      <c r="A473" s="319" t="s">
        <v>1302</v>
      </c>
      <c r="B473" s="320" t="s">
        <v>1074</v>
      </c>
      <c r="C473" s="320" t="s">
        <v>19</v>
      </c>
      <c r="D473" s="320">
        <v>103325</v>
      </c>
      <c r="E473" s="321" t="s">
        <v>1032</v>
      </c>
      <c r="F473" s="321" t="s">
        <v>1303</v>
      </c>
      <c r="G473" s="320"/>
      <c r="H473" s="320" t="s">
        <v>21</v>
      </c>
      <c r="I473" s="321">
        <v>1</v>
      </c>
      <c r="J473" s="321">
        <v>73.819999999999993</v>
      </c>
      <c r="K473" s="322">
        <v>73.819999999999993</v>
      </c>
    </row>
    <row r="474" spans="1:11" ht="24.75" hidden="1">
      <c r="A474" s="323" t="s">
        <v>1076</v>
      </c>
      <c r="B474" s="324" t="s">
        <v>1077</v>
      </c>
      <c r="C474" s="324" t="s">
        <v>19</v>
      </c>
      <c r="D474" s="324">
        <v>34547</v>
      </c>
      <c r="E474" s="323" t="s">
        <v>1304</v>
      </c>
      <c r="F474" s="403" t="s">
        <v>1079</v>
      </c>
      <c r="G474" s="404"/>
      <c r="H474" s="324" t="s">
        <v>23</v>
      </c>
      <c r="I474" s="323">
        <v>0.42</v>
      </c>
      <c r="J474" s="323">
        <v>6.09</v>
      </c>
      <c r="K474" s="325">
        <v>2.5499999999999998</v>
      </c>
    </row>
    <row r="475" spans="1:11" hidden="1">
      <c r="A475" s="323" t="s">
        <v>1076</v>
      </c>
      <c r="B475" s="324" t="s">
        <v>1077</v>
      </c>
      <c r="C475" s="324" t="s">
        <v>19</v>
      </c>
      <c r="D475" s="324">
        <v>37395</v>
      </c>
      <c r="E475" s="323" t="s">
        <v>1305</v>
      </c>
      <c r="F475" s="403" t="s">
        <v>1079</v>
      </c>
      <c r="G475" s="404"/>
      <c r="H475" s="324" t="s">
        <v>1306</v>
      </c>
      <c r="I475" s="323">
        <v>0.01</v>
      </c>
      <c r="J475" s="323">
        <v>40.33</v>
      </c>
      <c r="K475" s="325">
        <v>0.4</v>
      </c>
    </row>
    <row r="476" spans="1:11" hidden="1">
      <c r="A476" s="323" t="s">
        <v>1076</v>
      </c>
      <c r="B476" s="324" t="s">
        <v>1077</v>
      </c>
      <c r="C476" s="324" t="s">
        <v>19</v>
      </c>
      <c r="D476" s="324">
        <v>37593</v>
      </c>
      <c r="E476" s="323" t="s">
        <v>1307</v>
      </c>
      <c r="F476" s="403" t="s">
        <v>1079</v>
      </c>
      <c r="G476" s="404"/>
      <c r="H476" s="324" t="s">
        <v>123</v>
      </c>
      <c r="I476" s="323">
        <v>13.6</v>
      </c>
      <c r="J476" s="323">
        <v>2.92</v>
      </c>
      <c r="K476" s="325">
        <v>39.71</v>
      </c>
    </row>
    <row r="477" spans="1:11" ht="24.75" hidden="1">
      <c r="A477" s="323" t="s">
        <v>1076</v>
      </c>
      <c r="B477" s="324" t="s">
        <v>1083</v>
      </c>
      <c r="C477" s="324" t="s">
        <v>19</v>
      </c>
      <c r="D477" s="324">
        <v>87369</v>
      </c>
      <c r="E477" s="323" t="s">
        <v>1308</v>
      </c>
      <c r="F477" s="403" t="s">
        <v>1085</v>
      </c>
      <c r="G477" s="404"/>
      <c r="H477" s="324" t="s">
        <v>28</v>
      </c>
      <c r="I477" s="323">
        <v>1.18E-2</v>
      </c>
      <c r="J477" s="323">
        <v>601.74</v>
      </c>
      <c r="K477" s="325">
        <v>7.1</v>
      </c>
    </row>
    <row r="478" spans="1:11" hidden="1">
      <c r="A478" s="323" t="s">
        <v>1076</v>
      </c>
      <c r="B478" s="324" t="s">
        <v>1083</v>
      </c>
      <c r="C478" s="324" t="s">
        <v>19</v>
      </c>
      <c r="D478" s="324">
        <v>88309</v>
      </c>
      <c r="E478" s="323" t="s">
        <v>1208</v>
      </c>
      <c r="F478" s="403" t="s">
        <v>1085</v>
      </c>
      <c r="G478" s="404"/>
      <c r="H478" s="324" t="s">
        <v>979</v>
      </c>
      <c r="I478" s="323">
        <v>0.86</v>
      </c>
      <c r="J478" s="323">
        <v>19.98</v>
      </c>
      <c r="K478" s="325">
        <v>17.18</v>
      </c>
    </row>
    <row r="479" spans="1:11" hidden="1">
      <c r="A479" s="323" t="s">
        <v>1076</v>
      </c>
      <c r="B479" s="324" t="s">
        <v>1083</v>
      </c>
      <c r="C479" s="324" t="s">
        <v>19</v>
      </c>
      <c r="D479" s="324">
        <v>88316</v>
      </c>
      <c r="E479" s="323" t="s">
        <v>1086</v>
      </c>
      <c r="F479" s="403" t="s">
        <v>1085</v>
      </c>
      <c r="G479" s="404"/>
      <c r="H479" s="324" t="s">
        <v>979</v>
      </c>
      <c r="I479" s="323">
        <v>0.43</v>
      </c>
      <c r="J479" s="323">
        <v>16.02</v>
      </c>
      <c r="K479" s="325">
        <v>6.88</v>
      </c>
    </row>
    <row r="480" spans="1:11" hidden="1">
      <c r="A480" s="277"/>
      <c r="B480"/>
      <c r="C480"/>
      <c r="D480"/>
      <c r="E480" s="277"/>
      <c r="F480" s="277"/>
      <c r="G480"/>
      <c r="H480"/>
      <c r="I480" s="277"/>
      <c r="J480" s="277"/>
      <c r="K480" s="278"/>
    </row>
    <row r="481" spans="1:11" ht="24.75" hidden="1">
      <c r="A481" s="315"/>
      <c r="B481" s="316" t="s">
        <v>1066</v>
      </c>
      <c r="C481" s="316" t="s">
        <v>1067</v>
      </c>
      <c r="D481" s="316" t="s">
        <v>6</v>
      </c>
      <c r="E481" s="317" t="s">
        <v>1068</v>
      </c>
      <c r="F481" s="317" t="s">
        <v>1069</v>
      </c>
      <c r="G481" s="316"/>
      <c r="H481" s="316" t="s">
        <v>1070</v>
      </c>
      <c r="I481" s="317" t="s">
        <v>11</v>
      </c>
      <c r="J481" s="317" t="s">
        <v>1071</v>
      </c>
      <c r="K481" s="318" t="s">
        <v>1072</v>
      </c>
    </row>
    <row r="482" spans="1:11" ht="31.5" hidden="1">
      <c r="A482" s="319" t="s">
        <v>1309</v>
      </c>
      <c r="B482" s="320" t="s">
        <v>1074</v>
      </c>
      <c r="C482" s="320" t="s">
        <v>19</v>
      </c>
      <c r="D482" s="320">
        <v>93187</v>
      </c>
      <c r="E482" s="321" t="s">
        <v>644</v>
      </c>
      <c r="F482" s="321" t="s">
        <v>1210</v>
      </c>
      <c r="G482" s="320"/>
      <c r="H482" s="320" t="s">
        <v>23</v>
      </c>
      <c r="I482" s="321">
        <v>1</v>
      </c>
      <c r="J482" s="321">
        <v>92.21</v>
      </c>
      <c r="K482" s="322">
        <v>92.21</v>
      </c>
    </row>
    <row r="483" spans="1:11" hidden="1">
      <c r="A483" s="323" t="s">
        <v>1076</v>
      </c>
      <c r="B483" s="324" t="s">
        <v>1077</v>
      </c>
      <c r="C483" s="324" t="s">
        <v>19</v>
      </c>
      <c r="D483" s="324">
        <v>2692</v>
      </c>
      <c r="E483" s="323" t="s">
        <v>1215</v>
      </c>
      <c r="F483" s="403" t="s">
        <v>1079</v>
      </c>
      <c r="G483" s="404"/>
      <c r="H483" s="324" t="s">
        <v>1094</v>
      </c>
      <c r="I483" s="323">
        <v>7.0000000000000001E-3</v>
      </c>
      <c r="J483" s="323">
        <v>5.24</v>
      </c>
      <c r="K483" s="325">
        <v>0.03</v>
      </c>
    </row>
    <row r="484" spans="1:11" hidden="1">
      <c r="A484" s="323" t="s">
        <v>1076</v>
      </c>
      <c r="B484" s="324" t="s">
        <v>1077</v>
      </c>
      <c r="C484" s="324" t="s">
        <v>19</v>
      </c>
      <c r="D484" s="324">
        <v>4491</v>
      </c>
      <c r="E484" s="323" t="s">
        <v>1080</v>
      </c>
      <c r="F484" s="403" t="s">
        <v>1079</v>
      </c>
      <c r="G484" s="404"/>
      <c r="H484" s="324" t="s">
        <v>23</v>
      </c>
      <c r="I484" s="323">
        <v>0.22</v>
      </c>
      <c r="J484" s="323">
        <v>9.0399999999999991</v>
      </c>
      <c r="K484" s="325">
        <v>1.98</v>
      </c>
    </row>
    <row r="485" spans="1:11" ht="24.75" hidden="1">
      <c r="A485" s="323" t="s">
        <v>1076</v>
      </c>
      <c r="B485" s="324" t="s">
        <v>1077</v>
      </c>
      <c r="C485" s="324" t="s">
        <v>19</v>
      </c>
      <c r="D485" s="324">
        <v>39017</v>
      </c>
      <c r="E485" s="323" t="s">
        <v>1226</v>
      </c>
      <c r="F485" s="403" t="s">
        <v>1079</v>
      </c>
      <c r="G485" s="404"/>
      <c r="H485" s="324" t="s">
        <v>123</v>
      </c>
      <c r="I485" s="323">
        <v>6</v>
      </c>
      <c r="J485" s="323">
        <v>0.22</v>
      </c>
      <c r="K485" s="325">
        <v>1.32</v>
      </c>
    </row>
    <row r="486" spans="1:11" hidden="1">
      <c r="A486" s="323" t="s">
        <v>1076</v>
      </c>
      <c r="B486" s="324" t="s">
        <v>1083</v>
      </c>
      <c r="C486" s="324" t="s">
        <v>19</v>
      </c>
      <c r="D486" s="324">
        <v>88309</v>
      </c>
      <c r="E486" s="323" t="s">
        <v>1208</v>
      </c>
      <c r="F486" s="403" t="s">
        <v>1085</v>
      </c>
      <c r="G486" s="404"/>
      <c r="H486" s="324" t="s">
        <v>979</v>
      </c>
      <c r="I486" s="323">
        <v>0.36</v>
      </c>
      <c r="J486" s="323">
        <v>19.98</v>
      </c>
      <c r="K486" s="325">
        <v>7.19</v>
      </c>
    </row>
    <row r="487" spans="1:11" hidden="1">
      <c r="A487" s="323" t="s">
        <v>1076</v>
      </c>
      <c r="B487" s="324" t="s">
        <v>1083</v>
      </c>
      <c r="C487" s="324" t="s">
        <v>19</v>
      </c>
      <c r="D487" s="324">
        <v>88316</v>
      </c>
      <c r="E487" s="323" t="s">
        <v>1086</v>
      </c>
      <c r="F487" s="403" t="s">
        <v>1085</v>
      </c>
      <c r="G487" s="404"/>
      <c r="H487" s="324" t="s">
        <v>979</v>
      </c>
      <c r="I487" s="323">
        <v>0.18</v>
      </c>
      <c r="J487" s="323">
        <v>16.02</v>
      </c>
      <c r="K487" s="325">
        <v>2.88</v>
      </c>
    </row>
    <row r="488" spans="1:11" hidden="1">
      <c r="A488" s="323" t="s">
        <v>1076</v>
      </c>
      <c r="B488" s="324" t="s">
        <v>1083</v>
      </c>
      <c r="C488" s="324" t="s">
        <v>19</v>
      </c>
      <c r="D488" s="324">
        <v>92270</v>
      </c>
      <c r="E488" s="323" t="s">
        <v>1310</v>
      </c>
      <c r="F488" s="403" t="s">
        <v>1088</v>
      </c>
      <c r="G488" s="404"/>
      <c r="H488" s="324" t="s">
        <v>21</v>
      </c>
      <c r="I488" s="323">
        <v>0.4</v>
      </c>
      <c r="J488" s="323">
        <v>145.41</v>
      </c>
      <c r="K488" s="325">
        <v>58.16</v>
      </c>
    </row>
    <row r="489" spans="1:11" hidden="1">
      <c r="A489" s="323" t="s">
        <v>1076</v>
      </c>
      <c r="B489" s="324" t="s">
        <v>1083</v>
      </c>
      <c r="C489" s="324" t="s">
        <v>19</v>
      </c>
      <c r="D489" s="324">
        <v>92793</v>
      </c>
      <c r="E489" s="323" t="s">
        <v>1231</v>
      </c>
      <c r="F489" s="403" t="s">
        <v>1088</v>
      </c>
      <c r="G489" s="404"/>
      <c r="H489" s="324" t="s">
        <v>218</v>
      </c>
      <c r="I489" s="323">
        <v>0.79</v>
      </c>
      <c r="J489" s="323">
        <v>12.82</v>
      </c>
      <c r="K489" s="325">
        <v>10.119999999999999</v>
      </c>
    </row>
    <row r="490" spans="1:11" ht="24.75" hidden="1">
      <c r="A490" s="323" t="s">
        <v>1076</v>
      </c>
      <c r="B490" s="324" t="s">
        <v>1083</v>
      </c>
      <c r="C490" s="324" t="s">
        <v>19</v>
      </c>
      <c r="D490" s="324">
        <v>94970</v>
      </c>
      <c r="E490" s="323" t="s">
        <v>1311</v>
      </c>
      <c r="F490" s="403" t="s">
        <v>1088</v>
      </c>
      <c r="G490" s="404"/>
      <c r="H490" s="324" t="s">
        <v>28</v>
      </c>
      <c r="I490" s="323">
        <v>2.4E-2</v>
      </c>
      <c r="J490" s="323">
        <v>438.86</v>
      </c>
      <c r="K490" s="325">
        <v>10.53</v>
      </c>
    </row>
    <row r="491" spans="1:11" hidden="1">
      <c r="A491" s="277"/>
      <c r="B491"/>
      <c r="C491"/>
      <c r="D491"/>
      <c r="E491" s="277"/>
      <c r="F491" s="277"/>
      <c r="G491"/>
      <c r="H491"/>
      <c r="I491" s="277"/>
      <c r="J491" s="277"/>
      <c r="K491" s="278"/>
    </row>
    <row r="492" spans="1:11" ht="24.75" hidden="1">
      <c r="A492" s="315"/>
      <c r="B492" s="316" t="s">
        <v>1066</v>
      </c>
      <c r="C492" s="316" t="s">
        <v>1067</v>
      </c>
      <c r="D492" s="316" t="s">
        <v>6</v>
      </c>
      <c r="E492" s="317" t="s">
        <v>1068</v>
      </c>
      <c r="F492" s="317" t="s">
        <v>1069</v>
      </c>
      <c r="G492" s="316"/>
      <c r="H492" s="316" t="s">
        <v>1070</v>
      </c>
      <c r="I492" s="317" t="s">
        <v>11</v>
      </c>
      <c r="J492" s="317" t="s">
        <v>1071</v>
      </c>
      <c r="K492" s="318" t="s">
        <v>1072</v>
      </c>
    </row>
    <row r="493" spans="1:11" ht="31.5" hidden="1">
      <c r="A493" s="319" t="s">
        <v>1312</v>
      </c>
      <c r="B493" s="320" t="s">
        <v>1074</v>
      </c>
      <c r="C493" s="320" t="s">
        <v>19</v>
      </c>
      <c r="D493" s="320">
        <v>93186</v>
      </c>
      <c r="E493" s="321" t="s">
        <v>643</v>
      </c>
      <c r="F493" s="321" t="s">
        <v>1210</v>
      </c>
      <c r="G493" s="320"/>
      <c r="H493" s="320" t="s">
        <v>23</v>
      </c>
      <c r="I493" s="321">
        <v>1</v>
      </c>
      <c r="J493" s="321">
        <v>80.069999999999993</v>
      </c>
      <c r="K493" s="322">
        <v>80.069999999999993</v>
      </c>
    </row>
    <row r="494" spans="1:11" hidden="1">
      <c r="A494" s="323" t="s">
        <v>1076</v>
      </c>
      <c r="B494" s="324" t="s">
        <v>1077</v>
      </c>
      <c r="C494" s="324" t="s">
        <v>19</v>
      </c>
      <c r="D494" s="324">
        <v>2692</v>
      </c>
      <c r="E494" s="323" t="s">
        <v>1215</v>
      </c>
      <c r="F494" s="403" t="s">
        <v>1079</v>
      </c>
      <c r="G494" s="404"/>
      <c r="H494" s="324" t="s">
        <v>1094</v>
      </c>
      <c r="I494" s="323">
        <v>6.0000000000000001E-3</v>
      </c>
      <c r="J494" s="323">
        <v>5.24</v>
      </c>
      <c r="K494" s="325">
        <v>0.03</v>
      </c>
    </row>
    <row r="495" spans="1:11" hidden="1">
      <c r="A495" s="323" t="s">
        <v>1076</v>
      </c>
      <c r="B495" s="324" t="s">
        <v>1077</v>
      </c>
      <c r="C495" s="324" t="s">
        <v>19</v>
      </c>
      <c r="D495" s="324">
        <v>4491</v>
      </c>
      <c r="E495" s="323" t="s">
        <v>1080</v>
      </c>
      <c r="F495" s="403" t="s">
        <v>1079</v>
      </c>
      <c r="G495" s="404"/>
      <c r="H495" s="324" t="s">
        <v>23</v>
      </c>
      <c r="I495" s="323">
        <v>0.35199999999999998</v>
      </c>
      <c r="J495" s="323">
        <v>9.0399999999999991</v>
      </c>
      <c r="K495" s="325">
        <v>3.18</v>
      </c>
    </row>
    <row r="496" spans="1:11" ht="24.75" hidden="1">
      <c r="A496" s="323" t="s">
        <v>1076</v>
      </c>
      <c r="B496" s="324" t="s">
        <v>1077</v>
      </c>
      <c r="C496" s="324" t="s">
        <v>19</v>
      </c>
      <c r="D496" s="324">
        <v>39017</v>
      </c>
      <c r="E496" s="323" t="s">
        <v>1226</v>
      </c>
      <c r="F496" s="403" t="s">
        <v>1079</v>
      </c>
      <c r="G496" s="404"/>
      <c r="H496" s="324" t="s">
        <v>123</v>
      </c>
      <c r="I496" s="323">
        <v>6</v>
      </c>
      <c r="J496" s="323">
        <v>0.22</v>
      </c>
      <c r="K496" s="325">
        <v>1.32</v>
      </c>
    </row>
    <row r="497" spans="1:11" hidden="1">
      <c r="A497" s="323" t="s">
        <v>1076</v>
      </c>
      <c r="B497" s="324" t="s">
        <v>1083</v>
      </c>
      <c r="C497" s="324" t="s">
        <v>19</v>
      </c>
      <c r="D497" s="324">
        <v>88309</v>
      </c>
      <c r="E497" s="323" t="s">
        <v>1208</v>
      </c>
      <c r="F497" s="403" t="s">
        <v>1085</v>
      </c>
      <c r="G497" s="404"/>
      <c r="H497" s="324" t="s">
        <v>979</v>
      </c>
      <c r="I497" s="323">
        <v>0.376</v>
      </c>
      <c r="J497" s="323">
        <v>19.98</v>
      </c>
      <c r="K497" s="325">
        <v>7.51</v>
      </c>
    </row>
    <row r="498" spans="1:11" hidden="1">
      <c r="A498" s="323" t="s">
        <v>1076</v>
      </c>
      <c r="B498" s="324" t="s">
        <v>1083</v>
      </c>
      <c r="C498" s="324" t="s">
        <v>19</v>
      </c>
      <c r="D498" s="324">
        <v>88316</v>
      </c>
      <c r="E498" s="323" t="s">
        <v>1086</v>
      </c>
      <c r="F498" s="403" t="s">
        <v>1085</v>
      </c>
      <c r="G498" s="404"/>
      <c r="H498" s="324" t="s">
        <v>979</v>
      </c>
      <c r="I498" s="323">
        <v>0.188</v>
      </c>
      <c r="J498" s="323">
        <v>16.02</v>
      </c>
      <c r="K498" s="325">
        <v>3.01</v>
      </c>
    </row>
    <row r="499" spans="1:11" hidden="1">
      <c r="A499" s="323" t="s">
        <v>1076</v>
      </c>
      <c r="B499" s="324" t="s">
        <v>1083</v>
      </c>
      <c r="C499" s="324" t="s">
        <v>19</v>
      </c>
      <c r="D499" s="324">
        <v>92270</v>
      </c>
      <c r="E499" s="323" t="s">
        <v>1310</v>
      </c>
      <c r="F499" s="403" t="s">
        <v>1088</v>
      </c>
      <c r="G499" s="404"/>
      <c r="H499" s="324" t="s">
        <v>21</v>
      </c>
      <c r="I499" s="323">
        <v>0.35</v>
      </c>
      <c r="J499" s="323">
        <v>145.41</v>
      </c>
      <c r="K499" s="325">
        <v>50.89</v>
      </c>
    </row>
    <row r="500" spans="1:11" hidden="1">
      <c r="A500" s="323" t="s">
        <v>1076</v>
      </c>
      <c r="B500" s="324" t="s">
        <v>1083</v>
      </c>
      <c r="C500" s="324" t="s">
        <v>19</v>
      </c>
      <c r="D500" s="324">
        <v>92792</v>
      </c>
      <c r="E500" s="323" t="s">
        <v>1313</v>
      </c>
      <c r="F500" s="403" t="s">
        <v>1088</v>
      </c>
      <c r="G500" s="404"/>
      <c r="H500" s="324" t="s">
        <v>218</v>
      </c>
      <c r="I500" s="323">
        <v>0.49</v>
      </c>
      <c r="J500" s="323">
        <v>12.74</v>
      </c>
      <c r="K500" s="325">
        <v>6.24</v>
      </c>
    </row>
    <row r="501" spans="1:11" ht="24.75" hidden="1">
      <c r="A501" s="323" t="s">
        <v>1076</v>
      </c>
      <c r="B501" s="324" t="s">
        <v>1083</v>
      </c>
      <c r="C501" s="324" t="s">
        <v>19</v>
      </c>
      <c r="D501" s="324">
        <v>94970</v>
      </c>
      <c r="E501" s="323" t="s">
        <v>1311</v>
      </c>
      <c r="F501" s="403" t="s">
        <v>1088</v>
      </c>
      <c r="G501" s="404"/>
      <c r="H501" s="324" t="s">
        <v>28</v>
      </c>
      <c r="I501" s="323">
        <v>1.7999999999999999E-2</v>
      </c>
      <c r="J501" s="323">
        <v>438.86</v>
      </c>
      <c r="K501" s="325">
        <v>7.89</v>
      </c>
    </row>
    <row r="502" spans="1:11" hidden="1">
      <c r="A502" s="277"/>
      <c r="B502"/>
      <c r="C502"/>
      <c r="D502"/>
      <c r="E502" s="277"/>
      <c r="F502" s="277"/>
      <c r="G502"/>
      <c r="H502"/>
      <c r="I502" s="277"/>
      <c r="J502" s="277"/>
      <c r="K502" s="278"/>
    </row>
    <row r="503" spans="1:11" ht="24.75" hidden="1">
      <c r="A503" s="315"/>
      <c r="B503" s="316" t="s">
        <v>1066</v>
      </c>
      <c r="C503" s="316" t="s">
        <v>1067</v>
      </c>
      <c r="D503" s="316" t="s">
        <v>6</v>
      </c>
      <c r="E503" s="317" t="s">
        <v>1068</v>
      </c>
      <c r="F503" s="317" t="s">
        <v>1069</v>
      </c>
      <c r="G503" s="316"/>
      <c r="H503" s="316" t="s">
        <v>1070</v>
      </c>
      <c r="I503" s="317" t="s">
        <v>11</v>
      </c>
      <c r="J503" s="317" t="s">
        <v>1071</v>
      </c>
      <c r="K503" s="318" t="s">
        <v>1072</v>
      </c>
    </row>
    <row r="504" spans="1:11" ht="31.5" hidden="1">
      <c r="A504" s="319" t="s">
        <v>1314</v>
      </c>
      <c r="B504" s="320" t="s">
        <v>1074</v>
      </c>
      <c r="C504" s="320" t="s">
        <v>19</v>
      </c>
      <c r="D504" s="320">
        <v>93197</v>
      </c>
      <c r="E504" s="321" t="s">
        <v>89</v>
      </c>
      <c r="F504" s="321" t="s">
        <v>1210</v>
      </c>
      <c r="G504" s="320"/>
      <c r="H504" s="320" t="s">
        <v>23</v>
      </c>
      <c r="I504" s="321">
        <v>1</v>
      </c>
      <c r="J504" s="321">
        <v>86.35</v>
      </c>
      <c r="K504" s="322">
        <v>86.35</v>
      </c>
    </row>
    <row r="505" spans="1:11" hidden="1">
      <c r="A505" s="323" t="s">
        <v>1076</v>
      </c>
      <c r="B505" s="324" t="s">
        <v>1077</v>
      </c>
      <c r="C505" s="324" t="s">
        <v>19</v>
      </c>
      <c r="D505" s="324">
        <v>2692</v>
      </c>
      <c r="E505" s="323" t="s">
        <v>1215</v>
      </c>
      <c r="F505" s="403" t="s">
        <v>1079</v>
      </c>
      <c r="G505" s="404"/>
      <c r="H505" s="324" t="s">
        <v>1094</v>
      </c>
      <c r="I505" s="323">
        <v>7.0000000000000001E-3</v>
      </c>
      <c r="J505" s="323">
        <v>5.24</v>
      </c>
      <c r="K505" s="325">
        <v>0.03</v>
      </c>
    </row>
    <row r="506" spans="1:11" ht="24.75" hidden="1">
      <c r="A506" s="323" t="s">
        <v>1076</v>
      </c>
      <c r="B506" s="324" t="s">
        <v>1077</v>
      </c>
      <c r="C506" s="324" t="s">
        <v>19</v>
      </c>
      <c r="D506" s="324">
        <v>39017</v>
      </c>
      <c r="E506" s="323" t="s">
        <v>1226</v>
      </c>
      <c r="F506" s="403" t="s">
        <v>1079</v>
      </c>
      <c r="G506" s="404"/>
      <c r="H506" s="324" t="s">
        <v>123</v>
      </c>
      <c r="I506" s="323">
        <v>6</v>
      </c>
      <c r="J506" s="323">
        <v>0.22</v>
      </c>
      <c r="K506" s="325">
        <v>1.32</v>
      </c>
    </row>
    <row r="507" spans="1:11" hidden="1">
      <c r="A507" s="323" t="s">
        <v>1076</v>
      </c>
      <c r="B507" s="324" t="s">
        <v>1083</v>
      </c>
      <c r="C507" s="324" t="s">
        <v>19</v>
      </c>
      <c r="D507" s="324">
        <v>88309</v>
      </c>
      <c r="E507" s="323" t="s">
        <v>1208</v>
      </c>
      <c r="F507" s="403" t="s">
        <v>1085</v>
      </c>
      <c r="G507" s="404"/>
      <c r="H507" s="324" t="s">
        <v>979</v>
      </c>
      <c r="I507" s="323">
        <v>0.36</v>
      </c>
      <c r="J507" s="323">
        <v>19.98</v>
      </c>
      <c r="K507" s="325">
        <v>7.19</v>
      </c>
    </row>
    <row r="508" spans="1:11" hidden="1">
      <c r="A508" s="323" t="s">
        <v>1076</v>
      </c>
      <c r="B508" s="324" t="s">
        <v>1083</v>
      </c>
      <c r="C508" s="324" t="s">
        <v>19</v>
      </c>
      <c r="D508" s="324">
        <v>88316</v>
      </c>
      <c r="E508" s="323" t="s">
        <v>1086</v>
      </c>
      <c r="F508" s="403" t="s">
        <v>1085</v>
      </c>
      <c r="G508" s="404"/>
      <c r="H508" s="324" t="s">
        <v>979</v>
      </c>
      <c r="I508" s="323">
        <v>0.18</v>
      </c>
      <c r="J508" s="323">
        <v>16.02</v>
      </c>
      <c r="K508" s="325">
        <v>2.88</v>
      </c>
    </row>
    <row r="509" spans="1:11" hidden="1">
      <c r="A509" s="323" t="s">
        <v>1076</v>
      </c>
      <c r="B509" s="324" t="s">
        <v>1083</v>
      </c>
      <c r="C509" s="324" t="s">
        <v>19</v>
      </c>
      <c r="D509" s="324">
        <v>92270</v>
      </c>
      <c r="E509" s="323" t="s">
        <v>1310</v>
      </c>
      <c r="F509" s="403" t="s">
        <v>1088</v>
      </c>
      <c r="G509" s="404"/>
      <c r="H509" s="324" t="s">
        <v>21</v>
      </c>
      <c r="I509" s="323">
        <v>0.4</v>
      </c>
      <c r="J509" s="323">
        <v>145.41</v>
      </c>
      <c r="K509" s="325">
        <v>58.16</v>
      </c>
    </row>
    <row r="510" spans="1:11" hidden="1">
      <c r="A510" s="323" t="s">
        <v>1076</v>
      </c>
      <c r="B510" s="324" t="s">
        <v>1083</v>
      </c>
      <c r="C510" s="324" t="s">
        <v>19</v>
      </c>
      <c r="D510" s="324">
        <v>92792</v>
      </c>
      <c r="E510" s="323" t="s">
        <v>1313</v>
      </c>
      <c r="F510" s="403" t="s">
        <v>1088</v>
      </c>
      <c r="G510" s="404"/>
      <c r="H510" s="324" t="s">
        <v>218</v>
      </c>
      <c r="I510" s="323">
        <v>0.49</v>
      </c>
      <c r="J510" s="323">
        <v>12.74</v>
      </c>
      <c r="K510" s="325">
        <v>6.24</v>
      </c>
    </row>
    <row r="511" spans="1:11" ht="24.75" hidden="1">
      <c r="A511" s="323" t="s">
        <v>1076</v>
      </c>
      <c r="B511" s="324" t="s">
        <v>1083</v>
      </c>
      <c r="C511" s="324" t="s">
        <v>19</v>
      </c>
      <c r="D511" s="324">
        <v>94970</v>
      </c>
      <c r="E511" s="323" t="s">
        <v>1311</v>
      </c>
      <c r="F511" s="403" t="s">
        <v>1088</v>
      </c>
      <c r="G511" s="404"/>
      <c r="H511" s="324" t="s">
        <v>28</v>
      </c>
      <c r="I511" s="323">
        <v>2.4E-2</v>
      </c>
      <c r="J511" s="323">
        <v>438.86</v>
      </c>
      <c r="K511" s="325">
        <v>10.53</v>
      </c>
    </row>
    <row r="512" spans="1:11" hidden="1">
      <c r="A512" s="277"/>
      <c r="B512"/>
      <c r="C512"/>
      <c r="D512"/>
      <c r="E512" s="277"/>
      <c r="F512" s="277"/>
      <c r="G512"/>
      <c r="H512"/>
      <c r="I512" s="277"/>
      <c r="J512" s="277"/>
      <c r="K512" s="278"/>
    </row>
    <row r="513" spans="1:11" ht="24.75" hidden="1">
      <c r="A513" s="315"/>
      <c r="B513" s="316" t="s">
        <v>1066</v>
      </c>
      <c r="C513" s="316" t="s">
        <v>1067</v>
      </c>
      <c r="D513" s="316" t="s">
        <v>6</v>
      </c>
      <c r="E513" s="317" t="s">
        <v>1068</v>
      </c>
      <c r="F513" s="317" t="s">
        <v>1069</v>
      </c>
      <c r="G513" s="316"/>
      <c r="H513" s="316" t="s">
        <v>1070</v>
      </c>
      <c r="I513" s="317" t="s">
        <v>11</v>
      </c>
      <c r="J513" s="317" t="s">
        <v>1071</v>
      </c>
      <c r="K513" s="318" t="s">
        <v>1072</v>
      </c>
    </row>
    <row r="514" spans="1:11" ht="31.5" hidden="1">
      <c r="A514" s="319" t="s">
        <v>1315</v>
      </c>
      <c r="B514" s="320" t="s">
        <v>1074</v>
      </c>
      <c r="C514" s="320" t="s">
        <v>19</v>
      </c>
      <c r="D514" s="320">
        <v>93196</v>
      </c>
      <c r="E514" s="321" t="s">
        <v>498</v>
      </c>
      <c r="F514" s="321" t="s">
        <v>1210</v>
      </c>
      <c r="G514" s="320"/>
      <c r="H514" s="320" t="s">
        <v>23</v>
      </c>
      <c r="I514" s="321">
        <v>1</v>
      </c>
      <c r="J514" s="321">
        <v>76.89</v>
      </c>
      <c r="K514" s="322">
        <v>76.89</v>
      </c>
    </row>
    <row r="515" spans="1:11" hidden="1">
      <c r="A515" s="323" t="s">
        <v>1076</v>
      </c>
      <c r="B515" s="324" t="s">
        <v>1077</v>
      </c>
      <c r="C515" s="324" t="s">
        <v>19</v>
      </c>
      <c r="D515" s="324">
        <v>2692</v>
      </c>
      <c r="E515" s="323" t="s">
        <v>1215</v>
      </c>
      <c r="F515" s="403" t="s">
        <v>1079</v>
      </c>
      <c r="G515" s="404"/>
      <c r="H515" s="324" t="s">
        <v>1094</v>
      </c>
      <c r="I515" s="323">
        <v>6.0000000000000001E-3</v>
      </c>
      <c r="J515" s="323">
        <v>5.24</v>
      </c>
      <c r="K515" s="325">
        <v>0.03</v>
      </c>
    </row>
    <row r="516" spans="1:11" ht="24.75" hidden="1">
      <c r="A516" s="323" t="s">
        <v>1076</v>
      </c>
      <c r="B516" s="324" t="s">
        <v>1077</v>
      </c>
      <c r="C516" s="324" t="s">
        <v>19</v>
      </c>
      <c r="D516" s="324">
        <v>39017</v>
      </c>
      <c r="E516" s="323" t="s">
        <v>1226</v>
      </c>
      <c r="F516" s="403" t="s">
        <v>1079</v>
      </c>
      <c r="G516" s="404"/>
      <c r="H516" s="324" t="s">
        <v>123</v>
      </c>
      <c r="I516" s="323">
        <v>6</v>
      </c>
      <c r="J516" s="323">
        <v>0.22</v>
      </c>
      <c r="K516" s="325">
        <v>1.32</v>
      </c>
    </row>
    <row r="517" spans="1:11" hidden="1">
      <c r="A517" s="323" t="s">
        <v>1076</v>
      </c>
      <c r="B517" s="324" t="s">
        <v>1083</v>
      </c>
      <c r="C517" s="324" t="s">
        <v>19</v>
      </c>
      <c r="D517" s="324">
        <v>88309</v>
      </c>
      <c r="E517" s="323" t="s">
        <v>1208</v>
      </c>
      <c r="F517" s="403" t="s">
        <v>1085</v>
      </c>
      <c r="G517" s="404"/>
      <c r="H517" s="324" t="s">
        <v>979</v>
      </c>
      <c r="I517" s="323">
        <v>0.376</v>
      </c>
      <c r="J517" s="323">
        <v>19.98</v>
      </c>
      <c r="K517" s="325">
        <v>7.51</v>
      </c>
    </row>
    <row r="518" spans="1:11" hidden="1">
      <c r="A518" s="323" t="s">
        <v>1076</v>
      </c>
      <c r="B518" s="324" t="s">
        <v>1083</v>
      </c>
      <c r="C518" s="324" t="s">
        <v>19</v>
      </c>
      <c r="D518" s="324">
        <v>88316</v>
      </c>
      <c r="E518" s="323" t="s">
        <v>1086</v>
      </c>
      <c r="F518" s="403" t="s">
        <v>1085</v>
      </c>
      <c r="G518" s="404"/>
      <c r="H518" s="324" t="s">
        <v>979</v>
      </c>
      <c r="I518" s="323">
        <v>0.188</v>
      </c>
      <c r="J518" s="323">
        <v>16.02</v>
      </c>
      <c r="K518" s="325">
        <v>3.01</v>
      </c>
    </row>
    <row r="519" spans="1:11" hidden="1">
      <c r="A519" s="323" t="s">
        <v>1076</v>
      </c>
      <c r="B519" s="324" t="s">
        <v>1083</v>
      </c>
      <c r="C519" s="324" t="s">
        <v>19</v>
      </c>
      <c r="D519" s="324">
        <v>92270</v>
      </c>
      <c r="E519" s="323" t="s">
        <v>1310</v>
      </c>
      <c r="F519" s="403" t="s">
        <v>1088</v>
      </c>
      <c r="G519" s="404"/>
      <c r="H519" s="324" t="s">
        <v>21</v>
      </c>
      <c r="I519" s="323">
        <v>0.35</v>
      </c>
      <c r="J519" s="323">
        <v>145.41</v>
      </c>
      <c r="K519" s="325">
        <v>50.89</v>
      </c>
    </row>
    <row r="520" spans="1:11" hidden="1">
      <c r="A520" s="323" t="s">
        <v>1076</v>
      </c>
      <c r="B520" s="324" t="s">
        <v>1083</v>
      </c>
      <c r="C520" s="324" t="s">
        <v>19</v>
      </c>
      <c r="D520" s="324">
        <v>92792</v>
      </c>
      <c r="E520" s="323" t="s">
        <v>1313</v>
      </c>
      <c r="F520" s="403" t="s">
        <v>1088</v>
      </c>
      <c r="G520" s="404"/>
      <c r="H520" s="324" t="s">
        <v>218</v>
      </c>
      <c r="I520" s="323">
        <v>0.49</v>
      </c>
      <c r="J520" s="323">
        <v>12.74</v>
      </c>
      <c r="K520" s="325">
        <v>6.24</v>
      </c>
    </row>
    <row r="521" spans="1:11" ht="24.75" hidden="1">
      <c r="A521" s="323" t="s">
        <v>1076</v>
      </c>
      <c r="B521" s="324" t="s">
        <v>1083</v>
      </c>
      <c r="C521" s="324" t="s">
        <v>19</v>
      </c>
      <c r="D521" s="324">
        <v>94970</v>
      </c>
      <c r="E521" s="323" t="s">
        <v>1311</v>
      </c>
      <c r="F521" s="403" t="s">
        <v>1088</v>
      </c>
      <c r="G521" s="404"/>
      <c r="H521" s="324" t="s">
        <v>28</v>
      </c>
      <c r="I521" s="323">
        <v>1.7999999999999999E-2</v>
      </c>
      <c r="J521" s="323">
        <v>438.86</v>
      </c>
      <c r="K521" s="325">
        <v>7.89</v>
      </c>
    </row>
    <row r="522" spans="1:11" hidden="1">
      <c r="A522" s="277"/>
      <c r="B522"/>
      <c r="C522"/>
      <c r="D522"/>
      <c r="E522" s="277"/>
      <c r="F522" s="277"/>
      <c r="G522"/>
      <c r="H522"/>
      <c r="I522" s="277"/>
      <c r="J522" s="277"/>
      <c r="K522" s="278"/>
    </row>
    <row r="523" spans="1:11" ht="24.75" hidden="1">
      <c r="A523" s="315"/>
      <c r="B523" s="316" t="s">
        <v>1066</v>
      </c>
      <c r="C523" s="316" t="s">
        <v>1067</v>
      </c>
      <c r="D523" s="316" t="s">
        <v>6</v>
      </c>
      <c r="E523" s="317" t="s">
        <v>1068</v>
      </c>
      <c r="F523" s="317" t="s">
        <v>1069</v>
      </c>
      <c r="G523" s="316"/>
      <c r="H523" s="316" t="s">
        <v>1070</v>
      </c>
      <c r="I523" s="317" t="s">
        <v>11</v>
      </c>
      <c r="J523" s="317" t="s">
        <v>1071</v>
      </c>
      <c r="K523" s="318" t="s">
        <v>1072</v>
      </c>
    </row>
    <row r="524" spans="1:11" ht="31.5" hidden="1">
      <c r="A524" s="319" t="s">
        <v>1316</v>
      </c>
      <c r="B524" s="320" t="s">
        <v>1074</v>
      </c>
      <c r="C524" s="320" t="s">
        <v>19</v>
      </c>
      <c r="D524" s="320">
        <v>93188</v>
      </c>
      <c r="E524" s="321" t="s">
        <v>92</v>
      </c>
      <c r="F524" s="321" t="s">
        <v>1210</v>
      </c>
      <c r="G524" s="320"/>
      <c r="H524" s="320" t="s">
        <v>23</v>
      </c>
      <c r="I524" s="321">
        <v>1</v>
      </c>
      <c r="J524" s="321">
        <v>75.84</v>
      </c>
      <c r="K524" s="322">
        <v>75.84</v>
      </c>
    </row>
    <row r="525" spans="1:11" hidden="1">
      <c r="A525" s="323" t="s">
        <v>1076</v>
      </c>
      <c r="B525" s="324" t="s">
        <v>1077</v>
      </c>
      <c r="C525" s="324" t="s">
        <v>19</v>
      </c>
      <c r="D525" s="324">
        <v>2692</v>
      </c>
      <c r="E525" s="323" t="s">
        <v>1215</v>
      </c>
      <c r="F525" s="403" t="s">
        <v>1079</v>
      </c>
      <c r="G525" s="404"/>
      <c r="H525" s="324" t="s">
        <v>1094</v>
      </c>
      <c r="I525" s="323">
        <v>5.0000000000000001E-3</v>
      </c>
      <c r="J525" s="323">
        <v>5.24</v>
      </c>
      <c r="K525" s="325">
        <v>0.02</v>
      </c>
    </row>
    <row r="526" spans="1:11" hidden="1">
      <c r="A526" s="323" t="s">
        <v>1076</v>
      </c>
      <c r="B526" s="324" t="s">
        <v>1077</v>
      </c>
      <c r="C526" s="324" t="s">
        <v>19</v>
      </c>
      <c r="D526" s="324">
        <v>4491</v>
      </c>
      <c r="E526" s="323" t="s">
        <v>1080</v>
      </c>
      <c r="F526" s="403" t="s">
        <v>1079</v>
      </c>
      <c r="G526" s="404"/>
      <c r="H526" s="324" t="s">
        <v>23</v>
      </c>
      <c r="I526" s="323">
        <v>1.222</v>
      </c>
      <c r="J526" s="323">
        <v>9.0399999999999991</v>
      </c>
      <c r="K526" s="325">
        <v>11.04</v>
      </c>
    </row>
    <row r="527" spans="1:11" ht="24.75" hidden="1">
      <c r="A527" s="323" t="s">
        <v>1076</v>
      </c>
      <c r="B527" s="324" t="s">
        <v>1077</v>
      </c>
      <c r="C527" s="324" t="s">
        <v>19</v>
      </c>
      <c r="D527" s="324">
        <v>39017</v>
      </c>
      <c r="E527" s="323" t="s">
        <v>1226</v>
      </c>
      <c r="F527" s="403" t="s">
        <v>1079</v>
      </c>
      <c r="G527" s="404"/>
      <c r="H527" s="324" t="s">
        <v>123</v>
      </c>
      <c r="I527" s="323">
        <v>6</v>
      </c>
      <c r="J527" s="323">
        <v>0.22</v>
      </c>
      <c r="K527" s="325">
        <v>1.32</v>
      </c>
    </row>
    <row r="528" spans="1:11" hidden="1">
      <c r="A528" s="323" t="s">
        <v>1076</v>
      </c>
      <c r="B528" s="324" t="s">
        <v>1083</v>
      </c>
      <c r="C528" s="324" t="s">
        <v>19</v>
      </c>
      <c r="D528" s="324">
        <v>88309</v>
      </c>
      <c r="E528" s="323" t="s">
        <v>1208</v>
      </c>
      <c r="F528" s="403" t="s">
        <v>1085</v>
      </c>
      <c r="G528" s="404"/>
      <c r="H528" s="324" t="s">
        <v>979</v>
      </c>
      <c r="I528" s="323">
        <v>0.38600000000000001</v>
      </c>
      <c r="J528" s="323">
        <v>19.98</v>
      </c>
      <c r="K528" s="325">
        <v>7.71</v>
      </c>
    </row>
    <row r="529" spans="1:11" hidden="1">
      <c r="A529" s="323" t="s">
        <v>1076</v>
      </c>
      <c r="B529" s="324" t="s">
        <v>1083</v>
      </c>
      <c r="C529" s="324" t="s">
        <v>19</v>
      </c>
      <c r="D529" s="324">
        <v>88316</v>
      </c>
      <c r="E529" s="323" t="s">
        <v>1086</v>
      </c>
      <c r="F529" s="403" t="s">
        <v>1085</v>
      </c>
      <c r="G529" s="404"/>
      <c r="H529" s="324" t="s">
        <v>979</v>
      </c>
      <c r="I529" s="323">
        <v>0.193</v>
      </c>
      <c r="J529" s="323">
        <v>16.02</v>
      </c>
      <c r="K529" s="325">
        <v>3.09</v>
      </c>
    </row>
    <row r="530" spans="1:11" hidden="1">
      <c r="A530" s="323" t="s">
        <v>1076</v>
      </c>
      <c r="B530" s="324" t="s">
        <v>1083</v>
      </c>
      <c r="C530" s="324" t="s">
        <v>19</v>
      </c>
      <c r="D530" s="324">
        <v>92270</v>
      </c>
      <c r="E530" s="323" t="s">
        <v>1310</v>
      </c>
      <c r="F530" s="403" t="s">
        <v>1088</v>
      </c>
      <c r="G530" s="404"/>
      <c r="H530" s="324" t="s">
        <v>21</v>
      </c>
      <c r="I530" s="323">
        <v>0.3</v>
      </c>
      <c r="J530" s="323">
        <v>145.41</v>
      </c>
      <c r="K530" s="325">
        <v>43.62</v>
      </c>
    </row>
    <row r="531" spans="1:11" hidden="1">
      <c r="A531" s="323" t="s">
        <v>1076</v>
      </c>
      <c r="B531" s="324" t="s">
        <v>1083</v>
      </c>
      <c r="C531" s="324" t="s">
        <v>19</v>
      </c>
      <c r="D531" s="324">
        <v>92791</v>
      </c>
      <c r="E531" s="323" t="s">
        <v>1237</v>
      </c>
      <c r="F531" s="403" t="s">
        <v>1088</v>
      </c>
      <c r="G531" s="404"/>
      <c r="H531" s="324" t="s">
        <v>218</v>
      </c>
      <c r="I531" s="323">
        <v>0.308</v>
      </c>
      <c r="J531" s="323">
        <v>12.29</v>
      </c>
      <c r="K531" s="325">
        <v>3.78</v>
      </c>
    </row>
    <row r="532" spans="1:11" ht="24.75" hidden="1">
      <c r="A532" s="323" t="s">
        <v>1076</v>
      </c>
      <c r="B532" s="324" t="s">
        <v>1083</v>
      </c>
      <c r="C532" s="324" t="s">
        <v>19</v>
      </c>
      <c r="D532" s="324">
        <v>94970</v>
      </c>
      <c r="E532" s="323" t="s">
        <v>1311</v>
      </c>
      <c r="F532" s="403" t="s">
        <v>1088</v>
      </c>
      <c r="G532" s="404"/>
      <c r="H532" s="324" t="s">
        <v>28</v>
      </c>
      <c r="I532" s="323">
        <v>1.2E-2</v>
      </c>
      <c r="J532" s="323">
        <v>438.86</v>
      </c>
      <c r="K532" s="325">
        <v>5.26</v>
      </c>
    </row>
    <row r="533" spans="1:11" hidden="1">
      <c r="A533" s="277"/>
      <c r="B533"/>
      <c r="C533"/>
      <c r="D533"/>
      <c r="E533" s="277"/>
      <c r="F533" s="277"/>
      <c r="G533"/>
      <c r="H533"/>
      <c r="I533" s="277"/>
      <c r="J533" s="277"/>
      <c r="K533" s="278"/>
    </row>
    <row r="534" spans="1:11" ht="24.75" hidden="1">
      <c r="A534" s="315"/>
      <c r="B534" s="316" t="s">
        <v>1066</v>
      </c>
      <c r="C534" s="316" t="s">
        <v>1067</v>
      </c>
      <c r="D534" s="316" t="s">
        <v>6</v>
      </c>
      <c r="E534" s="317" t="s">
        <v>1068</v>
      </c>
      <c r="F534" s="317" t="s">
        <v>1069</v>
      </c>
      <c r="G534" s="316"/>
      <c r="H534" s="316" t="s">
        <v>1070</v>
      </c>
      <c r="I534" s="317" t="s">
        <v>11</v>
      </c>
      <c r="J534" s="317" t="s">
        <v>1071</v>
      </c>
      <c r="K534" s="318" t="s">
        <v>1072</v>
      </c>
    </row>
    <row r="535" spans="1:11" ht="63" hidden="1">
      <c r="A535" s="319" t="s">
        <v>1317</v>
      </c>
      <c r="B535" s="320" t="s">
        <v>1074</v>
      </c>
      <c r="C535" s="320" t="s">
        <v>19</v>
      </c>
      <c r="D535" s="320">
        <v>87879</v>
      </c>
      <c r="E535" s="321" t="s">
        <v>489</v>
      </c>
      <c r="F535" s="321" t="s">
        <v>1318</v>
      </c>
      <c r="G535" s="320"/>
      <c r="H535" s="320" t="s">
        <v>21</v>
      </c>
      <c r="I535" s="321">
        <v>1</v>
      </c>
      <c r="J535" s="321">
        <v>3.59</v>
      </c>
      <c r="K535" s="322">
        <v>3.59</v>
      </c>
    </row>
    <row r="536" spans="1:11" ht="24.75" hidden="1">
      <c r="A536" s="323" t="s">
        <v>1076</v>
      </c>
      <c r="B536" s="324" t="s">
        <v>1083</v>
      </c>
      <c r="C536" s="324" t="s">
        <v>19</v>
      </c>
      <c r="D536" s="324">
        <v>87313</v>
      </c>
      <c r="E536" s="323" t="s">
        <v>1319</v>
      </c>
      <c r="F536" s="403" t="s">
        <v>1085</v>
      </c>
      <c r="G536" s="404"/>
      <c r="H536" s="324" t="s">
        <v>28</v>
      </c>
      <c r="I536" s="323">
        <v>4.1999999999999997E-3</v>
      </c>
      <c r="J536" s="323">
        <v>499.57</v>
      </c>
      <c r="K536" s="325">
        <v>2.09</v>
      </c>
    </row>
    <row r="537" spans="1:11" hidden="1">
      <c r="A537" s="323" t="s">
        <v>1076</v>
      </c>
      <c r="B537" s="324" t="s">
        <v>1083</v>
      </c>
      <c r="C537" s="324" t="s">
        <v>19</v>
      </c>
      <c r="D537" s="324">
        <v>88309</v>
      </c>
      <c r="E537" s="323" t="s">
        <v>1208</v>
      </c>
      <c r="F537" s="403" t="s">
        <v>1085</v>
      </c>
      <c r="G537" s="404"/>
      <c r="H537" s="324" t="s">
        <v>979</v>
      </c>
      <c r="I537" s="323">
        <v>7.0000000000000007E-2</v>
      </c>
      <c r="J537" s="323">
        <v>19.98</v>
      </c>
      <c r="K537" s="325">
        <v>1.39</v>
      </c>
    </row>
    <row r="538" spans="1:11" hidden="1">
      <c r="A538" s="323" t="s">
        <v>1076</v>
      </c>
      <c r="B538" s="324" t="s">
        <v>1083</v>
      </c>
      <c r="C538" s="324" t="s">
        <v>19</v>
      </c>
      <c r="D538" s="324">
        <v>88316</v>
      </c>
      <c r="E538" s="323" t="s">
        <v>1086</v>
      </c>
      <c r="F538" s="403" t="s">
        <v>1085</v>
      </c>
      <c r="G538" s="404"/>
      <c r="H538" s="324" t="s">
        <v>979</v>
      </c>
      <c r="I538" s="323">
        <v>7.0000000000000001E-3</v>
      </c>
      <c r="J538" s="323">
        <v>16.02</v>
      </c>
      <c r="K538" s="325">
        <v>0.11</v>
      </c>
    </row>
    <row r="539" spans="1:11" hidden="1">
      <c r="A539" s="277"/>
      <c r="B539"/>
      <c r="C539"/>
      <c r="D539"/>
      <c r="E539" s="277"/>
      <c r="F539" s="277"/>
      <c r="G539"/>
      <c r="H539"/>
      <c r="I539" s="277"/>
      <c r="J539" s="277"/>
      <c r="K539" s="278"/>
    </row>
    <row r="540" spans="1:11" ht="24.75" hidden="1">
      <c r="A540" s="315"/>
      <c r="B540" s="316" t="s">
        <v>1066</v>
      </c>
      <c r="C540" s="316" t="s">
        <v>1067</v>
      </c>
      <c r="D540" s="316" t="s">
        <v>6</v>
      </c>
      <c r="E540" s="317" t="s">
        <v>1068</v>
      </c>
      <c r="F540" s="317" t="s">
        <v>1069</v>
      </c>
      <c r="G540" s="316"/>
      <c r="H540" s="316" t="s">
        <v>1070</v>
      </c>
      <c r="I540" s="317" t="s">
        <v>11</v>
      </c>
      <c r="J540" s="317" t="s">
        <v>1071</v>
      </c>
      <c r="K540" s="318" t="s">
        <v>1072</v>
      </c>
    </row>
    <row r="541" spans="1:11" ht="63" hidden="1">
      <c r="A541" s="319" t="s">
        <v>1320</v>
      </c>
      <c r="B541" s="320" t="s">
        <v>1074</v>
      </c>
      <c r="C541" s="320" t="s">
        <v>19</v>
      </c>
      <c r="D541" s="320">
        <v>87531</v>
      </c>
      <c r="E541" s="321" t="s">
        <v>97</v>
      </c>
      <c r="F541" s="321" t="s">
        <v>1318</v>
      </c>
      <c r="G541" s="320"/>
      <c r="H541" s="320" t="s">
        <v>21</v>
      </c>
      <c r="I541" s="321">
        <v>1</v>
      </c>
      <c r="J541" s="321">
        <v>29.91</v>
      </c>
      <c r="K541" s="322">
        <v>29.91</v>
      </c>
    </row>
    <row r="542" spans="1:11" ht="24.75" hidden="1">
      <c r="A542" s="323" t="s">
        <v>1076</v>
      </c>
      <c r="B542" s="324" t="s">
        <v>1083</v>
      </c>
      <c r="C542" s="324" t="s">
        <v>19</v>
      </c>
      <c r="D542" s="324">
        <v>87292</v>
      </c>
      <c r="E542" s="323" t="s">
        <v>1321</v>
      </c>
      <c r="F542" s="403" t="s">
        <v>1085</v>
      </c>
      <c r="G542" s="404"/>
      <c r="H542" s="324" t="s">
        <v>28</v>
      </c>
      <c r="I542" s="323">
        <v>3.7600000000000001E-2</v>
      </c>
      <c r="J542" s="323">
        <v>499.88</v>
      </c>
      <c r="K542" s="325">
        <v>18.79</v>
      </c>
    </row>
    <row r="543" spans="1:11" hidden="1">
      <c r="A543" s="323" t="s">
        <v>1076</v>
      </c>
      <c r="B543" s="324" t="s">
        <v>1083</v>
      </c>
      <c r="C543" s="324" t="s">
        <v>19</v>
      </c>
      <c r="D543" s="324">
        <v>88309</v>
      </c>
      <c r="E543" s="323" t="s">
        <v>1208</v>
      </c>
      <c r="F543" s="403" t="s">
        <v>1085</v>
      </c>
      <c r="G543" s="404"/>
      <c r="H543" s="324" t="s">
        <v>979</v>
      </c>
      <c r="I543" s="323">
        <v>0.43</v>
      </c>
      <c r="J543" s="323">
        <v>19.98</v>
      </c>
      <c r="K543" s="325">
        <v>8.59</v>
      </c>
    </row>
    <row r="544" spans="1:11" hidden="1">
      <c r="A544" s="323" t="s">
        <v>1076</v>
      </c>
      <c r="B544" s="324" t="s">
        <v>1083</v>
      </c>
      <c r="C544" s="324" t="s">
        <v>19</v>
      </c>
      <c r="D544" s="324">
        <v>88316</v>
      </c>
      <c r="E544" s="323" t="s">
        <v>1086</v>
      </c>
      <c r="F544" s="403" t="s">
        <v>1085</v>
      </c>
      <c r="G544" s="404"/>
      <c r="H544" s="324" t="s">
        <v>979</v>
      </c>
      <c r="I544" s="323">
        <v>0.158</v>
      </c>
      <c r="J544" s="323">
        <v>16.02</v>
      </c>
      <c r="K544" s="325">
        <v>2.5299999999999998</v>
      </c>
    </row>
    <row r="545" spans="1:11" hidden="1">
      <c r="A545" s="277"/>
      <c r="B545"/>
      <c r="C545"/>
      <c r="D545"/>
      <c r="E545" s="277"/>
      <c r="F545" s="277"/>
      <c r="G545"/>
      <c r="H545"/>
      <c r="I545" s="277"/>
      <c r="J545" s="277"/>
      <c r="K545" s="278"/>
    </row>
    <row r="546" spans="1:11" ht="24.75" hidden="1">
      <c r="A546" s="315"/>
      <c r="B546" s="316" t="s">
        <v>1066</v>
      </c>
      <c r="C546" s="316" t="s">
        <v>1067</v>
      </c>
      <c r="D546" s="316" t="s">
        <v>6</v>
      </c>
      <c r="E546" s="317" t="s">
        <v>1068</v>
      </c>
      <c r="F546" s="317" t="s">
        <v>1069</v>
      </c>
      <c r="G546" s="316"/>
      <c r="H546" s="316" t="s">
        <v>1070</v>
      </c>
      <c r="I546" s="317" t="s">
        <v>11</v>
      </c>
      <c r="J546" s="317" t="s">
        <v>1071</v>
      </c>
      <c r="K546" s="318" t="s">
        <v>1072</v>
      </c>
    </row>
    <row r="547" spans="1:11" ht="63" hidden="1">
      <c r="A547" s="319" t="s">
        <v>1322</v>
      </c>
      <c r="B547" s="320" t="s">
        <v>1074</v>
      </c>
      <c r="C547" s="320" t="s">
        <v>19</v>
      </c>
      <c r="D547" s="320">
        <v>87268</v>
      </c>
      <c r="E547" s="321" t="s">
        <v>615</v>
      </c>
      <c r="F547" s="321" t="s">
        <v>1318</v>
      </c>
      <c r="G547" s="320"/>
      <c r="H547" s="320" t="s">
        <v>21</v>
      </c>
      <c r="I547" s="321">
        <v>1</v>
      </c>
      <c r="J547" s="321">
        <v>67.930000000000007</v>
      </c>
      <c r="K547" s="322">
        <v>67.930000000000007</v>
      </c>
    </row>
    <row r="548" spans="1:11" hidden="1">
      <c r="A548" s="323" t="s">
        <v>1076</v>
      </c>
      <c r="B548" s="324" t="s">
        <v>1077</v>
      </c>
      <c r="C548" s="324" t="s">
        <v>19</v>
      </c>
      <c r="D548" s="324">
        <v>536</v>
      </c>
      <c r="E548" s="323" t="s">
        <v>1323</v>
      </c>
      <c r="F548" s="403" t="s">
        <v>1079</v>
      </c>
      <c r="G548" s="404"/>
      <c r="H548" s="324" t="s">
        <v>21</v>
      </c>
      <c r="I548" s="323">
        <v>1.08</v>
      </c>
      <c r="J548" s="323">
        <v>34.9</v>
      </c>
      <c r="K548" s="325">
        <v>37.69</v>
      </c>
    </row>
    <row r="549" spans="1:11" hidden="1">
      <c r="A549" s="323" t="s">
        <v>1076</v>
      </c>
      <c r="B549" s="324" t="s">
        <v>1077</v>
      </c>
      <c r="C549" s="324" t="s">
        <v>19</v>
      </c>
      <c r="D549" s="324">
        <v>1381</v>
      </c>
      <c r="E549" s="323" t="s">
        <v>1324</v>
      </c>
      <c r="F549" s="403" t="s">
        <v>1079</v>
      </c>
      <c r="G549" s="404"/>
      <c r="H549" s="324" t="s">
        <v>218</v>
      </c>
      <c r="I549" s="323">
        <v>4.8600000000000003</v>
      </c>
      <c r="J549" s="323">
        <v>0.93</v>
      </c>
      <c r="K549" s="325">
        <v>4.51</v>
      </c>
    </row>
    <row r="550" spans="1:11" hidden="1">
      <c r="A550" s="323" t="s">
        <v>1076</v>
      </c>
      <c r="B550" s="324" t="s">
        <v>1077</v>
      </c>
      <c r="C550" s="324" t="s">
        <v>19</v>
      </c>
      <c r="D550" s="324">
        <v>34357</v>
      </c>
      <c r="E550" s="323" t="s">
        <v>1325</v>
      </c>
      <c r="F550" s="403" t="s">
        <v>1079</v>
      </c>
      <c r="G550" s="404"/>
      <c r="H550" s="324" t="s">
        <v>218</v>
      </c>
      <c r="I550" s="323">
        <v>0.28999999999999998</v>
      </c>
      <c r="J550" s="323">
        <v>5.46</v>
      </c>
      <c r="K550" s="325">
        <v>1.58</v>
      </c>
    </row>
    <row r="551" spans="1:11" hidden="1">
      <c r="A551" s="323" t="s">
        <v>1076</v>
      </c>
      <c r="B551" s="324" t="s">
        <v>1083</v>
      </c>
      <c r="C551" s="324" t="s">
        <v>19</v>
      </c>
      <c r="D551" s="324">
        <v>88256</v>
      </c>
      <c r="E551" s="323" t="s">
        <v>1326</v>
      </c>
      <c r="F551" s="403" t="s">
        <v>1085</v>
      </c>
      <c r="G551" s="404"/>
      <c r="H551" s="324" t="s">
        <v>979</v>
      </c>
      <c r="I551" s="323">
        <v>0.86</v>
      </c>
      <c r="J551" s="323">
        <v>19.899999999999999</v>
      </c>
      <c r="K551" s="325">
        <v>17.11</v>
      </c>
    </row>
    <row r="552" spans="1:11" hidden="1">
      <c r="A552" s="323" t="s">
        <v>1076</v>
      </c>
      <c r="B552" s="324" t="s">
        <v>1083</v>
      </c>
      <c r="C552" s="324" t="s">
        <v>19</v>
      </c>
      <c r="D552" s="324">
        <v>88316</v>
      </c>
      <c r="E552" s="323" t="s">
        <v>1086</v>
      </c>
      <c r="F552" s="403" t="s">
        <v>1085</v>
      </c>
      <c r="G552" s="404"/>
      <c r="H552" s="324" t="s">
        <v>979</v>
      </c>
      <c r="I552" s="323">
        <v>0.44</v>
      </c>
      <c r="J552" s="323">
        <v>16.02</v>
      </c>
      <c r="K552" s="325">
        <v>7.04</v>
      </c>
    </row>
    <row r="553" spans="1:11" hidden="1">
      <c r="A553" s="277"/>
      <c r="B553"/>
      <c r="C553"/>
      <c r="D553"/>
      <c r="E553" s="277"/>
      <c r="F553" s="277"/>
      <c r="G553"/>
      <c r="H553"/>
      <c r="I553" s="277"/>
      <c r="J553" s="277"/>
      <c r="K553" s="278"/>
    </row>
    <row r="554" spans="1:11" ht="24.75" hidden="1">
      <c r="A554" s="315"/>
      <c r="B554" s="316" t="s">
        <v>1066</v>
      </c>
      <c r="C554" s="316" t="s">
        <v>1067</v>
      </c>
      <c r="D554" s="316" t="s">
        <v>6</v>
      </c>
      <c r="E554" s="317" t="s">
        <v>1068</v>
      </c>
      <c r="F554" s="317" t="s">
        <v>1069</v>
      </c>
      <c r="G554" s="316"/>
      <c r="H554" s="316" t="s">
        <v>1070</v>
      </c>
      <c r="I554" s="317" t="s">
        <v>11</v>
      </c>
      <c r="J554" s="317" t="s">
        <v>1071</v>
      </c>
      <c r="K554" s="318" t="s">
        <v>1072</v>
      </c>
    </row>
    <row r="555" spans="1:11" ht="63" hidden="1">
      <c r="A555" s="319" t="s">
        <v>1327</v>
      </c>
      <c r="B555" s="320" t="s">
        <v>1074</v>
      </c>
      <c r="C555" s="320" t="s">
        <v>19</v>
      </c>
      <c r="D555" s="320">
        <v>87242</v>
      </c>
      <c r="E555" s="321" t="s">
        <v>102</v>
      </c>
      <c r="F555" s="321" t="s">
        <v>1318</v>
      </c>
      <c r="G555" s="320"/>
      <c r="H555" s="320" t="s">
        <v>21</v>
      </c>
      <c r="I555" s="321">
        <v>1</v>
      </c>
      <c r="J555" s="321">
        <v>221.49</v>
      </c>
      <c r="K555" s="322">
        <v>221.49</v>
      </c>
    </row>
    <row r="556" spans="1:11" hidden="1">
      <c r="A556" s="323" t="s">
        <v>1076</v>
      </c>
      <c r="B556" s="324" t="s">
        <v>1077</v>
      </c>
      <c r="C556" s="324" t="s">
        <v>19</v>
      </c>
      <c r="D556" s="324">
        <v>36881</v>
      </c>
      <c r="E556" s="323" t="s">
        <v>1328</v>
      </c>
      <c r="F556" s="403" t="s">
        <v>1079</v>
      </c>
      <c r="G556" s="404"/>
      <c r="H556" s="324" t="s">
        <v>21</v>
      </c>
      <c r="I556" s="323">
        <v>1.1599999999999999</v>
      </c>
      <c r="J556" s="323">
        <v>138.1</v>
      </c>
      <c r="K556" s="325">
        <v>160.19</v>
      </c>
    </row>
    <row r="557" spans="1:11" hidden="1">
      <c r="A557" s="323" t="s">
        <v>1076</v>
      </c>
      <c r="B557" s="324" t="s">
        <v>1077</v>
      </c>
      <c r="C557" s="324" t="s">
        <v>19</v>
      </c>
      <c r="D557" s="324">
        <v>37596</v>
      </c>
      <c r="E557" s="323" t="s">
        <v>1329</v>
      </c>
      <c r="F557" s="403" t="s">
        <v>1079</v>
      </c>
      <c r="G557" s="404"/>
      <c r="H557" s="324" t="s">
        <v>218</v>
      </c>
      <c r="I557" s="323">
        <v>7.69</v>
      </c>
      <c r="J557" s="323">
        <v>3.28</v>
      </c>
      <c r="K557" s="325">
        <v>25.22</v>
      </c>
    </row>
    <row r="558" spans="1:11" hidden="1">
      <c r="A558" s="323" t="s">
        <v>1076</v>
      </c>
      <c r="B558" s="324" t="s">
        <v>1083</v>
      </c>
      <c r="C558" s="324" t="s">
        <v>19</v>
      </c>
      <c r="D558" s="324">
        <v>88256</v>
      </c>
      <c r="E558" s="323" t="s">
        <v>1326</v>
      </c>
      <c r="F558" s="403" t="s">
        <v>1085</v>
      </c>
      <c r="G558" s="404"/>
      <c r="H558" s="324" t="s">
        <v>979</v>
      </c>
      <c r="I558" s="323">
        <v>1.29</v>
      </c>
      <c r="J558" s="323">
        <v>19.899999999999999</v>
      </c>
      <c r="K558" s="325">
        <v>25.67</v>
      </c>
    </row>
    <row r="559" spans="1:11" hidden="1">
      <c r="A559" s="323" t="s">
        <v>1076</v>
      </c>
      <c r="B559" s="324" t="s">
        <v>1083</v>
      </c>
      <c r="C559" s="324" t="s">
        <v>19</v>
      </c>
      <c r="D559" s="324">
        <v>88316</v>
      </c>
      <c r="E559" s="323" t="s">
        <v>1086</v>
      </c>
      <c r="F559" s="403" t="s">
        <v>1085</v>
      </c>
      <c r="G559" s="404"/>
      <c r="H559" s="324" t="s">
        <v>979</v>
      </c>
      <c r="I559" s="323">
        <v>0.65</v>
      </c>
      <c r="J559" s="323">
        <v>16.02</v>
      </c>
      <c r="K559" s="325">
        <v>10.41</v>
      </c>
    </row>
    <row r="560" spans="1:11" hidden="1">
      <c r="A560" s="277"/>
      <c r="B560"/>
      <c r="C560"/>
      <c r="D560"/>
      <c r="E560" s="277"/>
      <c r="F560" s="277"/>
      <c r="G560"/>
      <c r="H560"/>
      <c r="I560" s="277"/>
      <c r="J560" s="277"/>
      <c r="K560" s="278"/>
    </row>
    <row r="561" spans="1:11" ht="24.75" hidden="1">
      <c r="A561" s="315"/>
      <c r="B561" s="316" t="s">
        <v>1066</v>
      </c>
      <c r="C561" s="316" t="s">
        <v>1067</v>
      </c>
      <c r="D561" s="316" t="s">
        <v>6</v>
      </c>
      <c r="E561" s="317" t="s">
        <v>1068</v>
      </c>
      <c r="F561" s="317" t="s">
        <v>1069</v>
      </c>
      <c r="G561" s="316"/>
      <c r="H561" s="316" t="s">
        <v>1070</v>
      </c>
      <c r="I561" s="317" t="s">
        <v>11</v>
      </c>
      <c r="J561" s="317" t="s">
        <v>1071</v>
      </c>
      <c r="K561" s="318" t="s">
        <v>1072</v>
      </c>
    </row>
    <row r="562" spans="1:11" ht="63" hidden="1">
      <c r="A562" s="319" t="s">
        <v>1330</v>
      </c>
      <c r="B562" s="320" t="s">
        <v>1074</v>
      </c>
      <c r="C562" s="320" t="s">
        <v>19</v>
      </c>
      <c r="D562" s="320">
        <v>87529</v>
      </c>
      <c r="E562" s="321" t="s">
        <v>98</v>
      </c>
      <c r="F562" s="321" t="s">
        <v>1318</v>
      </c>
      <c r="G562" s="320"/>
      <c r="H562" s="320" t="s">
        <v>21</v>
      </c>
      <c r="I562" s="321">
        <v>1</v>
      </c>
      <c r="J562" s="321">
        <v>30.91</v>
      </c>
      <c r="K562" s="322">
        <v>30.91</v>
      </c>
    </row>
    <row r="563" spans="1:11" ht="24.75" hidden="1">
      <c r="A563" s="323" t="s">
        <v>1076</v>
      </c>
      <c r="B563" s="324" t="s">
        <v>1083</v>
      </c>
      <c r="C563" s="324" t="s">
        <v>19</v>
      </c>
      <c r="D563" s="324">
        <v>87292</v>
      </c>
      <c r="E563" s="323" t="s">
        <v>1321</v>
      </c>
      <c r="F563" s="403" t="s">
        <v>1085</v>
      </c>
      <c r="G563" s="404"/>
      <c r="H563" s="324" t="s">
        <v>28</v>
      </c>
      <c r="I563" s="323">
        <v>3.7600000000000001E-2</v>
      </c>
      <c r="J563" s="323">
        <v>499.88</v>
      </c>
      <c r="K563" s="325">
        <v>18.79</v>
      </c>
    </row>
    <row r="564" spans="1:11" hidden="1">
      <c r="A564" s="323" t="s">
        <v>1076</v>
      </c>
      <c r="B564" s="324" t="s">
        <v>1083</v>
      </c>
      <c r="C564" s="324" t="s">
        <v>19</v>
      </c>
      <c r="D564" s="324">
        <v>88309</v>
      </c>
      <c r="E564" s="323" t="s">
        <v>1208</v>
      </c>
      <c r="F564" s="403" t="s">
        <v>1085</v>
      </c>
      <c r="G564" s="404"/>
      <c r="H564" s="324" t="s">
        <v>979</v>
      </c>
      <c r="I564" s="323">
        <v>0.47</v>
      </c>
      <c r="J564" s="323">
        <v>19.98</v>
      </c>
      <c r="K564" s="325">
        <v>9.39</v>
      </c>
    </row>
    <row r="565" spans="1:11" hidden="1">
      <c r="A565" s="323" t="s">
        <v>1076</v>
      </c>
      <c r="B565" s="324" t="s">
        <v>1083</v>
      </c>
      <c r="C565" s="324" t="s">
        <v>19</v>
      </c>
      <c r="D565" s="324">
        <v>88316</v>
      </c>
      <c r="E565" s="323" t="s">
        <v>1086</v>
      </c>
      <c r="F565" s="403" t="s">
        <v>1085</v>
      </c>
      <c r="G565" s="404"/>
      <c r="H565" s="324" t="s">
        <v>979</v>
      </c>
      <c r="I565" s="323">
        <v>0.17100000000000001</v>
      </c>
      <c r="J565" s="323">
        <v>16.02</v>
      </c>
      <c r="K565" s="325">
        <v>2.73</v>
      </c>
    </row>
    <row r="566" spans="1:11" hidden="1">
      <c r="A566" s="277"/>
      <c r="B566"/>
      <c r="C566"/>
      <c r="D566"/>
      <c r="E566" s="277"/>
      <c r="F566" s="277"/>
      <c r="G566"/>
      <c r="H566"/>
      <c r="I566" s="277"/>
      <c r="J566" s="277"/>
      <c r="K566" s="278"/>
    </row>
    <row r="567" spans="1:11" ht="24.75" hidden="1">
      <c r="A567" s="315"/>
      <c r="B567" s="316" t="s">
        <v>1066</v>
      </c>
      <c r="C567" s="316" t="s">
        <v>1067</v>
      </c>
      <c r="D567" s="316" t="s">
        <v>6</v>
      </c>
      <c r="E567" s="317" t="s">
        <v>1068</v>
      </c>
      <c r="F567" s="317" t="s">
        <v>1069</v>
      </c>
      <c r="G567" s="316"/>
      <c r="H567" s="316" t="s">
        <v>1070</v>
      </c>
      <c r="I567" s="317" t="s">
        <v>11</v>
      </c>
      <c r="J567" s="317" t="s">
        <v>1071</v>
      </c>
      <c r="K567" s="318" t="s">
        <v>1072</v>
      </c>
    </row>
    <row r="568" spans="1:11" ht="63" hidden="1">
      <c r="A568" s="319" t="s">
        <v>1331</v>
      </c>
      <c r="B568" s="320" t="s">
        <v>1074</v>
      </c>
      <c r="C568" s="320" t="s">
        <v>19</v>
      </c>
      <c r="D568" s="320">
        <v>87905</v>
      </c>
      <c r="E568" s="321" t="s">
        <v>488</v>
      </c>
      <c r="F568" s="321" t="s">
        <v>1318</v>
      </c>
      <c r="G568" s="320"/>
      <c r="H568" s="320" t="s">
        <v>21</v>
      </c>
      <c r="I568" s="321">
        <v>1</v>
      </c>
      <c r="J568" s="321">
        <v>7.19</v>
      </c>
      <c r="K568" s="322">
        <v>7.19</v>
      </c>
    </row>
    <row r="569" spans="1:11" ht="24.75" hidden="1">
      <c r="A569" s="323" t="s">
        <v>1076</v>
      </c>
      <c r="B569" s="324" t="s">
        <v>1083</v>
      </c>
      <c r="C569" s="324" t="s">
        <v>19</v>
      </c>
      <c r="D569" s="324">
        <v>87313</v>
      </c>
      <c r="E569" s="323" t="s">
        <v>1319</v>
      </c>
      <c r="F569" s="403" t="s">
        <v>1085</v>
      </c>
      <c r="G569" s="404"/>
      <c r="H569" s="324" t="s">
        <v>28</v>
      </c>
      <c r="I569" s="323">
        <v>4.1999999999999997E-3</v>
      </c>
      <c r="J569" s="323">
        <v>499.57</v>
      </c>
      <c r="K569" s="325">
        <v>2.09</v>
      </c>
    </row>
    <row r="570" spans="1:11" hidden="1">
      <c r="A570" s="323" t="s">
        <v>1076</v>
      </c>
      <c r="B570" s="324" t="s">
        <v>1083</v>
      </c>
      <c r="C570" s="324" t="s">
        <v>19</v>
      </c>
      <c r="D570" s="324">
        <v>88309</v>
      </c>
      <c r="E570" s="323" t="s">
        <v>1208</v>
      </c>
      <c r="F570" s="403" t="s">
        <v>1085</v>
      </c>
      <c r="G570" s="404"/>
      <c r="H570" s="324" t="s">
        <v>979</v>
      </c>
      <c r="I570" s="323">
        <v>0.183</v>
      </c>
      <c r="J570" s="323">
        <v>19.98</v>
      </c>
      <c r="K570" s="325">
        <v>3.65</v>
      </c>
    </row>
    <row r="571" spans="1:11" hidden="1">
      <c r="A571" s="323" t="s">
        <v>1076</v>
      </c>
      <c r="B571" s="324" t="s">
        <v>1083</v>
      </c>
      <c r="C571" s="324" t="s">
        <v>19</v>
      </c>
      <c r="D571" s="324">
        <v>88316</v>
      </c>
      <c r="E571" s="323" t="s">
        <v>1086</v>
      </c>
      <c r="F571" s="403" t="s">
        <v>1085</v>
      </c>
      <c r="G571" s="404"/>
      <c r="H571" s="324" t="s">
        <v>979</v>
      </c>
      <c r="I571" s="323">
        <v>9.0999999999999998E-2</v>
      </c>
      <c r="J571" s="323">
        <v>16.02</v>
      </c>
      <c r="K571" s="325">
        <v>1.45</v>
      </c>
    </row>
    <row r="572" spans="1:11" hidden="1">
      <c r="A572" s="277"/>
      <c r="B572"/>
      <c r="C572"/>
      <c r="D572"/>
      <c r="E572" s="277"/>
      <c r="F572" s="277"/>
      <c r="G572"/>
      <c r="H572"/>
      <c r="I572" s="277"/>
      <c r="J572" s="277"/>
      <c r="K572" s="278"/>
    </row>
    <row r="573" spans="1:11" ht="24.75" hidden="1">
      <c r="A573" s="315"/>
      <c r="B573" s="316" t="s">
        <v>1066</v>
      </c>
      <c r="C573" s="316" t="s">
        <v>1067</v>
      </c>
      <c r="D573" s="316" t="s">
        <v>6</v>
      </c>
      <c r="E573" s="317" t="s">
        <v>1068</v>
      </c>
      <c r="F573" s="317" t="s">
        <v>1069</v>
      </c>
      <c r="G573" s="316"/>
      <c r="H573" s="316" t="s">
        <v>1070</v>
      </c>
      <c r="I573" s="317" t="s">
        <v>11</v>
      </c>
      <c r="J573" s="317" t="s">
        <v>1071</v>
      </c>
      <c r="K573" s="318" t="s">
        <v>1072</v>
      </c>
    </row>
    <row r="574" spans="1:11" ht="63" hidden="1">
      <c r="A574" s="319" t="s">
        <v>1332</v>
      </c>
      <c r="B574" s="320" t="s">
        <v>1074</v>
      </c>
      <c r="C574" s="320" t="s">
        <v>19</v>
      </c>
      <c r="D574" s="320">
        <v>87531</v>
      </c>
      <c r="E574" s="321" t="s">
        <v>97</v>
      </c>
      <c r="F574" s="321" t="s">
        <v>1318</v>
      </c>
      <c r="G574" s="320"/>
      <c r="H574" s="320" t="s">
        <v>21</v>
      </c>
      <c r="I574" s="321">
        <v>1</v>
      </c>
      <c r="J574" s="321">
        <v>29.91</v>
      </c>
      <c r="K574" s="322">
        <v>29.91</v>
      </c>
    </row>
    <row r="575" spans="1:11" ht="24.75" hidden="1">
      <c r="A575" s="323" t="s">
        <v>1076</v>
      </c>
      <c r="B575" s="324" t="s">
        <v>1083</v>
      </c>
      <c r="C575" s="324" t="s">
        <v>19</v>
      </c>
      <c r="D575" s="324">
        <v>87292</v>
      </c>
      <c r="E575" s="323" t="s">
        <v>1321</v>
      </c>
      <c r="F575" s="403" t="s">
        <v>1085</v>
      </c>
      <c r="G575" s="404"/>
      <c r="H575" s="324" t="s">
        <v>28</v>
      </c>
      <c r="I575" s="323">
        <v>3.7600000000000001E-2</v>
      </c>
      <c r="J575" s="323">
        <v>499.88</v>
      </c>
      <c r="K575" s="325">
        <v>18.79</v>
      </c>
    </row>
    <row r="576" spans="1:11" hidden="1">
      <c r="A576" s="323" t="s">
        <v>1076</v>
      </c>
      <c r="B576" s="324" t="s">
        <v>1083</v>
      </c>
      <c r="C576" s="324" t="s">
        <v>19</v>
      </c>
      <c r="D576" s="324">
        <v>88309</v>
      </c>
      <c r="E576" s="323" t="s">
        <v>1208</v>
      </c>
      <c r="F576" s="403" t="s">
        <v>1085</v>
      </c>
      <c r="G576" s="404"/>
      <c r="H576" s="324" t="s">
        <v>979</v>
      </c>
      <c r="I576" s="323">
        <v>0.43</v>
      </c>
      <c r="J576" s="323">
        <v>19.98</v>
      </c>
      <c r="K576" s="325">
        <v>8.59</v>
      </c>
    </row>
    <row r="577" spans="1:11" hidden="1">
      <c r="A577" s="323" t="s">
        <v>1076</v>
      </c>
      <c r="B577" s="324" t="s">
        <v>1083</v>
      </c>
      <c r="C577" s="324" t="s">
        <v>19</v>
      </c>
      <c r="D577" s="324">
        <v>88316</v>
      </c>
      <c r="E577" s="323" t="s">
        <v>1086</v>
      </c>
      <c r="F577" s="403" t="s">
        <v>1085</v>
      </c>
      <c r="G577" s="404"/>
      <c r="H577" s="324" t="s">
        <v>979</v>
      </c>
      <c r="I577" s="323">
        <v>0.158</v>
      </c>
      <c r="J577" s="323">
        <v>16.02</v>
      </c>
      <c r="K577" s="325">
        <v>2.5299999999999998</v>
      </c>
    </row>
    <row r="578" spans="1:11" hidden="1">
      <c r="A578" s="277"/>
      <c r="B578"/>
      <c r="C578"/>
      <c r="D578"/>
      <c r="E578" s="277"/>
      <c r="F578" s="277"/>
      <c r="G578"/>
      <c r="H578"/>
      <c r="I578" s="277"/>
      <c r="J578" s="277"/>
      <c r="K578" s="278"/>
    </row>
    <row r="579" spans="1:11" ht="24.75" hidden="1">
      <c r="A579" s="315"/>
      <c r="B579" s="316" t="s">
        <v>1066</v>
      </c>
      <c r="C579" s="316" t="s">
        <v>1067</v>
      </c>
      <c r="D579" s="316" t="s">
        <v>6</v>
      </c>
      <c r="E579" s="317" t="s">
        <v>1068</v>
      </c>
      <c r="F579" s="317" t="s">
        <v>1069</v>
      </c>
      <c r="G579" s="316"/>
      <c r="H579" s="316" t="s">
        <v>1070</v>
      </c>
      <c r="I579" s="317" t="s">
        <v>11</v>
      </c>
      <c r="J579" s="317" t="s">
        <v>1071</v>
      </c>
      <c r="K579" s="318" t="s">
        <v>1072</v>
      </c>
    </row>
    <row r="580" spans="1:11" ht="63" hidden="1">
      <c r="A580" s="319" t="s">
        <v>1333</v>
      </c>
      <c r="B580" s="320" t="s">
        <v>1074</v>
      </c>
      <c r="C580" s="320" t="s">
        <v>19</v>
      </c>
      <c r="D580" s="320">
        <v>87775</v>
      </c>
      <c r="E580" s="321" t="s">
        <v>101</v>
      </c>
      <c r="F580" s="321" t="s">
        <v>1318</v>
      </c>
      <c r="G580" s="320"/>
      <c r="H580" s="320" t="s">
        <v>21</v>
      </c>
      <c r="I580" s="321">
        <v>1</v>
      </c>
      <c r="J580" s="321">
        <v>47.67</v>
      </c>
      <c r="K580" s="322">
        <v>47.67</v>
      </c>
    </row>
    <row r="581" spans="1:11" hidden="1">
      <c r="A581" s="323" t="s">
        <v>1076</v>
      </c>
      <c r="B581" s="324" t="s">
        <v>1077</v>
      </c>
      <c r="C581" s="324" t="s">
        <v>19</v>
      </c>
      <c r="D581" s="324">
        <v>37411</v>
      </c>
      <c r="E581" s="323" t="s">
        <v>1334</v>
      </c>
      <c r="F581" s="403" t="s">
        <v>1079</v>
      </c>
      <c r="G581" s="404"/>
      <c r="H581" s="324" t="s">
        <v>21</v>
      </c>
      <c r="I581" s="323">
        <v>0.13880000000000001</v>
      </c>
      <c r="J581" s="323">
        <v>28.21</v>
      </c>
      <c r="K581" s="325">
        <v>3.91</v>
      </c>
    </row>
    <row r="582" spans="1:11" ht="24.75" hidden="1">
      <c r="A582" s="323" t="s">
        <v>1076</v>
      </c>
      <c r="B582" s="324" t="s">
        <v>1083</v>
      </c>
      <c r="C582" s="324" t="s">
        <v>19</v>
      </c>
      <c r="D582" s="324">
        <v>87292</v>
      </c>
      <c r="E582" s="323" t="s">
        <v>1321</v>
      </c>
      <c r="F582" s="403" t="s">
        <v>1085</v>
      </c>
      <c r="G582" s="404"/>
      <c r="H582" s="324" t="s">
        <v>28</v>
      </c>
      <c r="I582" s="323">
        <v>3.1399999999999997E-2</v>
      </c>
      <c r="J582" s="323">
        <v>499.88</v>
      </c>
      <c r="K582" s="325">
        <v>15.69</v>
      </c>
    </row>
    <row r="583" spans="1:11" hidden="1">
      <c r="A583" s="323" t="s">
        <v>1076</v>
      </c>
      <c r="B583" s="324" t="s">
        <v>1083</v>
      </c>
      <c r="C583" s="324" t="s">
        <v>19</v>
      </c>
      <c r="D583" s="324">
        <v>88309</v>
      </c>
      <c r="E583" s="323" t="s">
        <v>1208</v>
      </c>
      <c r="F583" s="403" t="s">
        <v>1085</v>
      </c>
      <c r="G583" s="404"/>
      <c r="H583" s="324" t="s">
        <v>979</v>
      </c>
      <c r="I583" s="323">
        <v>0.78</v>
      </c>
      <c r="J583" s="323">
        <v>19.98</v>
      </c>
      <c r="K583" s="325">
        <v>15.58</v>
      </c>
    </row>
    <row r="584" spans="1:11" hidden="1">
      <c r="A584" s="323" t="s">
        <v>1076</v>
      </c>
      <c r="B584" s="324" t="s">
        <v>1083</v>
      </c>
      <c r="C584" s="324" t="s">
        <v>19</v>
      </c>
      <c r="D584" s="324">
        <v>88316</v>
      </c>
      <c r="E584" s="323" t="s">
        <v>1086</v>
      </c>
      <c r="F584" s="403" t="s">
        <v>1085</v>
      </c>
      <c r="G584" s="404"/>
      <c r="H584" s="324" t="s">
        <v>979</v>
      </c>
      <c r="I584" s="323">
        <v>0.78</v>
      </c>
      <c r="J584" s="323">
        <v>16.02</v>
      </c>
      <c r="K584" s="325">
        <v>12.49</v>
      </c>
    </row>
    <row r="585" spans="1:11" hidden="1">
      <c r="A585" s="277"/>
      <c r="B585"/>
      <c r="C585"/>
      <c r="D585"/>
      <c r="E585" s="277"/>
      <c r="F585" s="277"/>
      <c r="G585"/>
      <c r="H585"/>
      <c r="I585" s="277"/>
      <c r="J585" s="277"/>
      <c r="K585" s="278"/>
    </row>
    <row r="586" spans="1:11" ht="24.75" hidden="1">
      <c r="A586" s="315"/>
      <c r="B586" s="316" t="s">
        <v>1066</v>
      </c>
      <c r="C586" s="316" t="s">
        <v>1067</v>
      </c>
      <c r="D586" s="316" t="s">
        <v>6</v>
      </c>
      <c r="E586" s="317" t="s">
        <v>1068</v>
      </c>
      <c r="F586" s="317" t="s">
        <v>1069</v>
      </c>
      <c r="G586" s="316"/>
      <c r="H586" s="316" t="s">
        <v>1070</v>
      </c>
      <c r="I586" s="317" t="s">
        <v>11</v>
      </c>
      <c r="J586" s="317" t="s">
        <v>1071</v>
      </c>
      <c r="K586" s="318" t="s">
        <v>1072</v>
      </c>
    </row>
    <row r="587" spans="1:11" ht="63" hidden="1">
      <c r="A587" s="319" t="s">
        <v>1335</v>
      </c>
      <c r="B587" s="320" t="s">
        <v>1074</v>
      </c>
      <c r="C587" s="320" t="s">
        <v>19</v>
      </c>
      <c r="D587" s="320">
        <v>87242</v>
      </c>
      <c r="E587" s="321" t="s">
        <v>102</v>
      </c>
      <c r="F587" s="321" t="s">
        <v>1318</v>
      </c>
      <c r="G587" s="320"/>
      <c r="H587" s="320" t="s">
        <v>21</v>
      </c>
      <c r="I587" s="321">
        <v>1</v>
      </c>
      <c r="J587" s="321">
        <v>221.49</v>
      </c>
      <c r="K587" s="322">
        <v>221.49</v>
      </c>
    </row>
    <row r="588" spans="1:11" hidden="1">
      <c r="A588" s="323" t="s">
        <v>1076</v>
      </c>
      <c r="B588" s="324" t="s">
        <v>1077</v>
      </c>
      <c r="C588" s="324" t="s">
        <v>19</v>
      </c>
      <c r="D588" s="324">
        <v>36881</v>
      </c>
      <c r="E588" s="323" t="s">
        <v>1328</v>
      </c>
      <c r="F588" s="403" t="s">
        <v>1079</v>
      </c>
      <c r="G588" s="404"/>
      <c r="H588" s="324" t="s">
        <v>21</v>
      </c>
      <c r="I588" s="323">
        <v>1.1599999999999999</v>
      </c>
      <c r="J588" s="323">
        <v>138.1</v>
      </c>
      <c r="K588" s="325">
        <v>160.19</v>
      </c>
    </row>
    <row r="589" spans="1:11" hidden="1">
      <c r="A589" s="323" t="s">
        <v>1076</v>
      </c>
      <c r="B589" s="324" t="s">
        <v>1077</v>
      </c>
      <c r="C589" s="324" t="s">
        <v>19</v>
      </c>
      <c r="D589" s="324">
        <v>37596</v>
      </c>
      <c r="E589" s="323" t="s">
        <v>1329</v>
      </c>
      <c r="F589" s="403" t="s">
        <v>1079</v>
      </c>
      <c r="G589" s="404"/>
      <c r="H589" s="324" t="s">
        <v>218</v>
      </c>
      <c r="I589" s="323">
        <v>7.69</v>
      </c>
      <c r="J589" s="323">
        <v>3.28</v>
      </c>
      <c r="K589" s="325">
        <v>25.22</v>
      </c>
    </row>
    <row r="590" spans="1:11" hidden="1">
      <c r="A590" s="323" t="s">
        <v>1076</v>
      </c>
      <c r="B590" s="324" t="s">
        <v>1083</v>
      </c>
      <c r="C590" s="324" t="s">
        <v>19</v>
      </c>
      <c r="D590" s="324">
        <v>88256</v>
      </c>
      <c r="E590" s="323" t="s">
        <v>1326</v>
      </c>
      <c r="F590" s="403" t="s">
        <v>1085</v>
      </c>
      <c r="G590" s="404"/>
      <c r="H590" s="324" t="s">
        <v>979</v>
      </c>
      <c r="I590" s="323">
        <v>1.29</v>
      </c>
      <c r="J590" s="323">
        <v>19.899999999999999</v>
      </c>
      <c r="K590" s="325">
        <v>25.67</v>
      </c>
    </row>
    <row r="591" spans="1:11" hidden="1">
      <c r="A591" s="323" t="s">
        <v>1076</v>
      </c>
      <c r="B591" s="324" t="s">
        <v>1083</v>
      </c>
      <c r="C591" s="324" t="s">
        <v>19</v>
      </c>
      <c r="D591" s="324">
        <v>88316</v>
      </c>
      <c r="E591" s="323" t="s">
        <v>1086</v>
      </c>
      <c r="F591" s="403" t="s">
        <v>1085</v>
      </c>
      <c r="G591" s="404"/>
      <c r="H591" s="324" t="s">
        <v>979</v>
      </c>
      <c r="I591" s="323">
        <v>0.65</v>
      </c>
      <c r="J591" s="323">
        <v>16.02</v>
      </c>
      <c r="K591" s="325">
        <v>10.41</v>
      </c>
    </row>
    <row r="592" spans="1:11" hidden="1">
      <c r="A592" s="277"/>
      <c r="B592"/>
      <c r="C592"/>
      <c r="D592"/>
      <c r="E592" s="277"/>
      <c r="F592" s="277"/>
      <c r="G592"/>
      <c r="H592"/>
      <c r="I592" s="277"/>
      <c r="J592" s="277"/>
      <c r="K592" s="278"/>
    </row>
    <row r="593" spans="1:11" ht="24.75" hidden="1">
      <c r="A593" s="315"/>
      <c r="B593" s="316" t="s">
        <v>1066</v>
      </c>
      <c r="C593" s="316" t="s">
        <v>1067</v>
      </c>
      <c r="D593" s="316" t="s">
        <v>6</v>
      </c>
      <c r="E593" s="317" t="s">
        <v>1068</v>
      </c>
      <c r="F593" s="317" t="s">
        <v>1069</v>
      </c>
      <c r="G593" s="316"/>
      <c r="H593" s="316" t="s">
        <v>1070</v>
      </c>
      <c r="I593" s="317" t="s">
        <v>11</v>
      </c>
      <c r="J593" s="317" t="s">
        <v>1071</v>
      </c>
      <c r="K593" s="318" t="s">
        <v>1072</v>
      </c>
    </row>
    <row r="594" spans="1:11" ht="63" hidden="1">
      <c r="A594" s="319" t="s">
        <v>1336</v>
      </c>
      <c r="B594" s="320" t="s">
        <v>1074</v>
      </c>
      <c r="C594" s="320" t="s">
        <v>19</v>
      </c>
      <c r="D594" s="320">
        <v>87882</v>
      </c>
      <c r="E594" s="321" t="s">
        <v>105</v>
      </c>
      <c r="F594" s="321" t="s">
        <v>1318</v>
      </c>
      <c r="G594" s="320"/>
      <c r="H594" s="320" t="s">
        <v>21</v>
      </c>
      <c r="I594" s="321">
        <v>1</v>
      </c>
      <c r="J594" s="321">
        <v>7.99</v>
      </c>
      <c r="K594" s="322">
        <v>7.99</v>
      </c>
    </row>
    <row r="595" spans="1:11" ht="24.75" hidden="1">
      <c r="A595" s="323" t="s">
        <v>1076</v>
      </c>
      <c r="B595" s="324" t="s">
        <v>1083</v>
      </c>
      <c r="C595" s="324" t="s">
        <v>19</v>
      </c>
      <c r="D595" s="324">
        <v>87325</v>
      </c>
      <c r="E595" s="323" t="s">
        <v>1337</v>
      </c>
      <c r="F595" s="403" t="s">
        <v>1085</v>
      </c>
      <c r="G595" s="404"/>
      <c r="H595" s="324" t="s">
        <v>28</v>
      </c>
      <c r="I595" s="323">
        <v>1.5E-3</v>
      </c>
      <c r="J595" s="323">
        <v>4788.8599999999997</v>
      </c>
      <c r="K595" s="325">
        <v>7.18</v>
      </c>
    </row>
    <row r="596" spans="1:11" hidden="1">
      <c r="A596" s="323" t="s">
        <v>1076</v>
      </c>
      <c r="B596" s="324" t="s">
        <v>1083</v>
      </c>
      <c r="C596" s="324" t="s">
        <v>19</v>
      </c>
      <c r="D596" s="324">
        <v>88309</v>
      </c>
      <c r="E596" s="323" t="s">
        <v>1208</v>
      </c>
      <c r="F596" s="403" t="s">
        <v>1085</v>
      </c>
      <c r="G596" s="404"/>
      <c r="H596" s="324" t="s">
        <v>979</v>
      </c>
      <c r="I596" s="323">
        <v>3.7999999999999999E-2</v>
      </c>
      <c r="J596" s="323">
        <v>19.98</v>
      </c>
      <c r="K596" s="325">
        <v>0.75</v>
      </c>
    </row>
    <row r="597" spans="1:11" hidden="1">
      <c r="A597" s="323" t="s">
        <v>1076</v>
      </c>
      <c r="B597" s="324" t="s">
        <v>1083</v>
      </c>
      <c r="C597" s="324" t="s">
        <v>19</v>
      </c>
      <c r="D597" s="324">
        <v>88316</v>
      </c>
      <c r="E597" s="323" t="s">
        <v>1086</v>
      </c>
      <c r="F597" s="403" t="s">
        <v>1085</v>
      </c>
      <c r="G597" s="404"/>
      <c r="H597" s="324" t="s">
        <v>979</v>
      </c>
      <c r="I597" s="323">
        <v>3.8E-3</v>
      </c>
      <c r="J597" s="323">
        <v>16.02</v>
      </c>
      <c r="K597" s="325">
        <v>0.06</v>
      </c>
    </row>
    <row r="598" spans="1:11" hidden="1">
      <c r="A598" s="277"/>
      <c r="B598"/>
      <c r="C598"/>
      <c r="D598"/>
      <c r="E598" s="277"/>
      <c r="F598" s="277"/>
      <c r="G598"/>
      <c r="H598"/>
      <c r="I598" s="277"/>
      <c r="J598" s="277"/>
      <c r="K598" s="278"/>
    </row>
    <row r="599" spans="1:11" ht="24.75" hidden="1">
      <c r="A599" s="315"/>
      <c r="B599" s="316" t="s">
        <v>1066</v>
      </c>
      <c r="C599" s="316" t="s">
        <v>1067</v>
      </c>
      <c r="D599" s="316" t="s">
        <v>6</v>
      </c>
      <c r="E599" s="317" t="s">
        <v>1068</v>
      </c>
      <c r="F599" s="317" t="s">
        <v>1069</v>
      </c>
      <c r="G599" s="316"/>
      <c r="H599" s="316" t="s">
        <v>1070</v>
      </c>
      <c r="I599" s="317" t="s">
        <v>11</v>
      </c>
      <c r="J599" s="317" t="s">
        <v>1071</v>
      </c>
      <c r="K599" s="318" t="s">
        <v>1072</v>
      </c>
    </row>
    <row r="600" spans="1:11" ht="63" hidden="1">
      <c r="A600" s="319" t="s">
        <v>1338</v>
      </c>
      <c r="B600" s="320" t="s">
        <v>1074</v>
      </c>
      <c r="C600" s="320" t="s">
        <v>19</v>
      </c>
      <c r="D600" s="320">
        <v>90406</v>
      </c>
      <c r="E600" s="321" t="s">
        <v>106</v>
      </c>
      <c r="F600" s="321" t="s">
        <v>1318</v>
      </c>
      <c r="G600" s="320"/>
      <c r="H600" s="320" t="s">
        <v>21</v>
      </c>
      <c r="I600" s="321">
        <v>1</v>
      </c>
      <c r="J600" s="321">
        <v>39.19</v>
      </c>
      <c r="K600" s="322">
        <v>39.19</v>
      </c>
    </row>
    <row r="601" spans="1:11" ht="24.75" hidden="1">
      <c r="A601" s="323" t="s">
        <v>1076</v>
      </c>
      <c r="B601" s="324" t="s">
        <v>1083</v>
      </c>
      <c r="C601" s="324" t="s">
        <v>19</v>
      </c>
      <c r="D601" s="324">
        <v>87292</v>
      </c>
      <c r="E601" s="323" t="s">
        <v>1321</v>
      </c>
      <c r="F601" s="403" t="s">
        <v>1085</v>
      </c>
      <c r="G601" s="404"/>
      <c r="H601" s="324" t="s">
        <v>28</v>
      </c>
      <c r="I601" s="323">
        <v>3.7600000000000001E-2</v>
      </c>
      <c r="J601" s="323">
        <v>499.88</v>
      </c>
      <c r="K601" s="325">
        <v>18.79</v>
      </c>
    </row>
    <row r="602" spans="1:11" hidden="1">
      <c r="A602" s="323" t="s">
        <v>1076</v>
      </c>
      <c r="B602" s="324" t="s">
        <v>1083</v>
      </c>
      <c r="C602" s="324" t="s">
        <v>19</v>
      </c>
      <c r="D602" s="324">
        <v>88309</v>
      </c>
      <c r="E602" s="323" t="s">
        <v>1208</v>
      </c>
      <c r="F602" s="403" t="s">
        <v>1085</v>
      </c>
      <c r="G602" s="404"/>
      <c r="H602" s="324" t="s">
        <v>979</v>
      </c>
      <c r="I602" s="323">
        <v>0.79</v>
      </c>
      <c r="J602" s="323">
        <v>19.98</v>
      </c>
      <c r="K602" s="325">
        <v>15.78</v>
      </c>
    </row>
    <row r="603" spans="1:11" hidden="1">
      <c r="A603" s="323" t="s">
        <v>1076</v>
      </c>
      <c r="B603" s="324" t="s">
        <v>1083</v>
      </c>
      <c r="C603" s="324" t="s">
        <v>19</v>
      </c>
      <c r="D603" s="324">
        <v>88316</v>
      </c>
      <c r="E603" s="323" t="s">
        <v>1086</v>
      </c>
      <c r="F603" s="403" t="s">
        <v>1085</v>
      </c>
      <c r="G603" s="404"/>
      <c r="H603" s="324" t="s">
        <v>979</v>
      </c>
      <c r="I603" s="323">
        <v>0.28899999999999998</v>
      </c>
      <c r="J603" s="323">
        <v>16.02</v>
      </c>
      <c r="K603" s="325">
        <v>4.62</v>
      </c>
    </row>
    <row r="604" spans="1:11" hidden="1">
      <c r="A604" s="277"/>
      <c r="B604"/>
      <c r="C604"/>
      <c r="D604"/>
      <c r="E604" s="277"/>
      <c r="F604" s="277"/>
      <c r="G604"/>
      <c r="H604"/>
      <c r="I604" s="277"/>
      <c r="J604" s="277"/>
      <c r="K604" s="278"/>
    </row>
    <row r="605" spans="1:11" ht="24.75" hidden="1">
      <c r="A605" s="315"/>
      <c r="B605" s="316" t="s">
        <v>1066</v>
      </c>
      <c r="C605" s="316" t="s">
        <v>1067</v>
      </c>
      <c r="D605" s="316" t="s">
        <v>6</v>
      </c>
      <c r="E605" s="317" t="s">
        <v>1068</v>
      </c>
      <c r="F605" s="317" t="s">
        <v>1069</v>
      </c>
      <c r="G605" s="316"/>
      <c r="H605" s="316" t="s">
        <v>1070</v>
      </c>
      <c r="I605" s="317" t="s">
        <v>11</v>
      </c>
      <c r="J605" s="317" t="s">
        <v>1071</v>
      </c>
      <c r="K605" s="318" t="s">
        <v>1072</v>
      </c>
    </row>
    <row r="606" spans="1:11" ht="63" hidden="1">
      <c r="A606" s="319" t="s">
        <v>1339</v>
      </c>
      <c r="B606" s="320" t="s">
        <v>1074</v>
      </c>
      <c r="C606" s="320" t="s">
        <v>19</v>
      </c>
      <c r="D606" s="320">
        <v>87882</v>
      </c>
      <c r="E606" s="321" t="s">
        <v>105</v>
      </c>
      <c r="F606" s="321" t="s">
        <v>1318</v>
      </c>
      <c r="G606" s="320"/>
      <c r="H606" s="320" t="s">
        <v>21</v>
      </c>
      <c r="I606" s="321">
        <v>1</v>
      </c>
      <c r="J606" s="321">
        <v>7.99</v>
      </c>
      <c r="K606" s="322">
        <v>7.99</v>
      </c>
    </row>
    <row r="607" spans="1:11" ht="24.75" hidden="1">
      <c r="A607" s="323" t="s">
        <v>1076</v>
      </c>
      <c r="B607" s="324" t="s">
        <v>1083</v>
      </c>
      <c r="C607" s="324" t="s">
        <v>19</v>
      </c>
      <c r="D607" s="324">
        <v>87325</v>
      </c>
      <c r="E607" s="323" t="s">
        <v>1337</v>
      </c>
      <c r="F607" s="403" t="s">
        <v>1085</v>
      </c>
      <c r="G607" s="404"/>
      <c r="H607" s="324" t="s">
        <v>28</v>
      </c>
      <c r="I607" s="323">
        <v>1.5E-3</v>
      </c>
      <c r="J607" s="323">
        <v>4788.8599999999997</v>
      </c>
      <c r="K607" s="325">
        <v>7.18</v>
      </c>
    </row>
    <row r="608" spans="1:11" hidden="1">
      <c r="A608" s="323" t="s">
        <v>1076</v>
      </c>
      <c r="B608" s="324" t="s">
        <v>1083</v>
      </c>
      <c r="C608" s="324" t="s">
        <v>19</v>
      </c>
      <c r="D608" s="324">
        <v>88309</v>
      </c>
      <c r="E608" s="323" t="s">
        <v>1208</v>
      </c>
      <c r="F608" s="403" t="s">
        <v>1085</v>
      </c>
      <c r="G608" s="404"/>
      <c r="H608" s="324" t="s">
        <v>979</v>
      </c>
      <c r="I608" s="323">
        <v>3.7999999999999999E-2</v>
      </c>
      <c r="J608" s="323">
        <v>19.98</v>
      </c>
      <c r="K608" s="325">
        <v>0.75</v>
      </c>
    </row>
    <row r="609" spans="1:11" hidden="1">
      <c r="A609" s="323" t="s">
        <v>1076</v>
      </c>
      <c r="B609" s="324" t="s">
        <v>1083</v>
      </c>
      <c r="C609" s="324" t="s">
        <v>19</v>
      </c>
      <c r="D609" s="324">
        <v>88316</v>
      </c>
      <c r="E609" s="323" t="s">
        <v>1086</v>
      </c>
      <c r="F609" s="403" t="s">
        <v>1085</v>
      </c>
      <c r="G609" s="404"/>
      <c r="H609" s="324" t="s">
        <v>979</v>
      </c>
      <c r="I609" s="323">
        <v>3.8E-3</v>
      </c>
      <c r="J609" s="323">
        <v>16.02</v>
      </c>
      <c r="K609" s="325">
        <v>0.06</v>
      </c>
    </row>
    <row r="610" spans="1:11" hidden="1">
      <c r="A610" s="277"/>
      <c r="B610"/>
      <c r="C610"/>
      <c r="D610"/>
      <c r="E610" s="277"/>
      <c r="F610" s="277"/>
      <c r="G610"/>
      <c r="H610"/>
      <c r="I610" s="277"/>
      <c r="J610" s="277"/>
      <c r="K610" s="278"/>
    </row>
    <row r="611" spans="1:11" ht="24.75" hidden="1">
      <c r="A611" s="315"/>
      <c r="B611" s="316" t="s">
        <v>1066</v>
      </c>
      <c r="C611" s="316" t="s">
        <v>1067</v>
      </c>
      <c r="D611" s="316" t="s">
        <v>6</v>
      </c>
      <c r="E611" s="317" t="s">
        <v>1068</v>
      </c>
      <c r="F611" s="317" t="s">
        <v>1069</v>
      </c>
      <c r="G611" s="316"/>
      <c r="H611" s="316" t="s">
        <v>1070</v>
      </c>
      <c r="I611" s="317" t="s">
        <v>11</v>
      </c>
      <c r="J611" s="317" t="s">
        <v>1071</v>
      </c>
      <c r="K611" s="318" t="s">
        <v>1072</v>
      </c>
    </row>
    <row r="612" spans="1:11" ht="63" hidden="1">
      <c r="A612" s="319" t="s">
        <v>1340</v>
      </c>
      <c r="B612" s="320" t="s">
        <v>1074</v>
      </c>
      <c r="C612" s="320" t="s">
        <v>19</v>
      </c>
      <c r="D612" s="320">
        <v>90406</v>
      </c>
      <c r="E612" s="321" t="s">
        <v>106</v>
      </c>
      <c r="F612" s="321" t="s">
        <v>1318</v>
      </c>
      <c r="G612" s="320"/>
      <c r="H612" s="320" t="s">
        <v>21</v>
      </c>
      <c r="I612" s="321">
        <v>1</v>
      </c>
      <c r="J612" s="321">
        <v>39.19</v>
      </c>
      <c r="K612" s="322">
        <v>39.19</v>
      </c>
    </row>
    <row r="613" spans="1:11" ht="24.75" hidden="1">
      <c r="A613" s="323" t="s">
        <v>1076</v>
      </c>
      <c r="B613" s="324" t="s">
        <v>1083</v>
      </c>
      <c r="C613" s="324" t="s">
        <v>19</v>
      </c>
      <c r="D613" s="324">
        <v>87292</v>
      </c>
      <c r="E613" s="323" t="s">
        <v>1321</v>
      </c>
      <c r="F613" s="403" t="s">
        <v>1085</v>
      </c>
      <c r="G613" s="404"/>
      <c r="H613" s="324" t="s">
        <v>28</v>
      </c>
      <c r="I613" s="323">
        <v>3.7600000000000001E-2</v>
      </c>
      <c r="J613" s="323">
        <v>499.88</v>
      </c>
      <c r="K613" s="325">
        <v>18.79</v>
      </c>
    </row>
    <row r="614" spans="1:11" hidden="1">
      <c r="A614" s="323" t="s">
        <v>1076</v>
      </c>
      <c r="B614" s="324" t="s">
        <v>1083</v>
      </c>
      <c r="C614" s="324" t="s">
        <v>19</v>
      </c>
      <c r="D614" s="324">
        <v>88309</v>
      </c>
      <c r="E614" s="323" t="s">
        <v>1208</v>
      </c>
      <c r="F614" s="403" t="s">
        <v>1085</v>
      </c>
      <c r="G614" s="404"/>
      <c r="H614" s="324" t="s">
        <v>979</v>
      </c>
      <c r="I614" s="323">
        <v>0.79</v>
      </c>
      <c r="J614" s="323">
        <v>19.98</v>
      </c>
      <c r="K614" s="325">
        <v>15.78</v>
      </c>
    </row>
    <row r="615" spans="1:11" hidden="1">
      <c r="A615" s="323" t="s">
        <v>1076</v>
      </c>
      <c r="B615" s="324" t="s">
        <v>1083</v>
      </c>
      <c r="C615" s="324" t="s">
        <v>19</v>
      </c>
      <c r="D615" s="324">
        <v>88316</v>
      </c>
      <c r="E615" s="323" t="s">
        <v>1086</v>
      </c>
      <c r="F615" s="403" t="s">
        <v>1085</v>
      </c>
      <c r="G615" s="404"/>
      <c r="H615" s="324" t="s">
        <v>979</v>
      </c>
      <c r="I615" s="323">
        <v>0.28899999999999998</v>
      </c>
      <c r="J615" s="323">
        <v>16.02</v>
      </c>
      <c r="K615" s="325">
        <v>4.62</v>
      </c>
    </row>
    <row r="616" spans="1:11" hidden="1">
      <c r="A616" s="277"/>
      <c r="B616"/>
      <c r="C616"/>
      <c r="D616"/>
      <c r="E616" s="277"/>
      <c r="F616" s="277"/>
      <c r="G616"/>
      <c r="H616"/>
      <c r="I616" s="277"/>
      <c r="J616" s="277"/>
      <c r="K616" s="278"/>
    </row>
    <row r="617" spans="1:11" ht="24.75" hidden="1">
      <c r="A617" s="315"/>
      <c r="B617" s="316" t="s">
        <v>1066</v>
      </c>
      <c r="C617" s="316" t="s">
        <v>1067</v>
      </c>
      <c r="D617" s="316" t="s">
        <v>6</v>
      </c>
      <c r="E617" s="317" t="s">
        <v>1068</v>
      </c>
      <c r="F617" s="317" t="s">
        <v>1069</v>
      </c>
      <c r="G617" s="316"/>
      <c r="H617" s="316" t="s">
        <v>1070</v>
      </c>
      <c r="I617" s="317" t="s">
        <v>11</v>
      </c>
      <c r="J617" s="317" t="s">
        <v>1071</v>
      </c>
      <c r="K617" s="318" t="s">
        <v>1072</v>
      </c>
    </row>
    <row r="618" spans="1:11" ht="31.5" hidden="1">
      <c r="A618" s="319" t="s">
        <v>1341</v>
      </c>
      <c r="B618" s="320" t="s">
        <v>1074</v>
      </c>
      <c r="C618" s="320" t="s">
        <v>19</v>
      </c>
      <c r="D618" s="320">
        <v>94229</v>
      </c>
      <c r="E618" s="321" t="s">
        <v>162</v>
      </c>
      <c r="F618" s="321" t="s">
        <v>110</v>
      </c>
      <c r="G618" s="320"/>
      <c r="H618" s="320" t="s">
        <v>23</v>
      </c>
      <c r="I618" s="321">
        <v>1</v>
      </c>
      <c r="J618" s="321">
        <v>197.29</v>
      </c>
      <c r="K618" s="322">
        <v>197.29</v>
      </c>
    </row>
    <row r="619" spans="1:11" hidden="1">
      <c r="A619" s="323" t="s">
        <v>1076</v>
      </c>
      <c r="B619" s="324" t="s">
        <v>1077</v>
      </c>
      <c r="C619" s="324" t="s">
        <v>19</v>
      </c>
      <c r="D619" s="324">
        <v>142</v>
      </c>
      <c r="E619" s="323" t="s">
        <v>1342</v>
      </c>
      <c r="F619" s="403" t="s">
        <v>1079</v>
      </c>
      <c r="G619" s="404"/>
      <c r="H619" s="324" t="s">
        <v>1343</v>
      </c>
      <c r="I619" s="323">
        <v>0.161</v>
      </c>
      <c r="J619" s="323">
        <v>26.18</v>
      </c>
      <c r="K619" s="325">
        <v>4.21</v>
      </c>
    </row>
    <row r="620" spans="1:11" hidden="1">
      <c r="A620" s="323" t="s">
        <v>1076</v>
      </c>
      <c r="B620" s="324" t="s">
        <v>1077</v>
      </c>
      <c r="C620" s="324" t="s">
        <v>19</v>
      </c>
      <c r="D620" s="324">
        <v>5061</v>
      </c>
      <c r="E620" s="323" t="s">
        <v>1192</v>
      </c>
      <c r="F620" s="403" t="s">
        <v>1079</v>
      </c>
      <c r="G620" s="404"/>
      <c r="H620" s="324" t="s">
        <v>218</v>
      </c>
      <c r="I620" s="323">
        <v>2.5000000000000001E-2</v>
      </c>
      <c r="J620" s="323">
        <v>25.15</v>
      </c>
      <c r="K620" s="325">
        <v>0.62</v>
      </c>
    </row>
    <row r="621" spans="1:11" hidden="1">
      <c r="A621" s="323" t="s">
        <v>1076</v>
      </c>
      <c r="B621" s="324" t="s">
        <v>1077</v>
      </c>
      <c r="C621" s="324" t="s">
        <v>19</v>
      </c>
      <c r="D621" s="324">
        <v>5104</v>
      </c>
      <c r="E621" s="323" t="s">
        <v>1344</v>
      </c>
      <c r="F621" s="403" t="s">
        <v>1079</v>
      </c>
      <c r="G621" s="404"/>
      <c r="H621" s="324" t="s">
        <v>218</v>
      </c>
      <c r="I621" s="323">
        <v>4.8999999999999998E-3</v>
      </c>
      <c r="J621" s="323">
        <v>75.3</v>
      </c>
      <c r="K621" s="325">
        <v>0.36</v>
      </c>
    </row>
    <row r="622" spans="1:11" hidden="1">
      <c r="A622" s="323" t="s">
        <v>1076</v>
      </c>
      <c r="B622" s="324" t="s">
        <v>1077</v>
      </c>
      <c r="C622" s="324" t="s">
        <v>19</v>
      </c>
      <c r="D622" s="324">
        <v>13388</v>
      </c>
      <c r="E622" s="323" t="s">
        <v>1345</v>
      </c>
      <c r="F622" s="403" t="s">
        <v>1079</v>
      </c>
      <c r="G622" s="404"/>
      <c r="H622" s="324" t="s">
        <v>218</v>
      </c>
      <c r="I622" s="323">
        <v>0.18</v>
      </c>
      <c r="J622" s="323">
        <v>142.1</v>
      </c>
      <c r="K622" s="325">
        <v>25.57</v>
      </c>
    </row>
    <row r="623" spans="1:11" hidden="1">
      <c r="A623" s="323" t="s">
        <v>1076</v>
      </c>
      <c r="B623" s="324" t="s">
        <v>1077</v>
      </c>
      <c r="C623" s="324" t="s">
        <v>19</v>
      </c>
      <c r="D623" s="324">
        <v>40784</v>
      </c>
      <c r="E623" s="323" t="s">
        <v>1346</v>
      </c>
      <c r="F623" s="403" t="s">
        <v>1079</v>
      </c>
      <c r="G623" s="404"/>
      <c r="H623" s="324" t="s">
        <v>1347</v>
      </c>
      <c r="I623" s="323">
        <v>1.05</v>
      </c>
      <c r="J623" s="323">
        <v>138.44999999999999</v>
      </c>
      <c r="K623" s="325">
        <v>145.37</v>
      </c>
    </row>
    <row r="624" spans="1:11" hidden="1">
      <c r="A624" s="323" t="s">
        <v>1076</v>
      </c>
      <c r="B624" s="324" t="s">
        <v>1083</v>
      </c>
      <c r="C624" s="324" t="s">
        <v>19</v>
      </c>
      <c r="D624" s="324">
        <v>88316</v>
      </c>
      <c r="E624" s="323" t="s">
        <v>1086</v>
      </c>
      <c r="F624" s="403" t="s">
        <v>1085</v>
      </c>
      <c r="G624" s="404"/>
      <c r="H624" s="324" t="s">
        <v>979</v>
      </c>
      <c r="I624" s="323">
        <v>0.63300000000000001</v>
      </c>
      <c r="J624" s="323">
        <v>16.02</v>
      </c>
      <c r="K624" s="325">
        <v>10.14</v>
      </c>
    </row>
    <row r="625" spans="1:11" hidden="1">
      <c r="A625" s="323" t="s">
        <v>1076</v>
      </c>
      <c r="B625" s="324" t="s">
        <v>1083</v>
      </c>
      <c r="C625" s="324" t="s">
        <v>19</v>
      </c>
      <c r="D625" s="324">
        <v>88323</v>
      </c>
      <c r="E625" s="323" t="s">
        <v>1348</v>
      </c>
      <c r="F625" s="403" t="s">
        <v>1085</v>
      </c>
      <c r="G625" s="404"/>
      <c r="H625" s="324" t="s">
        <v>979</v>
      </c>
      <c r="I625" s="323">
        <v>0.53900000000000003</v>
      </c>
      <c r="J625" s="323">
        <v>19.559999999999999</v>
      </c>
      <c r="K625" s="325">
        <v>10.54</v>
      </c>
    </row>
    <row r="626" spans="1:11" ht="24.75" hidden="1">
      <c r="A626" s="323" t="s">
        <v>1076</v>
      </c>
      <c r="B626" s="324" t="s">
        <v>1083</v>
      </c>
      <c r="C626" s="324" t="s">
        <v>19</v>
      </c>
      <c r="D626" s="324">
        <v>93281</v>
      </c>
      <c r="E626" s="323" t="s">
        <v>1349</v>
      </c>
      <c r="F626" s="403" t="s">
        <v>1098</v>
      </c>
      <c r="G626" s="404"/>
      <c r="H626" s="324" t="s">
        <v>1099</v>
      </c>
      <c r="I626" s="323">
        <v>1.32E-2</v>
      </c>
      <c r="J626" s="323">
        <v>15.99</v>
      </c>
      <c r="K626" s="325">
        <v>0.21</v>
      </c>
    </row>
    <row r="627" spans="1:11" ht="24.75" hidden="1">
      <c r="A627" s="323" t="s">
        <v>1076</v>
      </c>
      <c r="B627" s="324" t="s">
        <v>1083</v>
      </c>
      <c r="C627" s="324" t="s">
        <v>19</v>
      </c>
      <c r="D627" s="324">
        <v>93282</v>
      </c>
      <c r="E627" s="323" t="s">
        <v>1350</v>
      </c>
      <c r="F627" s="403" t="s">
        <v>1098</v>
      </c>
      <c r="G627" s="404"/>
      <c r="H627" s="324" t="s">
        <v>1101</v>
      </c>
      <c r="I627" s="323">
        <v>1.83E-2</v>
      </c>
      <c r="J627" s="323">
        <v>14.99</v>
      </c>
      <c r="K627" s="325">
        <v>0.27</v>
      </c>
    </row>
    <row r="628" spans="1:11" hidden="1">
      <c r="A628" s="277"/>
      <c r="B628"/>
      <c r="C628"/>
      <c r="D628"/>
      <c r="E628" s="277"/>
      <c r="F628" s="277"/>
      <c r="G628"/>
      <c r="H628"/>
      <c r="I628" s="277"/>
      <c r="J628" s="277"/>
      <c r="K628" s="278"/>
    </row>
    <row r="629" spans="1:11" ht="24.75" hidden="1">
      <c r="A629" s="315"/>
      <c r="B629" s="316" t="s">
        <v>1066</v>
      </c>
      <c r="C629" s="316" t="s">
        <v>1067</v>
      </c>
      <c r="D629" s="316" t="s">
        <v>6</v>
      </c>
      <c r="E629" s="317" t="s">
        <v>1068</v>
      </c>
      <c r="F629" s="317" t="s">
        <v>1069</v>
      </c>
      <c r="G629" s="316"/>
      <c r="H629" s="316" t="s">
        <v>1070</v>
      </c>
      <c r="I629" s="317" t="s">
        <v>11</v>
      </c>
      <c r="J629" s="317" t="s">
        <v>1071</v>
      </c>
      <c r="K629" s="318" t="s">
        <v>1072</v>
      </c>
    </row>
    <row r="630" spans="1:11" ht="31.5" hidden="1">
      <c r="A630" s="319" t="s">
        <v>1351</v>
      </c>
      <c r="B630" s="320" t="s">
        <v>1074</v>
      </c>
      <c r="C630" s="320" t="s">
        <v>19</v>
      </c>
      <c r="D630" s="320">
        <v>100327</v>
      </c>
      <c r="E630" s="321" t="s">
        <v>617</v>
      </c>
      <c r="F630" s="321" t="s">
        <v>110</v>
      </c>
      <c r="G630" s="320"/>
      <c r="H630" s="320" t="s">
        <v>23</v>
      </c>
      <c r="I630" s="321">
        <v>1</v>
      </c>
      <c r="J630" s="321">
        <v>65.59</v>
      </c>
      <c r="K630" s="322">
        <v>65.59</v>
      </c>
    </row>
    <row r="631" spans="1:11" hidden="1">
      <c r="A631" s="323" t="s">
        <v>1076</v>
      </c>
      <c r="B631" s="324" t="s">
        <v>1077</v>
      </c>
      <c r="C631" s="324" t="s">
        <v>19</v>
      </c>
      <c r="D631" s="324">
        <v>142</v>
      </c>
      <c r="E631" s="323" t="s">
        <v>1342</v>
      </c>
      <c r="F631" s="403" t="s">
        <v>1079</v>
      </c>
      <c r="G631" s="404"/>
      <c r="H631" s="324" t="s">
        <v>1343</v>
      </c>
      <c r="I631" s="323">
        <v>0.21099999999999999</v>
      </c>
      <c r="J631" s="323">
        <v>26.18</v>
      </c>
      <c r="K631" s="325">
        <v>5.52</v>
      </c>
    </row>
    <row r="632" spans="1:11" hidden="1">
      <c r="A632" s="323" t="s">
        <v>1076</v>
      </c>
      <c r="B632" s="324" t="s">
        <v>1077</v>
      </c>
      <c r="C632" s="324" t="s">
        <v>19</v>
      </c>
      <c r="D632" s="324">
        <v>1113</v>
      </c>
      <c r="E632" s="323" t="s">
        <v>1352</v>
      </c>
      <c r="F632" s="403" t="s">
        <v>1079</v>
      </c>
      <c r="G632" s="404"/>
      <c r="H632" s="324" t="s">
        <v>23</v>
      </c>
      <c r="I632" s="323">
        <v>1.05</v>
      </c>
      <c r="J632" s="323">
        <v>42.14</v>
      </c>
      <c r="K632" s="325">
        <v>44.24</v>
      </c>
    </row>
    <row r="633" spans="1:11" hidden="1">
      <c r="A633" s="323" t="s">
        <v>1076</v>
      </c>
      <c r="B633" s="324" t="s">
        <v>1077</v>
      </c>
      <c r="C633" s="324" t="s">
        <v>19</v>
      </c>
      <c r="D633" s="324">
        <v>5061</v>
      </c>
      <c r="E633" s="323" t="s">
        <v>1192</v>
      </c>
      <c r="F633" s="403" t="s">
        <v>1079</v>
      </c>
      <c r="G633" s="404"/>
      <c r="H633" s="324" t="s">
        <v>218</v>
      </c>
      <c r="I633" s="323">
        <v>8.0000000000000002E-3</v>
      </c>
      <c r="J633" s="323">
        <v>25.15</v>
      </c>
      <c r="K633" s="325">
        <v>0.2</v>
      </c>
    </row>
    <row r="634" spans="1:11" hidden="1">
      <c r="A634" s="323" t="s">
        <v>1076</v>
      </c>
      <c r="B634" s="324" t="s">
        <v>1077</v>
      </c>
      <c r="C634" s="324" t="s">
        <v>19</v>
      </c>
      <c r="D634" s="324">
        <v>5104</v>
      </c>
      <c r="E634" s="323" t="s">
        <v>1344</v>
      </c>
      <c r="F634" s="403" t="s">
        <v>1079</v>
      </c>
      <c r="G634" s="404"/>
      <c r="H634" s="324" t="s">
        <v>218</v>
      </c>
      <c r="I634" s="323">
        <v>1.6000000000000001E-3</v>
      </c>
      <c r="J634" s="323">
        <v>75.3</v>
      </c>
      <c r="K634" s="325">
        <v>0.12</v>
      </c>
    </row>
    <row r="635" spans="1:11" hidden="1">
      <c r="A635" s="323" t="s">
        <v>1076</v>
      </c>
      <c r="B635" s="324" t="s">
        <v>1077</v>
      </c>
      <c r="C635" s="324" t="s">
        <v>19</v>
      </c>
      <c r="D635" s="324">
        <v>13388</v>
      </c>
      <c r="E635" s="323" t="s">
        <v>1345</v>
      </c>
      <c r="F635" s="403" t="s">
        <v>1079</v>
      </c>
      <c r="G635" s="404"/>
      <c r="H635" s="324" t="s">
        <v>218</v>
      </c>
      <c r="I635" s="323">
        <v>5.8999999999999997E-2</v>
      </c>
      <c r="J635" s="323">
        <v>142.1</v>
      </c>
      <c r="K635" s="325">
        <v>8.3800000000000008</v>
      </c>
    </row>
    <row r="636" spans="1:11" hidden="1">
      <c r="A636" s="323" t="s">
        <v>1076</v>
      </c>
      <c r="B636" s="324" t="s">
        <v>1083</v>
      </c>
      <c r="C636" s="324" t="s">
        <v>19</v>
      </c>
      <c r="D636" s="324">
        <v>88316</v>
      </c>
      <c r="E636" s="323" t="s">
        <v>1086</v>
      </c>
      <c r="F636" s="403" t="s">
        <v>1085</v>
      </c>
      <c r="G636" s="404"/>
      <c r="H636" s="324" t="s">
        <v>979</v>
      </c>
      <c r="I636" s="323">
        <v>0.23899999999999999</v>
      </c>
      <c r="J636" s="323">
        <v>16.02</v>
      </c>
      <c r="K636" s="325">
        <v>3.82</v>
      </c>
    </row>
    <row r="637" spans="1:11" hidden="1">
      <c r="A637" s="323" t="s">
        <v>1076</v>
      </c>
      <c r="B637" s="324" t="s">
        <v>1083</v>
      </c>
      <c r="C637" s="324" t="s">
        <v>19</v>
      </c>
      <c r="D637" s="324">
        <v>88323</v>
      </c>
      <c r="E637" s="323" t="s">
        <v>1348</v>
      </c>
      <c r="F637" s="403" t="s">
        <v>1085</v>
      </c>
      <c r="G637" s="404"/>
      <c r="H637" s="324" t="s">
        <v>979</v>
      </c>
      <c r="I637" s="323">
        <v>0.14499999999999999</v>
      </c>
      <c r="J637" s="323">
        <v>19.559999999999999</v>
      </c>
      <c r="K637" s="325">
        <v>2.83</v>
      </c>
    </row>
    <row r="638" spans="1:11" ht="24.75" hidden="1">
      <c r="A638" s="323" t="s">
        <v>1076</v>
      </c>
      <c r="B638" s="324" t="s">
        <v>1083</v>
      </c>
      <c r="C638" s="324" t="s">
        <v>19</v>
      </c>
      <c r="D638" s="324">
        <v>93281</v>
      </c>
      <c r="E638" s="323" t="s">
        <v>1349</v>
      </c>
      <c r="F638" s="403" t="s">
        <v>1098</v>
      </c>
      <c r="G638" s="404"/>
      <c r="H638" s="324" t="s">
        <v>1099</v>
      </c>
      <c r="I638" s="323">
        <v>1.32E-2</v>
      </c>
      <c r="J638" s="323">
        <v>15.99</v>
      </c>
      <c r="K638" s="325">
        <v>0.21</v>
      </c>
    </row>
    <row r="639" spans="1:11" ht="24.75" hidden="1">
      <c r="A639" s="323" t="s">
        <v>1076</v>
      </c>
      <c r="B639" s="324" t="s">
        <v>1083</v>
      </c>
      <c r="C639" s="324" t="s">
        <v>19</v>
      </c>
      <c r="D639" s="324">
        <v>93282</v>
      </c>
      <c r="E639" s="323" t="s">
        <v>1350</v>
      </c>
      <c r="F639" s="403" t="s">
        <v>1098</v>
      </c>
      <c r="G639" s="404"/>
      <c r="H639" s="324" t="s">
        <v>1101</v>
      </c>
      <c r="I639" s="323">
        <v>1.83E-2</v>
      </c>
      <c r="J639" s="323">
        <v>14.99</v>
      </c>
      <c r="K639" s="325">
        <v>0.27</v>
      </c>
    </row>
    <row r="640" spans="1:11" hidden="1">
      <c r="A640" s="277"/>
      <c r="B640"/>
      <c r="C640"/>
      <c r="D640"/>
      <c r="E640" s="277"/>
      <c r="F640" s="277"/>
      <c r="G640"/>
      <c r="H640"/>
      <c r="I640" s="277"/>
      <c r="J640" s="277"/>
      <c r="K640" s="278"/>
    </row>
    <row r="641" spans="1:11" ht="24.75">
      <c r="A641" s="315"/>
      <c r="B641" s="316" t="s">
        <v>1066</v>
      </c>
      <c r="C641" s="316" t="s">
        <v>1067</v>
      </c>
      <c r="D641" s="316" t="s">
        <v>6</v>
      </c>
      <c r="E641" s="317" t="s">
        <v>1068</v>
      </c>
      <c r="F641" s="317" t="s">
        <v>1069</v>
      </c>
      <c r="G641" s="316"/>
      <c r="H641" s="316" t="s">
        <v>1070</v>
      </c>
      <c r="I641" s="317" t="s">
        <v>11</v>
      </c>
      <c r="J641" s="317" t="s">
        <v>1071</v>
      </c>
      <c r="K641" s="318" t="s">
        <v>1072</v>
      </c>
    </row>
    <row r="642" spans="1:11" ht="63">
      <c r="A642" s="319" t="s">
        <v>1353</v>
      </c>
      <c r="B642" s="320" t="s">
        <v>1074</v>
      </c>
      <c r="C642" s="320" t="s">
        <v>1075</v>
      </c>
      <c r="D642" s="320" t="s">
        <v>519</v>
      </c>
      <c r="E642" s="321" t="s">
        <v>520</v>
      </c>
      <c r="F642" s="321" t="s">
        <v>110</v>
      </c>
      <c r="G642" s="320"/>
      <c r="H642" s="320" t="s">
        <v>21</v>
      </c>
      <c r="I642" s="321">
        <v>1</v>
      </c>
      <c r="J642" s="321">
        <v>172.18</v>
      </c>
      <c r="K642" s="322">
        <v>172.18</v>
      </c>
    </row>
    <row r="643" spans="1:11">
      <c r="A643" s="323" t="s">
        <v>1076</v>
      </c>
      <c r="B643" s="324" t="s">
        <v>1077</v>
      </c>
      <c r="C643" s="324" t="s">
        <v>19</v>
      </c>
      <c r="D643" s="324">
        <v>10966</v>
      </c>
      <c r="E643" s="323" t="s">
        <v>1354</v>
      </c>
      <c r="F643" s="403" t="s">
        <v>1079</v>
      </c>
      <c r="G643" s="404"/>
      <c r="H643" s="324" t="s">
        <v>218</v>
      </c>
      <c r="I643" s="323">
        <v>12</v>
      </c>
      <c r="J643" s="323">
        <v>12.32</v>
      </c>
      <c r="K643" s="325">
        <v>147.84</v>
      </c>
    </row>
    <row r="644" spans="1:11">
      <c r="A644" s="323" t="s">
        <v>1076</v>
      </c>
      <c r="B644" s="324" t="s">
        <v>1083</v>
      </c>
      <c r="C644" s="324" t="s">
        <v>19</v>
      </c>
      <c r="D644" s="324">
        <v>88278</v>
      </c>
      <c r="E644" s="323" t="s">
        <v>1355</v>
      </c>
      <c r="F644" s="403" t="s">
        <v>1085</v>
      </c>
      <c r="G644" s="404"/>
      <c r="H644" s="324" t="s">
        <v>979</v>
      </c>
      <c r="I644" s="323">
        <v>0.8</v>
      </c>
      <c r="J644" s="323">
        <v>14.42</v>
      </c>
      <c r="K644" s="325">
        <v>11.53</v>
      </c>
    </row>
    <row r="645" spans="1:11">
      <c r="A645" s="323" t="s">
        <v>1076</v>
      </c>
      <c r="B645" s="324" t="s">
        <v>1083</v>
      </c>
      <c r="C645" s="324" t="s">
        <v>19</v>
      </c>
      <c r="D645" s="324">
        <v>88316</v>
      </c>
      <c r="E645" s="323" t="s">
        <v>1086</v>
      </c>
      <c r="F645" s="403" t="s">
        <v>1085</v>
      </c>
      <c r="G645" s="404"/>
      <c r="H645" s="324" t="s">
        <v>979</v>
      </c>
      <c r="I645" s="323">
        <v>0.8</v>
      </c>
      <c r="J645" s="323">
        <v>16.02</v>
      </c>
      <c r="K645" s="325">
        <v>12.81</v>
      </c>
    </row>
    <row r="646" spans="1:11">
      <c r="A646" s="277"/>
      <c r="B646"/>
      <c r="C646"/>
      <c r="D646"/>
      <c r="E646" s="277"/>
      <c r="F646" s="277"/>
      <c r="G646"/>
      <c r="H646"/>
      <c r="I646" s="277"/>
      <c r="J646" s="277"/>
      <c r="K646" s="278"/>
    </row>
    <row r="647" spans="1:11" ht="24.75" hidden="1">
      <c r="A647" s="315"/>
      <c r="B647" s="316" t="s">
        <v>1066</v>
      </c>
      <c r="C647" s="316" t="s">
        <v>1067</v>
      </c>
      <c r="D647" s="316" t="s">
        <v>6</v>
      </c>
      <c r="E647" s="317" t="s">
        <v>1068</v>
      </c>
      <c r="F647" s="317" t="s">
        <v>1069</v>
      </c>
      <c r="G647" s="316"/>
      <c r="H647" s="316" t="s">
        <v>1070</v>
      </c>
      <c r="I647" s="317" t="s">
        <v>11</v>
      </c>
      <c r="J647" s="317" t="s">
        <v>1071</v>
      </c>
      <c r="K647" s="318" t="s">
        <v>1072</v>
      </c>
    </row>
    <row r="648" spans="1:11" ht="31.5" hidden="1">
      <c r="A648" s="319" t="s">
        <v>1356</v>
      </c>
      <c r="B648" s="320" t="s">
        <v>1074</v>
      </c>
      <c r="C648" s="320" t="s">
        <v>19</v>
      </c>
      <c r="D648" s="320">
        <v>94218</v>
      </c>
      <c r="E648" s="321" t="s">
        <v>1003</v>
      </c>
      <c r="F648" s="321" t="s">
        <v>110</v>
      </c>
      <c r="G648" s="320"/>
      <c r="H648" s="320" t="s">
        <v>21</v>
      </c>
      <c r="I648" s="321">
        <v>1</v>
      </c>
      <c r="J648" s="321">
        <v>128.77000000000001</v>
      </c>
      <c r="K648" s="322">
        <v>128.77000000000001</v>
      </c>
    </row>
    <row r="649" spans="1:11" ht="24.75" hidden="1">
      <c r="A649" s="323" t="s">
        <v>1076</v>
      </c>
      <c r="B649" s="324" t="s">
        <v>1077</v>
      </c>
      <c r="C649" s="324" t="s">
        <v>19</v>
      </c>
      <c r="D649" s="324">
        <v>1607</v>
      </c>
      <c r="E649" s="323" t="s">
        <v>1357</v>
      </c>
      <c r="F649" s="403" t="s">
        <v>1079</v>
      </c>
      <c r="G649" s="404"/>
      <c r="H649" s="324" t="s">
        <v>1107</v>
      </c>
      <c r="I649" s="323">
        <v>0.94</v>
      </c>
      <c r="J649" s="323">
        <v>0.26</v>
      </c>
      <c r="K649" s="325">
        <v>0.24</v>
      </c>
    </row>
    <row r="650" spans="1:11" hidden="1">
      <c r="A650" s="323" t="s">
        <v>1076</v>
      </c>
      <c r="B650" s="324" t="s">
        <v>1077</v>
      </c>
      <c r="C650" s="324" t="s">
        <v>19</v>
      </c>
      <c r="D650" s="324">
        <v>4312</v>
      </c>
      <c r="E650" s="323" t="s">
        <v>1358</v>
      </c>
      <c r="F650" s="403" t="s">
        <v>1079</v>
      </c>
      <c r="G650" s="404"/>
      <c r="H650" s="324" t="s">
        <v>123</v>
      </c>
      <c r="I650" s="323">
        <v>0.31</v>
      </c>
      <c r="J650" s="323">
        <v>3.04</v>
      </c>
      <c r="K650" s="325">
        <v>0.94</v>
      </c>
    </row>
    <row r="651" spans="1:11" ht="24.75" hidden="1">
      <c r="A651" s="323" t="s">
        <v>1076</v>
      </c>
      <c r="B651" s="324" t="s">
        <v>1077</v>
      </c>
      <c r="C651" s="324" t="s">
        <v>19</v>
      </c>
      <c r="D651" s="324">
        <v>4315</v>
      </c>
      <c r="E651" s="323" t="s">
        <v>1359</v>
      </c>
      <c r="F651" s="403" t="s">
        <v>1079</v>
      </c>
      <c r="G651" s="404"/>
      <c r="H651" s="324" t="s">
        <v>123</v>
      </c>
      <c r="I651" s="323">
        <v>0.94</v>
      </c>
      <c r="J651" s="323">
        <v>2.23</v>
      </c>
      <c r="K651" s="325">
        <v>2.09</v>
      </c>
    </row>
    <row r="652" spans="1:11" hidden="1">
      <c r="A652" s="323" t="s">
        <v>1076</v>
      </c>
      <c r="B652" s="324" t="s">
        <v>1077</v>
      </c>
      <c r="C652" s="324" t="s">
        <v>19</v>
      </c>
      <c r="D652" s="324">
        <v>7231</v>
      </c>
      <c r="E652" s="323" t="s">
        <v>1360</v>
      </c>
      <c r="F652" s="403" t="s">
        <v>1079</v>
      </c>
      <c r="G652" s="404"/>
      <c r="H652" s="324" t="s">
        <v>123</v>
      </c>
      <c r="I652" s="323">
        <v>0.20399999999999999</v>
      </c>
      <c r="J652" s="323">
        <v>589.26</v>
      </c>
      <c r="K652" s="325">
        <v>120.2</v>
      </c>
    </row>
    <row r="653" spans="1:11" hidden="1">
      <c r="A653" s="323" t="s">
        <v>1076</v>
      </c>
      <c r="B653" s="324" t="s">
        <v>1083</v>
      </c>
      <c r="C653" s="324" t="s">
        <v>19</v>
      </c>
      <c r="D653" s="324">
        <v>88316</v>
      </c>
      <c r="E653" s="323" t="s">
        <v>1086</v>
      </c>
      <c r="F653" s="403" t="s">
        <v>1085</v>
      </c>
      <c r="G653" s="404"/>
      <c r="H653" s="324" t="s">
        <v>979</v>
      </c>
      <c r="I653" s="323">
        <v>0.157</v>
      </c>
      <c r="J653" s="323">
        <v>16.02</v>
      </c>
      <c r="K653" s="325">
        <v>2.5099999999999998</v>
      </c>
    </row>
    <row r="654" spans="1:11" hidden="1">
      <c r="A654" s="323" t="s">
        <v>1076</v>
      </c>
      <c r="B654" s="324" t="s">
        <v>1083</v>
      </c>
      <c r="C654" s="324" t="s">
        <v>19</v>
      </c>
      <c r="D654" s="324">
        <v>88323</v>
      </c>
      <c r="E654" s="323" t="s">
        <v>1348</v>
      </c>
      <c r="F654" s="403" t="s">
        <v>1085</v>
      </c>
      <c r="G654" s="404"/>
      <c r="H654" s="324" t="s">
        <v>979</v>
      </c>
      <c r="I654" s="323">
        <v>0.13900000000000001</v>
      </c>
      <c r="J654" s="323">
        <v>19.559999999999999</v>
      </c>
      <c r="K654" s="325">
        <v>2.71</v>
      </c>
    </row>
    <row r="655" spans="1:11" ht="24.75" hidden="1">
      <c r="A655" s="323" t="s">
        <v>1076</v>
      </c>
      <c r="B655" s="324" t="s">
        <v>1083</v>
      </c>
      <c r="C655" s="324" t="s">
        <v>19</v>
      </c>
      <c r="D655" s="324">
        <v>93281</v>
      </c>
      <c r="E655" s="323" t="s">
        <v>1349</v>
      </c>
      <c r="F655" s="403" t="s">
        <v>1098</v>
      </c>
      <c r="G655" s="404"/>
      <c r="H655" s="324" t="s">
        <v>1099</v>
      </c>
      <c r="I655" s="323">
        <v>2.5000000000000001E-3</v>
      </c>
      <c r="J655" s="323">
        <v>15.99</v>
      </c>
      <c r="K655" s="325">
        <v>0.03</v>
      </c>
    </row>
    <row r="656" spans="1:11" ht="24.75" hidden="1">
      <c r="A656" s="323" t="s">
        <v>1076</v>
      </c>
      <c r="B656" s="324" t="s">
        <v>1083</v>
      </c>
      <c r="C656" s="324" t="s">
        <v>19</v>
      </c>
      <c r="D656" s="324">
        <v>93282</v>
      </c>
      <c r="E656" s="323" t="s">
        <v>1350</v>
      </c>
      <c r="F656" s="403" t="s">
        <v>1098</v>
      </c>
      <c r="G656" s="404"/>
      <c r="H656" s="324" t="s">
        <v>1101</v>
      </c>
      <c r="I656" s="323">
        <v>3.3999999999999998E-3</v>
      </c>
      <c r="J656" s="323">
        <v>14.99</v>
      </c>
      <c r="K656" s="325">
        <v>0.05</v>
      </c>
    </row>
    <row r="657" spans="1:11" hidden="1">
      <c r="A657" s="277"/>
      <c r="B657"/>
      <c r="C657"/>
      <c r="D657"/>
      <c r="E657" s="277"/>
      <c r="F657" s="277"/>
      <c r="G657"/>
      <c r="H657"/>
      <c r="I657" s="277"/>
      <c r="J657" s="277"/>
      <c r="K657" s="278"/>
    </row>
    <row r="658" spans="1:11" ht="24.75" hidden="1">
      <c r="A658" s="315"/>
      <c r="B658" s="316" t="s">
        <v>1066</v>
      </c>
      <c r="C658" s="316" t="s">
        <v>1067</v>
      </c>
      <c r="D658" s="316" t="s">
        <v>6</v>
      </c>
      <c r="E658" s="317" t="s">
        <v>1068</v>
      </c>
      <c r="F658" s="317" t="s">
        <v>1069</v>
      </c>
      <c r="G658" s="316"/>
      <c r="H658" s="316" t="s">
        <v>1070</v>
      </c>
      <c r="I658" s="317" t="s">
        <v>11</v>
      </c>
      <c r="J658" s="317" t="s">
        <v>1071</v>
      </c>
      <c r="K658" s="318" t="s">
        <v>1072</v>
      </c>
    </row>
    <row r="659" spans="1:11" ht="63" hidden="1">
      <c r="A659" s="319" t="s">
        <v>1361</v>
      </c>
      <c r="B659" s="320" t="s">
        <v>1074</v>
      </c>
      <c r="C659" s="320" t="s">
        <v>19</v>
      </c>
      <c r="D659" s="320">
        <v>98557</v>
      </c>
      <c r="E659" s="321" t="s">
        <v>547</v>
      </c>
      <c r="F659" s="321" t="s">
        <v>1300</v>
      </c>
      <c r="G659" s="320"/>
      <c r="H659" s="320" t="s">
        <v>21</v>
      </c>
      <c r="I659" s="321">
        <v>1</v>
      </c>
      <c r="J659" s="321">
        <v>52.37</v>
      </c>
      <c r="K659" s="322">
        <v>52.37</v>
      </c>
    </row>
    <row r="660" spans="1:11" ht="24.75" hidden="1">
      <c r="A660" s="323" t="s">
        <v>1076</v>
      </c>
      <c r="B660" s="324" t="s">
        <v>1077</v>
      </c>
      <c r="C660" s="324" t="s">
        <v>19</v>
      </c>
      <c r="D660" s="324">
        <v>626</v>
      </c>
      <c r="E660" s="323" t="s">
        <v>1362</v>
      </c>
      <c r="F660" s="403" t="s">
        <v>1079</v>
      </c>
      <c r="G660" s="404"/>
      <c r="H660" s="324" t="s">
        <v>218</v>
      </c>
      <c r="I660" s="323">
        <v>1.5</v>
      </c>
      <c r="J660" s="323">
        <v>28.86</v>
      </c>
      <c r="K660" s="325">
        <v>43.29</v>
      </c>
    </row>
    <row r="661" spans="1:11" hidden="1">
      <c r="A661" s="323" t="s">
        <v>1076</v>
      </c>
      <c r="B661" s="324" t="s">
        <v>1083</v>
      </c>
      <c r="C661" s="324" t="s">
        <v>19</v>
      </c>
      <c r="D661" s="324">
        <v>88243</v>
      </c>
      <c r="E661" s="323" t="s">
        <v>1363</v>
      </c>
      <c r="F661" s="403" t="s">
        <v>1085</v>
      </c>
      <c r="G661" s="404"/>
      <c r="H661" s="324" t="s">
        <v>979</v>
      </c>
      <c r="I661" s="323">
        <v>8.5000000000000006E-2</v>
      </c>
      <c r="J661" s="323">
        <v>16.84</v>
      </c>
      <c r="K661" s="325">
        <v>1.43</v>
      </c>
    </row>
    <row r="662" spans="1:11" hidden="1">
      <c r="A662" s="323" t="s">
        <v>1076</v>
      </c>
      <c r="B662" s="324" t="s">
        <v>1083</v>
      </c>
      <c r="C662" s="324" t="s">
        <v>19</v>
      </c>
      <c r="D662" s="324">
        <v>88270</v>
      </c>
      <c r="E662" s="323" t="s">
        <v>1364</v>
      </c>
      <c r="F662" s="403" t="s">
        <v>1085</v>
      </c>
      <c r="G662" s="404"/>
      <c r="H662" s="324" t="s">
        <v>979</v>
      </c>
      <c r="I662" s="323">
        <v>0.42199999999999999</v>
      </c>
      <c r="J662" s="323">
        <v>18.14</v>
      </c>
      <c r="K662" s="325">
        <v>7.65</v>
      </c>
    </row>
    <row r="663" spans="1:11" hidden="1">
      <c r="A663" s="277"/>
      <c r="B663"/>
      <c r="C663"/>
      <c r="D663"/>
      <c r="E663" s="277"/>
      <c r="F663" s="277"/>
      <c r="G663"/>
      <c r="H663"/>
      <c r="I663" s="277"/>
      <c r="J663" s="277"/>
      <c r="K663" s="278"/>
    </row>
    <row r="664" spans="1:11" ht="24.75" hidden="1">
      <c r="A664" s="315"/>
      <c r="B664" s="316" t="s">
        <v>1066</v>
      </c>
      <c r="C664" s="316" t="s">
        <v>1067</v>
      </c>
      <c r="D664" s="316" t="s">
        <v>6</v>
      </c>
      <c r="E664" s="317" t="s">
        <v>1068</v>
      </c>
      <c r="F664" s="317" t="s">
        <v>1069</v>
      </c>
      <c r="G664" s="316"/>
      <c r="H664" s="316" t="s">
        <v>1070</v>
      </c>
      <c r="I664" s="317" t="s">
        <v>11</v>
      </c>
      <c r="J664" s="317" t="s">
        <v>1071</v>
      </c>
      <c r="K664" s="318" t="s">
        <v>1072</v>
      </c>
    </row>
    <row r="665" spans="1:11" ht="47.25" hidden="1">
      <c r="A665" s="319" t="s">
        <v>1365</v>
      </c>
      <c r="B665" s="320" t="s">
        <v>1074</v>
      </c>
      <c r="C665" s="320" t="s">
        <v>19</v>
      </c>
      <c r="D665" s="320">
        <v>89529</v>
      </c>
      <c r="E665" s="321" t="s">
        <v>163</v>
      </c>
      <c r="F665" s="321" t="s">
        <v>1366</v>
      </c>
      <c r="G665" s="320"/>
      <c r="H665" s="320" t="s">
        <v>123</v>
      </c>
      <c r="I665" s="321">
        <v>1</v>
      </c>
      <c r="J665" s="321">
        <v>53.16</v>
      </c>
      <c r="K665" s="322">
        <v>53.16</v>
      </c>
    </row>
    <row r="666" spans="1:11" hidden="1">
      <c r="A666" s="323" t="s">
        <v>1076</v>
      </c>
      <c r="B666" s="324" t="s">
        <v>1077</v>
      </c>
      <c r="C666" s="324" t="s">
        <v>19</v>
      </c>
      <c r="D666" s="324">
        <v>301</v>
      </c>
      <c r="E666" s="323" t="s">
        <v>1367</v>
      </c>
      <c r="F666" s="403" t="s">
        <v>1079</v>
      </c>
      <c r="G666" s="404"/>
      <c r="H666" s="324" t="s">
        <v>123</v>
      </c>
      <c r="I666" s="323">
        <v>1</v>
      </c>
      <c r="J666" s="323">
        <v>4.09</v>
      </c>
      <c r="K666" s="325">
        <v>4.09</v>
      </c>
    </row>
    <row r="667" spans="1:11" ht="24.75" hidden="1">
      <c r="A667" s="323" t="s">
        <v>1076</v>
      </c>
      <c r="B667" s="324" t="s">
        <v>1077</v>
      </c>
      <c r="C667" s="324" t="s">
        <v>19</v>
      </c>
      <c r="D667" s="324">
        <v>20078</v>
      </c>
      <c r="E667" s="323" t="s">
        <v>1368</v>
      </c>
      <c r="F667" s="403" t="s">
        <v>1079</v>
      </c>
      <c r="G667" s="404"/>
      <c r="H667" s="324" t="s">
        <v>123</v>
      </c>
      <c r="I667" s="323">
        <v>4.5999999999999999E-2</v>
      </c>
      <c r="J667" s="323">
        <v>31.72</v>
      </c>
      <c r="K667" s="325">
        <v>1.45</v>
      </c>
    </row>
    <row r="668" spans="1:11" hidden="1">
      <c r="A668" s="323" t="s">
        <v>1076</v>
      </c>
      <c r="B668" s="324" t="s">
        <v>1077</v>
      </c>
      <c r="C668" s="324" t="s">
        <v>19</v>
      </c>
      <c r="D668" s="324">
        <v>20157</v>
      </c>
      <c r="E668" s="323" t="s">
        <v>1369</v>
      </c>
      <c r="F668" s="403" t="s">
        <v>1079</v>
      </c>
      <c r="G668" s="404"/>
      <c r="H668" s="324" t="s">
        <v>123</v>
      </c>
      <c r="I668" s="323">
        <v>1</v>
      </c>
      <c r="J668" s="323">
        <v>42.54</v>
      </c>
      <c r="K668" s="325">
        <v>42.54</v>
      </c>
    </row>
    <row r="669" spans="1:11" hidden="1">
      <c r="A669" s="323" t="s">
        <v>1076</v>
      </c>
      <c r="B669" s="324" t="s">
        <v>1083</v>
      </c>
      <c r="C669" s="324" t="s">
        <v>19</v>
      </c>
      <c r="D669" s="324">
        <v>88248</v>
      </c>
      <c r="E669" s="323" t="s">
        <v>1370</v>
      </c>
      <c r="F669" s="403" t="s">
        <v>1085</v>
      </c>
      <c r="G669" s="404"/>
      <c r="H669" s="324" t="s">
        <v>979</v>
      </c>
      <c r="I669" s="323">
        <v>0.14000000000000001</v>
      </c>
      <c r="J669" s="323">
        <v>16.45</v>
      </c>
      <c r="K669" s="325">
        <v>2.2999999999999998</v>
      </c>
    </row>
    <row r="670" spans="1:11" hidden="1">
      <c r="A670" s="323" t="s">
        <v>1076</v>
      </c>
      <c r="B670" s="324" t="s">
        <v>1083</v>
      </c>
      <c r="C670" s="324" t="s">
        <v>19</v>
      </c>
      <c r="D670" s="324">
        <v>88267</v>
      </c>
      <c r="E670" s="323" t="s">
        <v>1371</v>
      </c>
      <c r="F670" s="403" t="s">
        <v>1085</v>
      </c>
      <c r="G670" s="404"/>
      <c r="H670" s="324" t="s">
        <v>979</v>
      </c>
      <c r="I670" s="323">
        <v>0.14000000000000001</v>
      </c>
      <c r="J670" s="323">
        <v>19.88</v>
      </c>
      <c r="K670" s="325">
        <v>2.78</v>
      </c>
    </row>
    <row r="671" spans="1:11" hidden="1">
      <c r="A671" s="277"/>
      <c r="B671"/>
      <c r="C671"/>
      <c r="D671"/>
      <c r="E671" s="277"/>
      <c r="F671" s="277"/>
      <c r="G671"/>
      <c r="H671"/>
      <c r="I671" s="277"/>
      <c r="J671" s="277"/>
      <c r="K671" s="278"/>
    </row>
    <row r="672" spans="1:11" ht="24.75" hidden="1">
      <c r="A672" s="315"/>
      <c r="B672" s="316" t="s">
        <v>1066</v>
      </c>
      <c r="C672" s="316" t="s">
        <v>1067</v>
      </c>
      <c r="D672" s="316" t="s">
        <v>6</v>
      </c>
      <c r="E672" s="317" t="s">
        <v>1068</v>
      </c>
      <c r="F672" s="317" t="s">
        <v>1069</v>
      </c>
      <c r="G672" s="316"/>
      <c r="H672" s="316" t="s">
        <v>1070</v>
      </c>
      <c r="I672" s="317" t="s">
        <v>11</v>
      </c>
      <c r="J672" s="317" t="s">
        <v>1071</v>
      </c>
      <c r="K672" s="318" t="s">
        <v>1072</v>
      </c>
    </row>
    <row r="673" spans="1:11" ht="47.25" hidden="1">
      <c r="A673" s="319" t="s">
        <v>1372</v>
      </c>
      <c r="B673" s="320" t="s">
        <v>1074</v>
      </c>
      <c r="C673" s="320" t="s">
        <v>19</v>
      </c>
      <c r="D673" s="320">
        <v>89512</v>
      </c>
      <c r="E673" s="321" t="s">
        <v>164</v>
      </c>
      <c r="F673" s="321" t="s">
        <v>1366</v>
      </c>
      <c r="G673" s="320"/>
      <c r="H673" s="320" t="s">
        <v>23</v>
      </c>
      <c r="I673" s="321">
        <v>1</v>
      </c>
      <c r="J673" s="321">
        <v>77.19</v>
      </c>
      <c r="K673" s="322">
        <v>77.19</v>
      </c>
    </row>
    <row r="674" spans="1:11" hidden="1">
      <c r="A674" s="323" t="s">
        <v>1076</v>
      </c>
      <c r="B674" s="324" t="s">
        <v>1077</v>
      </c>
      <c r="C674" s="324" t="s">
        <v>19</v>
      </c>
      <c r="D674" s="324">
        <v>122</v>
      </c>
      <c r="E674" s="323" t="s">
        <v>1373</v>
      </c>
      <c r="F674" s="403" t="s">
        <v>1079</v>
      </c>
      <c r="G674" s="404"/>
      <c r="H674" s="324" t="s">
        <v>123</v>
      </c>
      <c r="I674" s="323">
        <v>4.2900000000000001E-2</v>
      </c>
      <c r="J674" s="323">
        <v>76.86</v>
      </c>
      <c r="K674" s="325">
        <v>3.29</v>
      </c>
    </row>
    <row r="675" spans="1:11" hidden="1">
      <c r="A675" s="323" t="s">
        <v>1076</v>
      </c>
      <c r="B675" s="324" t="s">
        <v>1077</v>
      </c>
      <c r="C675" s="324" t="s">
        <v>19</v>
      </c>
      <c r="D675" s="324">
        <v>9841</v>
      </c>
      <c r="E675" s="323" t="s">
        <v>1374</v>
      </c>
      <c r="F675" s="403" t="s">
        <v>1079</v>
      </c>
      <c r="G675" s="404"/>
      <c r="H675" s="324" t="s">
        <v>23</v>
      </c>
      <c r="I675" s="323">
        <v>1.04</v>
      </c>
      <c r="J675" s="323">
        <v>49.33</v>
      </c>
      <c r="K675" s="325">
        <v>51.3</v>
      </c>
    </row>
    <row r="676" spans="1:11" hidden="1">
      <c r="A676" s="323" t="s">
        <v>1076</v>
      </c>
      <c r="B676" s="324" t="s">
        <v>1077</v>
      </c>
      <c r="C676" s="324" t="s">
        <v>19</v>
      </c>
      <c r="D676" s="324">
        <v>20083</v>
      </c>
      <c r="E676" s="323" t="s">
        <v>1375</v>
      </c>
      <c r="F676" s="403" t="s">
        <v>1079</v>
      </c>
      <c r="G676" s="404"/>
      <c r="H676" s="324" t="s">
        <v>123</v>
      </c>
      <c r="I676" s="323">
        <v>7.0099999999999996E-2</v>
      </c>
      <c r="J676" s="323">
        <v>87.08</v>
      </c>
      <c r="K676" s="325">
        <v>6.1</v>
      </c>
    </row>
    <row r="677" spans="1:11" hidden="1">
      <c r="A677" s="323" t="s">
        <v>1076</v>
      </c>
      <c r="B677" s="324" t="s">
        <v>1077</v>
      </c>
      <c r="C677" s="324" t="s">
        <v>19</v>
      </c>
      <c r="D677" s="324">
        <v>38383</v>
      </c>
      <c r="E677" s="323" t="s">
        <v>1376</v>
      </c>
      <c r="F677" s="403" t="s">
        <v>1079</v>
      </c>
      <c r="G677" s="404"/>
      <c r="H677" s="324" t="s">
        <v>123</v>
      </c>
      <c r="I677" s="323">
        <v>0.14849999999999999</v>
      </c>
      <c r="J677" s="323">
        <v>2.3199999999999998</v>
      </c>
      <c r="K677" s="325">
        <v>0.34</v>
      </c>
    </row>
    <row r="678" spans="1:11" hidden="1">
      <c r="A678" s="323" t="s">
        <v>1076</v>
      </c>
      <c r="B678" s="324" t="s">
        <v>1083</v>
      </c>
      <c r="C678" s="324" t="s">
        <v>19</v>
      </c>
      <c r="D678" s="324">
        <v>88248</v>
      </c>
      <c r="E678" s="323" t="s">
        <v>1370</v>
      </c>
      <c r="F678" s="403" t="s">
        <v>1085</v>
      </c>
      <c r="G678" s="404"/>
      <c r="H678" s="324" t="s">
        <v>979</v>
      </c>
      <c r="I678" s="323">
        <v>0.44500000000000001</v>
      </c>
      <c r="J678" s="323">
        <v>16.45</v>
      </c>
      <c r="K678" s="325">
        <v>7.32</v>
      </c>
    </row>
    <row r="679" spans="1:11" hidden="1">
      <c r="A679" s="323" t="s">
        <v>1076</v>
      </c>
      <c r="B679" s="324" t="s">
        <v>1083</v>
      </c>
      <c r="C679" s="324" t="s">
        <v>19</v>
      </c>
      <c r="D679" s="324">
        <v>88267</v>
      </c>
      <c r="E679" s="323" t="s">
        <v>1371</v>
      </c>
      <c r="F679" s="403" t="s">
        <v>1085</v>
      </c>
      <c r="G679" s="404"/>
      <c r="H679" s="324" t="s">
        <v>979</v>
      </c>
      <c r="I679" s="323">
        <v>0.44500000000000001</v>
      </c>
      <c r="J679" s="323">
        <v>19.88</v>
      </c>
      <c r="K679" s="325">
        <v>8.84</v>
      </c>
    </row>
    <row r="680" spans="1:11" hidden="1">
      <c r="A680" s="277"/>
      <c r="B680"/>
      <c r="C680"/>
      <c r="D680"/>
      <c r="E680" s="277"/>
      <c r="F680" s="277"/>
      <c r="G680"/>
      <c r="H680"/>
      <c r="I680" s="277"/>
      <c r="J680" s="277"/>
      <c r="K680" s="278"/>
    </row>
    <row r="681" spans="1:11" ht="24.75">
      <c r="A681" s="315"/>
      <c r="B681" s="316" t="s">
        <v>1066</v>
      </c>
      <c r="C681" s="316" t="s">
        <v>1067</v>
      </c>
      <c r="D681" s="316" t="s">
        <v>6</v>
      </c>
      <c r="E681" s="317" t="s">
        <v>1068</v>
      </c>
      <c r="F681" s="317" t="s">
        <v>1069</v>
      </c>
      <c r="G681" s="316"/>
      <c r="H681" s="316" t="s">
        <v>1070</v>
      </c>
      <c r="I681" s="317" t="s">
        <v>11</v>
      </c>
      <c r="J681" s="317" t="s">
        <v>1071</v>
      </c>
      <c r="K681" s="318" t="s">
        <v>1072</v>
      </c>
    </row>
    <row r="682" spans="1:11" ht="47.25">
      <c r="A682" s="319" t="s">
        <v>1377</v>
      </c>
      <c r="B682" s="320" t="s">
        <v>1074</v>
      </c>
      <c r="C682" s="320" t="s">
        <v>1075</v>
      </c>
      <c r="D682" s="320" t="s">
        <v>601</v>
      </c>
      <c r="E682" s="321" t="s">
        <v>602</v>
      </c>
      <c r="F682" s="321" t="s">
        <v>1378</v>
      </c>
      <c r="G682" s="320"/>
      <c r="H682" s="320" t="s">
        <v>123</v>
      </c>
      <c r="I682" s="321">
        <v>1</v>
      </c>
      <c r="J682" s="321">
        <v>3841.59</v>
      </c>
      <c r="K682" s="322">
        <v>3841.59</v>
      </c>
    </row>
    <row r="683" spans="1:11">
      <c r="A683" s="323" t="s">
        <v>1076</v>
      </c>
      <c r="B683" s="324" t="s">
        <v>1083</v>
      </c>
      <c r="C683" s="324" t="s">
        <v>19</v>
      </c>
      <c r="D683" s="324">
        <v>88325</v>
      </c>
      <c r="E683" s="323" t="s">
        <v>1379</v>
      </c>
      <c r="F683" s="403" t="s">
        <v>1085</v>
      </c>
      <c r="G683" s="404"/>
      <c r="H683" s="324" t="s">
        <v>979</v>
      </c>
      <c r="I683" s="323">
        <v>0.6</v>
      </c>
      <c r="J683" s="323">
        <v>17.829999999999998</v>
      </c>
      <c r="K683" s="325">
        <v>10.69</v>
      </c>
    </row>
    <row r="684" spans="1:11" ht="36.75">
      <c r="A684" s="323" t="s">
        <v>1076</v>
      </c>
      <c r="B684" s="324" t="s">
        <v>1077</v>
      </c>
      <c r="C684" s="324" t="s">
        <v>19</v>
      </c>
      <c r="D684" s="324">
        <v>3104</v>
      </c>
      <c r="E684" s="323" t="s">
        <v>1380</v>
      </c>
      <c r="F684" s="403" t="s">
        <v>1079</v>
      </c>
      <c r="G684" s="404"/>
      <c r="H684" s="324" t="s">
        <v>1107</v>
      </c>
      <c r="I684" s="323">
        <v>1</v>
      </c>
      <c r="J684" s="323">
        <v>161.34</v>
      </c>
      <c r="K684" s="325">
        <v>161.34</v>
      </c>
    </row>
    <row r="685" spans="1:11">
      <c r="A685" s="323" t="s">
        <v>1076</v>
      </c>
      <c r="B685" s="324" t="s">
        <v>1077</v>
      </c>
      <c r="C685" s="324" t="s">
        <v>19</v>
      </c>
      <c r="D685" s="324">
        <v>10507</v>
      </c>
      <c r="E685" s="323" t="s">
        <v>1381</v>
      </c>
      <c r="F685" s="403" t="s">
        <v>1079</v>
      </c>
      <c r="G685" s="404"/>
      <c r="H685" s="324" t="s">
        <v>21</v>
      </c>
      <c r="I685" s="323">
        <v>4.2</v>
      </c>
      <c r="J685" s="323">
        <v>453.03</v>
      </c>
      <c r="K685" s="325">
        <v>1902.72</v>
      </c>
    </row>
    <row r="686" spans="1:11" ht="24.75">
      <c r="A686" s="323" t="s">
        <v>1076</v>
      </c>
      <c r="B686" s="324" t="s">
        <v>1077</v>
      </c>
      <c r="C686" s="324" t="s">
        <v>19</v>
      </c>
      <c r="D686" s="324">
        <v>11522</v>
      </c>
      <c r="E686" s="323" t="s">
        <v>1382</v>
      </c>
      <c r="F686" s="403" t="s">
        <v>1079</v>
      </c>
      <c r="G686" s="404"/>
      <c r="H686" s="324" t="s">
        <v>123</v>
      </c>
      <c r="I686" s="323">
        <v>2</v>
      </c>
      <c r="J686" s="323">
        <v>13.95</v>
      </c>
      <c r="K686" s="325">
        <v>27.9</v>
      </c>
    </row>
    <row r="687" spans="1:11">
      <c r="A687" s="323" t="s">
        <v>1076</v>
      </c>
      <c r="B687" s="324" t="s">
        <v>1077</v>
      </c>
      <c r="C687" s="324" t="s">
        <v>19</v>
      </c>
      <c r="D687" s="324">
        <v>11499</v>
      </c>
      <c r="E687" s="323" t="s">
        <v>1383</v>
      </c>
      <c r="F687" s="403" t="s">
        <v>1079</v>
      </c>
      <c r="G687" s="404"/>
      <c r="H687" s="324" t="s">
        <v>123</v>
      </c>
      <c r="I687" s="323">
        <v>2</v>
      </c>
      <c r="J687" s="323">
        <v>869.47</v>
      </c>
      <c r="K687" s="325">
        <v>1738.94</v>
      </c>
    </row>
    <row r="688" spans="1:11">
      <c r="A688" s="277"/>
      <c r="B688"/>
      <c r="C688"/>
      <c r="D688"/>
      <c r="E688" s="277"/>
      <c r="F688" s="277"/>
      <c r="G688"/>
      <c r="H688"/>
      <c r="I688" s="277"/>
      <c r="J688" s="277"/>
      <c r="K688" s="278"/>
    </row>
    <row r="689" spans="1:11" ht="24.75">
      <c r="A689" s="315"/>
      <c r="B689" s="316" t="s">
        <v>1066</v>
      </c>
      <c r="C689" s="316" t="s">
        <v>1067</v>
      </c>
      <c r="D689" s="316" t="s">
        <v>6</v>
      </c>
      <c r="E689" s="317" t="s">
        <v>1068</v>
      </c>
      <c r="F689" s="317" t="s">
        <v>1069</v>
      </c>
      <c r="G689" s="316"/>
      <c r="H689" s="316" t="s">
        <v>1070</v>
      </c>
      <c r="I689" s="317" t="s">
        <v>11</v>
      </c>
      <c r="J689" s="317" t="s">
        <v>1071</v>
      </c>
      <c r="K689" s="318" t="s">
        <v>1072</v>
      </c>
    </row>
    <row r="690" spans="1:11" ht="47.25">
      <c r="A690" s="319" t="s">
        <v>1384</v>
      </c>
      <c r="B690" s="320" t="s">
        <v>1074</v>
      </c>
      <c r="C690" s="320" t="s">
        <v>1075</v>
      </c>
      <c r="D690" s="320" t="s">
        <v>599</v>
      </c>
      <c r="E690" s="321" t="s">
        <v>600</v>
      </c>
      <c r="F690" s="321" t="s">
        <v>1378</v>
      </c>
      <c r="G690" s="320"/>
      <c r="H690" s="320" t="s">
        <v>123</v>
      </c>
      <c r="I690" s="321">
        <v>1</v>
      </c>
      <c r="J690" s="321">
        <v>3388.56</v>
      </c>
      <c r="K690" s="322">
        <v>3388.56</v>
      </c>
    </row>
    <row r="691" spans="1:11">
      <c r="A691" s="323" t="s">
        <v>1076</v>
      </c>
      <c r="B691" s="324" t="s">
        <v>1083</v>
      </c>
      <c r="C691" s="324" t="s">
        <v>19</v>
      </c>
      <c r="D691" s="324">
        <v>88325</v>
      </c>
      <c r="E691" s="323" t="s">
        <v>1379</v>
      </c>
      <c r="F691" s="403" t="s">
        <v>1085</v>
      </c>
      <c r="G691" s="404"/>
      <c r="H691" s="324" t="s">
        <v>979</v>
      </c>
      <c r="I691" s="323">
        <v>0.6</v>
      </c>
      <c r="J691" s="323">
        <v>17.829999999999998</v>
      </c>
      <c r="K691" s="325">
        <v>10.69</v>
      </c>
    </row>
    <row r="692" spans="1:11" ht="36.75">
      <c r="A692" s="323" t="s">
        <v>1076</v>
      </c>
      <c r="B692" s="324" t="s">
        <v>1077</v>
      </c>
      <c r="C692" s="324" t="s">
        <v>19</v>
      </c>
      <c r="D692" s="324">
        <v>3104</v>
      </c>
      <c r="E692" s="323" t="s">
        <v>1380</v>
      </c>
      <c r="F692" s="403" t="s">
        <v>1079</v>
      </c>
      <c r="G692" s="404"/>
      <c r="H692" s="324" t="s">
        <v>1107</v>
      </c>
      <c r="I692" s="323">
        <v>1</v>
      </c>
      <c r="J692" s="323">
        <v>161.34</v>
      </c>
      <c r="K692" s="325">
        <v>161.34</v>
      </c>
    </row>
    <row r="693" spans="1:11">
      <c r="A693" s="323" t="s">
        <v>1076</v>
      </c>
      <c r="B693" s="324" t="s">
        <v>1077</v>
      </c>
      <c r="C693" s="324" t="s">
        <v>19</v>
      </c>
      <c r="D693" s="324">
        <v>10507</v>
      </c>
      <c r="E693" s="323" t="s">
        <v>1381</v>
      </c>
      <c r="F693" s="403" t="s">
        <v>1079</v>
      </c>
      <c r="G693" s="404"/>
      <c r="H693" s="324" t="s">
        <v>21</v>
      </c>
      <c r="I693" s="323">
        <v>3.2</v>
      </c>
      <c r="J693" s="323">
        <v>453.03</v>
      </c>
      <c r="K693" s="325">
        <v>1449.69</v>
      </c>
    </row>
    <row r="694" spans="1:11" ht="24.75">
      <c r="A694" s="323" t="s">
        <v>1076</v>
      </c>
      <c r="B694" s="324" t="s">
        <v>1077</v>
      </c>
      <c r="C694" s="324" t="s">
        <v>19</v>
      </c>
      <c r="D694" s="324">
        <v>11522</v>
      </c>
      <c r="E694" s="323" t="s">
        <v>1382</v>
      </c>
      <c r="F694" s="403" t="s">
        <v>1079</v>
      </c>
      <c r="G694" s="404"/>
      <c r="H694" s="324" t="s">
        <v>123</v>
      </c>
      <c r="I694" s="323">
        <v>2</v>
      </c>
      <c r="J694" s="323">
        <v>13.95</v>
      </c>
      <c r="K694" s="325">
        <v>27.9</v>
      </c>
    </row>
    <row r="695" spans="1:11">
      <c r="A695" s="323" t="s">
        <v>1076</v>
      </c>
      <c r="B695" s="324" t="s">
        <v>1077</v>
      </c>
      <c r="C695" s="324" t="s">
        <v>19</v>
      </c>
      <c r="D695" s="324">
        <v>11499</v>
      </c>
      <c r="E695" s="323" t="s">
        <v>1383</v>
      </c>
      <c r="F695" s="403" t="s">
        <v>1079</v>
      </c>
      <c r="G695" s="404"/>
      <c r="H695" s="324" t="s">
        <v>123</v>
      </c>
      <c r="I695" s="323">
        <v>2</v>
      </c>
      <c r="J695" s="323">
        <v>869.47</v>
      </c>
      <c r="K695" s="325">
        <v>1738.94</v>
      </c>
    </row>
    <row r="696" spans="1:11">
      <c r="A696" s="277"/>
      <c r="B696"/>
      <c r="C696"/>
      <c r="D696"/>
      <c r="E696" s="277"/>
      <c r="F696" s="277"/>
      <c r="G696"/>
      <c r="H696"/>
      <c r="I696" s="277"/>
      <c r="J696" s="277"/>
      <c r="K696" s="278"/>
    </row>
    <row r="697" spans="1:11" ht="24.75">
      <c r="A697" s="315"/>
      <c r="B697" s="316" t="s">
        <v>1066</v>
      </c>
      <c r="C697" s="316" t="s">
        <v>1067</v>
      </c>
      <c r="D697" s="316" t="s">
        <v>6</v>
      </c>
      <c r="E697" s="317" t="s">
        <v>1068</v>
      </c>
      <c r="F697" s="317" t="s">
        <v>1069</v>
      </c>
      <c r="G697" s="316"/>
      <c r="H697" s="316" t="s">
        <v>1070</v>
      </c>
      <c r="I697" s="317" t="s">
        <v>11</v>
      </c>
      <c r="J697" s="317" t="s">
        <v>1071</v>
      </c>
      <c r="K697" s="318" t="s">
        <v>1072</v>
      </c>
    </row>
    <row r="698" spans="1:11" ht="47.25">
      <c r="A698" s="319" t="s">
        <v>1385</v>
      </c>
      <c r="B698" s="320" t="s">
        <v>1074</v>
      </c>
      <c r="C698" s="320" t="s">
        <v>1075</v>
      </c>
      <c r="D698" s="320" t="s">
        <v>603</v>
      </c>
      <c r="E698" s="321" t="s">
        <v>604</v>
      </c>
      <c r="F698" s="321" t="s">
        <v>1378</v>
      </c>
      <c r="G698" s="320"/>
      <c r="H698" s="320" t="s">
        <v>123</v>
      </c>
      <c r="I698" s="321">
        <v>1</v>
      </c>
      <c r="J698" s="321">
        <v>2102.65</v>
      </c>
      <c r="K698" s="322">
        <v>2102.65</v>
      </c>
    </row>
    <row r="699" spans="1:11">
      <c r="A699" s="323" t="s">
        <v>1076</v>
      </c>
      <c r="B699" s="324" t="s">
        <v>1083</v>
      </c>
      <c r="C699" s="324" t="s">
        <v>19</v>
      </c>
      <c r="D699" s="324">
        <v>88325</v>
      </c>
      <c r="E699" s="323" t="s">
        <v>1379</v>
      </c>
      <c r="F699" s="403" t="s">
        <v>1085</v>
      </c>
      <c r="G699" s="404"/>
      <c r="H699" s="324" t="s">
        <v>979</v>
      </c>
      <c r="I699" s="323">
        <v>0.6</v>
      </c>
      <c r="J699" s="323">
        <v>17.829999999999998</v>
      </c>
      <c r="K699" s="325">
        <v>10.69</v>
      </c>
    </row>
    <row r="700" spans="1:11" ht="36.75">
      <c r="A700" s="323" t="s">
        <v>1076</v>
      </c>
      <c r="B700" s="324" t="s">
        <v>1077</v>
      </c>
      <c r="C700" s="324" t="s">
        <v>19</v>
      </c>
      <c r="D700" s="324">
        <v>3104</v>
      </c>
      <c r="E700" s="323" t="s">
        <v>1380</v>
      </c>
      <c r="F700" s="403" t="s">
        <v>1079</v>
      </c>
      <c r="G700" s="404"/>
      <c r="H700" s="324" t="s">
        <v>1107</v>
      </c>
      <c r="I700" s="323">
        <v>1</v>
      </c>
      <c r="J700" s="323">
        <v>161.34</v>
      </c>
      <c r="K700" s="325">
        <v>161.34</v>
      </c>
    </row>
    <row r="701" spans="1:11">
      <c r="A701" s="323" t="s">
        <v>1076</v>
      </c>
      <c r="B701" s="324" t="s">
        <v>1077</v>
      </c>
      <c r="C701" s="324" t="s">
        <v>19</v>
      </c>
      <c r="D701" s="324">
        <v>10507</v>
      </c>
      <c r="E701" s="323" t="s">
        <v>1381</v>
      </c>
      <c r="F701" s="403" t="s">
        <v>1079</v>
      </c>
      <c r="G701" s="404"/>
      <c r="H701" s="324" t="s">
        <v>21</v>
      </c>
      <c r="I701" s="323">
        <v>4.2</v>
      </c>
      <c r="J701" s="323">
        <v>453.03</v>
      </c>
      <c r="K701" s="325">
        <v>1902.72</v>
      </c>
    </row>
    <row r="702" spans="1:11" ht="24.75">
      <c r="A702" s="323" t="s">
        <v>1076</v>
      </c>
      <c r="B702" s="324" t="s">
        <v>1077</v>
      </c>
      <c r="C702" s="324" t="s">
        <v>19</v>
      </c>
      <c r="D702" s="324">
        <v>11522</v>
      </c>
      <c r="E702" s="323" t="s">
        <v>1382</v>
      </c>
      <c r="F702" s="403" t="s">
        <v>1079</v>
      </c>
      <c r="G702" s="404"/>
      <c r="H702" s="324" t="s">
        <v>123</v>
      </c>
      <c r="I702" s="323">
        <v>2</v>
      </c>
      <c r="J702" s="323">
        <v>13.95</v>
      </c>
      <c r="K702" s="325">
        <v>27.9</v>
      </c>
    </row>
    <row r="703" spans="1:11">
      <c r="A703" s="277"/>
      <c r="B703"/>
      <c r="C703"/>
      <c r="D703"/>
      <c r="E703" s="277"/>
      <c r="F703" s="277"/>
      <c r="G703"/>
      <c r="H703"/>
      <c r="I703" s="277"/>
      <c r="J703" s="277"/>
      <c r="K703" s="278"/>
    </row>
    <row r="704" spans="1:11" ht="24.75" hidden="1">
      <c r="A704" s="315"/>
      <c r="B704" s="316" t="s">
        <v>1066</v>
      </c>
      <c r="C704" s="316" t="s">
        <v>1067</v>
      </c>
      <c r="D704" s="316" t="s">
        <v>6</v>
      </c>
      <c r="E704" s="317" t="s">
        <v>1068</v>
      </c>
      <c r="F704" s="317" t="s">
        <v>1069</v>
      </c>
      <c r="G704" s="316"/>
      <c r="H704" s="316" t="s">
        <v>1070</v>
      </c>
      <c r="I704" s="317" t="s">
        <v>11</v>
      </c>
      <c r="J704" s="317" t="s">
        <v>1071</v>
      </c>
      <c r="K704" s="318" t="s">
        <v>1072</v>
      </c>
    </row>
    <row r="705" spans="1:11" ht="47.25" hidden="1">
      <c r="A705" s="319" t="s">
        <v>1386</v>
      </c>
      <c r="B705" s="320" t="s">
        <v>1074</v>
      </c>
      <c r="C705" s="320" t="s">
        <v>19</v>
      </c>
      <c r="D705" s="320">
        <v>91338</v>
      </c>
      <c r="E705" s="321" t="s">
        <v>595</v>
      </c>
      <c r="F705" s="321" t="s">
        <v>1378</v>
      </c>
      <c r="G705" s="320"/>
      <c r="H705" s="320" t="s">
        <v>21</v>
      </c>
      <c r="I705" s="321">
        <v>1</v>
      </c>
      <c r="J705" s="321">
        <v>811.14</v>
      </c>
      <c r="K705" s="322">
        <v>811.14</v>
      </c>
    </row>
    <row r="706" spans="1:11" hidden="1">
      <c r="A706" s="323" t="s">
        <v>1076</v>
      </c>
      <c r="B706" s="324" t="s">
        <v>1077</v>
      </c>
      <c r="C706" s="324" t="s">
        <v>19</v>
      </c>
      <c r="D706" s="324">
        <v>142</v>
      </c>
      <c r="E706" s="323" t="s">
        <v>1342</v>
      </c>
      <c r="F706" s="403" t="s">
        <v>1079</v>
      </c>
      <c r="G706" s="404"/>
      <c r="H706" s="324" t="s">
        <v>1343</v>
      </c>
      <c r="I706" s="323">
        <v>0.88290000000000002</v>
      </c>
      <c r="J706" s="323">
        <v>26.18</v>
      </c>
      <c r="K706" s="325">
        <v>23.11</v>
      </c>
    </row>
    <row r="707" spans="1:11" ht="24.75" hidden="1">
      <c r="A707" s="323" t="s">
        <v>1076</v>
      </c>
      <c r="B707" s="324" t="s">
        <v>1077</v>
      </c>
      <c r="C707" s="324" t="s">
        <v>19</v>
      </c>
      <c r="D707" s="324">
        <v>4914</v>
      </c>
      <c r="E707" s="323" t="s">
        <v>1387</v>
      </c>
      <c r="F707" s="403" t="s">
        <v>1079</v>
      </c>
      <c r="G707" s="404"/>
      <c r="H707" s="324" t="s">
        <v>21</v>
      </c>
      <c r="I707" s="323">
        <v>1</v>
      </c>
      <c r="J707" s="323">
        <v>560.46</v>
      </c>
      <c r="K707" s="325">
        <v>560.46</v>
      </c>
    </row>
    <row r="708" spans="1:11" ht="24.75" hidden="1">
      <c r="A708" s="323" t="s">
        <v>1076</v>
      </c>
      <c r="B708" s="324" t="s">
        <v>1077</v>
      </c>
      <c r="C708" s="324" t="s">
        <v>19</v>
      </c>
      <c r="D708" s="324">
        <v>7568</v>
      </c>
      <c r="E708" s="323" t="s">
        <v>1388</v>
      </c>
      <c r="F708" s="403" t="s">
        <v>1079</v>
      </c>
      <c r="G708" s="404"/>
      <c r="H708" s="324" t="s">
        <v>123</v>
      </c>
      <c r="I708" s="323">
        <v>4.8166000000000002</v>
      </c>
      <c r="J708" s="323">
        <v>0.61</v>
      </c>
      <c r="K708" s="325">
        <v>2.93</v>
      </c>
    </row>
    <row r="709" spans="1:11" hidden="1">
      <c r="A709" s="323" t="s">
        <v>1076</v>
      </c>
      <c r="B709" s="324" t="s">
        <v>1077</v>
      </c>
      <c r="C709" s="324" t="s">
        <v>19</v>
      </c>
      <c r="D709" s="324">
        <v>36888</v>
      </c>
      <c r="E709" s="323" t="s">
        <v>1389</v>
      </c>
      <c r="F709" s="403" t="s">
        <v>1079</v>
      </c>
      <c r="G709" s="404"/>
      <c r="H709" s="324" t="s">
        <v>23</v>
      </c>
      <c r="I709" s="323">
        <v>6.8503999999999996</v>
      </c>
      <c r="J709" s="323">
        <v>31.34</v>
      </c>
      <c r="K709" s="325">
        <v>214.69</v>
      </c>
    </row>
    <row r="710" spans="1:11" hidden="1">
      <c r="A710" s="323" t="s">
        <v>1076</v>
      </c>
      <c r="B710" s="324" t="s">
        <v>1083</v>
      </c>
      <c r="C710" s="324" t="s">
        <v>19</v>
      </c>
      <c r="D710" s="324">
        <v>88309</v>
      </c>
      <c r="E710" s="323" t="s">
        <v>1208</v>
      </c>
      <c r="F710" s="403" t="s">
        <v>1085</v>
      </c>
      <c r="G710" s="404"/>
      <c r="H710" s="324" t="s">
        <v>979</v>
      </c>
      <c r="I710" s="323">
        <v>0.35630000000000001</v>
      </c>
      <c r="J710" s="323">
        <v>19.98</v>
      </c>
      <c r="K710" s="325">
        <v>7.11</v>
      </c>
    </row>
    <row r="711" spans="1:11" hidden="1">
      <c r="A711" s="323" t="s">
        <v>1076</v>
      </c>
      <c r="B711" s="324" t="s">
        <v>1083</v>
      </c>
      <c r="C711" s="324" t="s">
        <v>19</v>
      </c>
      <c r="D711" s="324">
        <v>88316</v>
      </c>
      <c r="E711" s="323" t="s">
        <v>1086</v>
      </c>
      <c r="F711" s="403" t="s">
        <v>1085</v>
      </c>
      <c r="G711" s="404"/>
      <c r="H711" s="324" t="s">
        <v>979</v>
      </c>
      <c r="I711" s="323">
        <v>0.1779</v>
      </c>
      <c r="J711" s="323">
        <v>16.02</v>
      </c>
      <c r="K711" s="325">
        <v>2.84</v>
      </c>
    </row>
    <row r="712" spans="1:11" hidden="1">
      <c r="A712" s="277"/>
      <c r="B712"/>
      <c r="C712"/>
      <c r="D712"/>
      <c r="E712" s="277"/>
      <c r="F712" s="277"/>
      <c r="G712"/>
      <c r="H712"/>
      <c r="I712" s="277"/>
      <c r="J712" s="277"/>
      <c r="K712" s="278"/>
    </row>
    <row r="713" spans="1:11" ht="24.75" hidden="1">
      <c r="A713" s="315"/>
      <c r="B713" s="316" t="s">
        <v>1066</v>
      </c>
      <c r="C713" s="316" t="s">
        <v>1067</v>
      </c>
      <c r="D713" s="316" t="s">
        <v>6</v>
      </c>
      <c r="E713" s="317" t="s">
        <v>1068</v>
      </c>
      <c r="F713" s="317" t="s">
        <v>1069</v>
      </c>
      <c r="G713" s="316"/>
      <c r="H713" s="316" t="s">
        <v>1070</v>
      </c>
      <c r="I713" s="317" t="s">
        <v>11</v>
      </c>
      <c r="J713" s="317" t="s">
        <v>1071</v>
      </c>
      <c r="K713" s="318" t="s">
        <v>1072</v>
      </c>
    </row>
    <row r="714" spans="1:11" ht="47.25" hidden="1">
      <c r="A714" s="319" t="s">
        <v>1390</v>
      </c>
      <c r="B714" s="320" t="s">
        <v>1074</v>
      </c>
      <c r="C714" s="320" t="s">
        <v>19</v>
      </c>
      <c r="D714" s="320">
        <v>100701</v>
      </c>
      <c r="E714" s="321" t="s">
        <v>596</v>
      </c>
      <c r="F714" s="321" t="s">
        <v>1378</v>
      </c>
      <c r="G714" s="320"/>
      <c r="H714" s="320" t="s">
        <v>21</v>
      </c>
      <c r="I714" s="321">
        <v>1</v>
      </c>
      <c r="J714" s="321">
        <v>586.78</v>
      </c>
      <c r="K714" s="322">
        <v>586.78</v>
      </c>
    </row>
    <row r="715" spans="1:11" ht="24.75" hidden="1">
      <c r="A715" s="323" t="s">
        <v>1076</v>
      </c>
      <c r="B715" s="324" t="s">
        <v>1077</v>
      </c>
      <c r="C715" s="324" t="s">
        <v>19</v>
      </c>
      <c r="D715" s="324">
        <v>4930</v>
      </c>
      <c r="E715" s="323" t="s">
        <v>1391</v>
      </c>
      <c r="F715" s="403" t="s">
        <v>1079</v>
      </c>
      <c r="G715" s="404"/>
      <c r="H715" s="324" t="s">
        <v>21</v>
      </c>
      <c r="I715" s="323">
        <v>1</v>
      </c>
      <c r="J715" s="323">
        <v>566.89</v>
      </c>
      <c r="K715" s="325">
        <v>566.89</v>
      </c>
    </row>
    <row r="716" spans="1:11" hidden="1">
      <c r="A716" s="323" t="s">
        <v>1076</v>
      </c>
      <c r="B716" s="324" t="s">
        <v>1083</v>
      </c>
      <c r="C716" s="324" t="s">
        <v>19</v>
      </c>
      <c r="D716" s="324">
        <v>88309</v>
      </c>
      <c r="E716" s="323" t="s">
        <v>1208</v>
      </c>
      <c r="F716" s="403" t="s">
        <v>1085</v>
      </c>
      <c r="G716" s="404"/>
      <c r="H716" s="324" t="s">
        <v>979</v>
      </c>
      <c r="I716" s="323">
        <v>0.45700000000000002</v>
      </c>
      <c r="J716" s="323">
        <v>19.98</v>
      </c>
      <c r="K716" s="325">
        <v>9.1300000000000008</v>
      </c>
    </row>
    <row r="717" spans="1:11" hidden="1">
      <c r="A717" s="323" t="s">
        <v>1076</v>
      </c>
      <c r="B717" s="324" t="s">
        <v>1083</v>
      </c>
      <c r="C717" s="324" t="s">
        <v>19</v>
      </c>
      <c r="D717" s="324">
        <v>88316</v>
      </c>
      <c r="E717" s="323" t="s">
        <v>1086</v>
      </c>
      <c r="F717" s="403" t="s">
        <v>1085</v>
      </c>
      <c r="G717" s="404"/>
      <c r="H717" s="324" t="s">
        <v>979</v>
      </c>
      <c r="I717" s="323">
        <v>0.22900000000000001</v>
      </c>
      <c r="J717" s="323">
        <v>16.02</v>
      </c>
      <c r="K717" s="325">
        <v>3.66</v>
      </c>
    </row>
    <row r="718" spans="1:11" ht="24.75" hidden="1">
      <c r="A718" s="323" t="s">
        <v>1076</v>
      </c>
      <c r="B718" s="324" t="s">
        <v>1083</v>
      </c>
      <c r="C718" s="324" t="s">
        <v>19</v>
      </c>
      <c r="D718" s="324">
        <v>88627</v>
      </c>
      <c r="E718" s="323" t="s">
        <v>1392</v>
      </c>
      <c r="F718" s="403" t="s">
        <v>1085</v>
      </c>
      <c r="G718" s="404"/>
      <c r="H718" s="324" t="s">
        <v>28</v>
      </c>
      <c r="I718" s="323">
        <v>1.2E-2</v>
      </c>
      <c r="J718" s="323">
        <v>592.16999999999996</v>
      </c>
      <c r="K718" s="325">
        <v>7.1</v>
      </c>
    </row>
    <row r="719" spans="1:11" hidden="1">
      <c r="A719" s="277"/>
      <c r="B719"/>
      <c r="C719"/>
      <c r="D719"/>
      <c r="E719" s="277"/>
      <c r="F719" s="277"/>
      <c r="G719"/>
      <c r="H719"/>
      <c r="I719" s="277"/>
      <c r="J719" s="277"/>
      <c r="K719" s="278"/>
    </row>
    <row r="720" spans="1:11" ht="24.75">
      <c r="A720" s="315"/>
      <c r="B720" s="316" t="s">
        <v>1066</v>
      </c>
      <c r="C720" s="316" t="s">
        <v>1067</v>
      </c>
      <c r="D720" s="316" t="s">
        <v>6</v>
      </c>
      <c r="E720" s="317" t="s">
        <v>1068</v>
      </c>
      <c r="F720" s="317" t="s">
        <v>1069</v>
      </c>
      <c r="G720" s="316"/>
      <c r="H720" s="316" t="s">
        <v>1070</v>
      </c>
      <c r="I720" s="317" t="s">
        <v>11</v>
      </c>
      <c r="J720" s="317" t="s">
        <v>1071</v>
      </c>
      <c r="K720" s="318" t="s">
        <v>1072</v>
      </c>
    </row>
    <row r="721" spans="1:12" ht="31.5">
      <c r="A721" s="319" t="s">
        <v>1393</v>
      </c>
      <c r="B721" s="320" t="s">
        <v>1074</v>
      </c>
      <c r="C721" s="320" t="s">
        <v>1075</v>
      </c>
      <c r="D721" s="320" t="s">
        <v>589</v>
      </c>
      <c r="E721" s="321" t="s">
        <v>590</v>
      </c>
      <c r="F721" s="321" t="s">
        <v>1282</v>
      </c>
      <c r="G721" s="320"/>
      <c r="H721" s="320" t="s">
        <v>123</v>
      </c>
      <c r="I721" s="321">
        <v>1</v>
      </c>
      <c r="J721" s="321">
        <v>2078.2800000000002</v>
      </c>
      <c r="K721" s="322">
        <v>2078.2800000000002</v>
      </c>
    </row>
    <row r="722" spans="1:12">
      <c r="A722" s="323" t="s">
        <v>1076</v>
      </c>
      <c r="B722" s="324" t="s">
        <v>1077</v>
      </c>
      <c r="C722" s="324" t="s">
        <v>1394</v>
      </c>
      <c r="D722" s="324" t="s">
        <v>981</v>
      </c>
      <c r="E722" s="323" t="s">
        <v>1395</v>
      </c>
      <c r="F722" s="403" t="s">
        <v>214</v>
      </c>
      <c r="G722" s="404"/>
      <c r="H722" s="324" t="s">
        <v>123</v>
      </c>
      <c r="I722" s="323">
        <v>1</v>
      </c>
      <c r="J722" s="323">
        <v>2078.2800000000002</v>
      </c>
      <c r="K722" s="325">
        <v>2078.2800000000002</v>
      </c>
      <c r="L722" s="346"/>
    </row>
    <row r="723" spans="1:12">
      <c r="A723" s="277"/>
      <c r="B723"/>
      <c r="C723"/>
      <c r="D723"/>
      <c r="E723" s="277"/>
      <c r="F723" s="277"/>
      <c r="G723"/>
      <c r="H723"/>
      <c r="I723" s="277"/>
      <c r="J723" s="277"/>
      <c r="K723" s="278"/>
    </row>
    <row r="724" spans="1:12" ht="24.75">
      <c r="A724" s="315"/>
      <c r="B724" s="316" t="s">
        <v>1066</v>
      </c>
      <c r="C724" s="316" t="s">
        <v>1067</v>
      </c>
      <c r="D724" s="316" t="s">
        <v>6</v>
      </c>
      <c r="E724" s="317" t="s">
        <v>1068</v>
      </c>
      <c r="F724" s="317" t="s">
        <v>1069</v>
      </c>
      <c r="G724" s="316"/>
      <c r="H724" s="316" t="s">
        <v>1070</v>
      </c>
      <c r="I724" s="317" t="s">
        <v>11</v>
      </c>
      <c r="J724" s="317" t="s">
        <v>1071</v>
      </c>
      <c r="K724" s="318" t="s">
        <v>1072</v>
      </c>
    </row>
    <row r="725" spans="1:12" ht="31.5">
      <c r="A725" s="319" t="s">
        <v>1396</v>
      </c>
      <c r="B725" s="320" t="s">
        <v>1074</v>
      </c>
      <c r="C725" s="320" t="s">
        <v>1075</v>
      </c>
      <c r="D725" s="320" t="s">
        <v>591</v>
      </c>
      <c r="E725" s="321" t="s">
        <v>592</v>
      </c>
      <c r="F725" s="321" t="s">
        <v>1282</v>
      </c>
      <c r="G725" s="320"/>
      <c r="H725" s="320" t="s">
        <v>123</v>
      </c>
      <c r="I725" s="321">
        <v>1</v>
      </c>
      <c r="J725" s="321">
        <v>2209.25</v>
      </c>
      <c r="K725" s="322">
        <v>2209.25</v>
      </c>
    </row>
    <row r="726" spans="1:12">
      <c r="A726" s="323" t="s">
        <v>1076</v>
      </c>
      <c r="B726" s="324" t="s">
        <v>1077</v>
      </c>
      <c r="C726" s="324" t="s">
        <v>1394</v>
      </c>
      <c r="D726" s="324" t="s">
        <v>982</v>
      </c>
      <c r="E726" s="323" t="s">
        <v>1397</v>
      </c>
      <c r="F726" s="403" t="s">
        <v>214</v>
      </c>
      <c r="G726" s="404"/>
      <c r="H726" s="324" t="s">
        <v>123</v>
      </c>
      <c r="I726" s="323">
        <v>1</v>
      </c>
      <c r="J726" s="323">
        <v>2209.25</v>
      </c>
      <c r="K726" s="325">
        <v>2209.25</v>
      </c>
      <c r="L726" s="346"/>
    </row>
    <row r="727" spans="1:12">
      <c r="A727" s="277"/>
      <c r="B727"/>
      <c r="C727"/>
      <c r="D727"/>
      <c r="E727" s="277"/>
      <c r="F727" s="277"/>
      <c r="G727"/>
      <c r="H727"/>
      <c r="I727" s="277"/>
      <c r="J727" s="277"/>
      <c r="K727" s="278"/>
    </row>
    <row r="728" spans="1:12" ht="24.75">
      <c r="A728" s="315"/>
      <c r="B728" s="316" t="s">
        <v>1066</v>
      </c>
      <c r="C728" s="316" t="s">
        <v>1067</v>
      </c>
      <c r="D728" s="316" t="s">
        <v>6</v>
      </c>
      <c r="E728" s="317" t="s">
        <v>1068</v>
      </c>
      <c r="F728" s="317" t="s">
        <v>1069</v>
      </c>
      <c r="G728" s="316"/>
      <c r="H728" s="316" t="s">
        <v>1070</v>
      </c>
      <c r="I728" s="317" t="s">
        <v>11</v>
      </c>
      <c r="J728" s="317" t="s">
        <v>1071</v>
      </c>
      <c r="K728" s="318" t="s">
        <v>1072</v>
      </c>
    </row>
    <row r="729" spans="1:12" ht="31.5">
      <c r="A729" s="319" t="s">
        <v>1398</v>
      </c>
      <c r="B729" s="320" t="s">
        <v>1074</v>
      </c>
      <c r="C729" s="320" t="s">
        <v>1075</v>
      </c>
      <c r="D729" s="320" t="s">
        <v>593</v>
      </c>
      <c r="E729" s="321" t="s">
        <v>594</v>
      </c>
      <c r="F729" s="321" t="s">
        <v>1282</v>
      </c>
      <c r="G729" s="320"/>
      <c r="H729" s="320" t="s">
        <v>123</v>
      </c>
      <c r="I729" s="321">
        <v>1</v>
      </c>
      <c r="J729" s="321">
        <v>2340.25</v>
      </c>
      <c r="K729" s="322">
        <v>2340.25</v>
      </c>
    </row>
    <row r="730" spans="1:12">
      <c r="A730" s="323" t="s">
        <v>1076</v>
      </c>
      <c r="B730" s="324" t="s">
        <v>1077</v>
      </c>
      <c r="C730" s="324" t="s">
        <v>1394</v>
      </c>
      <c r="D730" s="324" t="s">
        <v>983</v>
      </c>
      <c r="E730" s="323" t="s">
        <v>1399</v>
      </c>
      <c r="F730" s="403" t="s">
        <v>214</v>
      </c>
      <c r="G730" s="404"/>
      <c r="H730" s="324" t="s">
        <v>123</v>
      </c>
      <c r="I730" s="323">
        <v>1</v>
      </c>
      <c r="J730" s="323">
        <v>2340.25</v>
      </c>
      <c r="K730" s="325">
        <v>2340.25</v>
      </c>
      <c r="L730" s="346"/>
    </row>
    <row r="731" spans="1:12">
      <c r="A731" s="277"/>
      <c r="B731"/>
      <c r="C731"/>
      <c r="D731"/>
      <c r="E731" s="277"/>
      <c r="F731" s="277"/>
      <c r="G731"/>
      <c r="H731"/>
      <c r="I731" s="277"/>
      <c r="J731" s="277"/>
      <c r="K731" s="278"/>
    </row>
    <row r="732" spans="1:12" ht="24.75">
      <c r="A732" s="315"/>
      <c r="B732" s="316" t="s">
        <v>1066</v>
      </c>
      <c r="C732" s="316" t="s">
        <v>1067</v>
      </c>
      <c r="D732" s="316" t="s">
        <v>6</v>
      </c>
      <c r="E732" s="317" t="s">
        <v>1068</v>
      </c>
      <c r="F732" s="317" t="s">
        <v>1069</v>
      </c>
      <c r="G732" s="316"/>
      <c r="H732" s="316" t="s">
        <v>1070</v>
      </c>
      <c r="I732" s="317" t="s">
        <v>11</v>
      </c>
      <c r="J732" s="317" t="s">
        <v>1071</v>
      </c>
      <c r="K732" s="318" t="s">
        <v>1072</v>
      </c>
    </row>
    <row r="733" spans="1:12" ht="47.25">
      <c r="A733" s="319" t="s">
        <v>1400</v>
      </c>
      <c r="B733" s="320" t="s">
        <v>1074</v>
      </c>
      <c r="C733" s="320" t="s">
        <v>1075</v>
      </c>
      <c r="D733" s="320" t="s">
        <v>597</v>
      </c>
      <c r="E733" s="321" t="s">
        <v>598</v>
      </c>
      <c r="F733" s="321" t="s">
        <v>1378</v>
      </c>
      <c r="G733" s="320"/>
      <c r="H733" s="320" t="s">
        <v>123</v>
      </c>
      <c r="I733" s="321">
        <v>1</v>
      </c>
      <c r="J733" s="321">
        <v>1196.5899999999999</v>
      </c>
      <c r="K733" s="322">
        <v>1196.5899999999999</v>
      </c>
    </row>
    <row r="734" spans="1:12">
      <c r="A734" s="323" t="s">
        <v>1076</v>
      </c>
      <c r="B734" s="324" t="s">
        <v>1083</v>
      </c>
      <c r="C734" s="324" t="s">
        <v>19</v>
      </c>
      <c r="D734" s="324">
        <v>88325</v>
      </c>
      <c r="E734" s="323" t="s">
        <v>1379</v>
      </c>
      <c r="F734" s="403" t="s">
        <v>1085</v>
      </c>
      <c r="G734" s="404"/>
      <c r="H734" s="324" t="s">
        <v>979</v>
      </c>
      <c r="I734" s="323">
        <v>0.6</v>
      </c>
      <c r="J734" s="323">
        <v>17.829999999999998</v>
      </c>
      <c r="K734" s="325">
        <v>10.69</v>
      </c>
    </row>
    <row r="735" spans="1:12" ht="36.75">
      <c r="A735" s="323" t="s">
        <v>1076</v>
      </c>
      <c r="B735" s="324" t="s">
        <v>1077</v>
      </c>
      <c r="C735" s="324" t="s">
        <v>19</v>
      </c>
      <c r="D735" s="324">
        <v>3104</v>
      </c>
      <c r="E735" s="323" t="s">
        <v>1380</v>
      </c>
      <c r="F735" s="403" t="s">
        <v>1079</v>
      </c>
      <c r="G735" s="404"/>
      <c r="H735" s="324" t="s">
        <v>1107</v>
      </c>
      <c r="I735" s="323">
        <v>1</v>
      </c>
      <c r="J735" s="323">
        <v>161.34</v>
      </c>
      <c r="K735" s="325">
        <v>161.34</v>
      </c>
    </row>
    <row r="736" spans="1:12">
      <c r="A736" s="323" t="s">
        <v>1076</v>
      </c>
      <c r="B736" s="324" t="s">
        <v>1077</v>
      </c>
      <c r="C736" s="324" t="s">
        <v>19</v>
      </c>
      <c r="D736" s="324">
        <v>10507</v>
      </c>
      <c r="E736" s="323" t="s">
        <v>1381</v>
      </c>
      <c r="F736" s="403" t="s">
        <v>1079</v>
      </c>
      <c r="G736" s="404"/>
      <c r="H736" s="324" t="s">
        <v>21</v>
      </c>
      <c r="I736" s="323">
        <v>2.2000000000000002</v>
      </c>
      <c r="J736" s="323">
        <v>453.03</v>
      </c>
      <c r="K736" s="325">
        <v>996.66</v>
      </c>
    </row>
    <row r="737" spans="1:11" ht="24.75">
      <c r="A737" s="323" t="s">
        <v>1076</v>
      </c>
      <c r="B737" s="324" t="s">
        <v>1077</v>
      </c>
      <c r="C737" s="324" t="s">
        <v>19</v>
      </c>
      <c r="D737" s="324">
        <v>11522</v>
      </c>
      <c r="E737" s="323" t="s">
        <v>1382</v>
      </c>
      <c r="F737" s="403" t="s">
        <v>1079</v>
      </c>
      <c r="G737" s="404"/>
      <c r="H737" s="324" t="s">
        <v>123</v>
      </c>
      <c r="I737" s="323">
        <v>2</v>
      </c>
      <c r="J737" s="323">
        <v>13.95</v>
      </c>
      <c r="K737" s="325">
        <v>27.9</v>
      </c>
    </row>
    <row r="738" spans="1:11">
      <c r="A738" s="277"/>
      <c r="B738"/>
      <c r="C738"/>
      <c r="D738"/>
      <c r="E738" s="277"/>
      <c r="F738" s="277"/>
      <c r="G738"/>
      <c r="H738"/>
      <c r="I738" s="277"/>
      <c r="J738" s="277"/>
      <c r="K738" s="278"/>
    </row>
    <row r="739" spans="1:11" ht="24.75">
      <c r="A739" s="315"/>
      <c r="B739" s="316" t="s">
        <v>1066</v>
      </c>
      <c r="C739" s="316" t="s">
        <v>1067</v>
      </c>
      <c r="D739" s="316" t="s">
        <v>6</v>
      </c>
      <c r="E739" s="317" t="s">
        <v>1068</v>
      </c>
      <c r="F739" s="317" t="s">
        <v>1069</v>
      </c>
      <c r="G739" s="316"/>
      <c r="H739" s="316" t="s">
        <v>1070</v>
      </c>
      <c r="I739" s="317" t="s">
        <v>11</v>
      </c>
      <c r="J739" s="317" t="s">
        <v>1071</v>
      </c>
      <c r="K739" s="318" t="s">
        <v>1072</v>
      </c>
    </row>
    <row r="740" spans="1:11" ht="31.5">
      <c r="A740" s="319" t="s">
        <v>1401</v>
      </c>
      <c r="B740" s="320" t="s">
        <v>1074</v>
      </c>
      <c r="C740" s="320" t="s">
        <v>1075</v>
      </c>
      <c r="D740" s="320" t="s">
        <v>582</v>
      </c>
      <c r="E740" s="321" t="s">
        <v>583</v>
      </c>
      <c r="F740" s="321" t="s">
        <v>1282</v>
      </c>
      <c r="G740" s="320"/>
      <c r="H740" s="320" t="s">
        <v>21</v>
      </c>
      <c r="I740" s="321">
        <v>1</v>
      </c>
      <c r="J740" s="321">
        <v>19.43</v>
      </c>
      <c r="K740" s="322">
        <v>19.43</v>
      </c>
    </row>
    <row r="741" spans="1:11">
      <c r="A741" s="323" t="s">
        <v>1076</v>
      </c>
      <c r="B741" s="324" t="s">
        <v>1083</v>
      </c>
      <c r="C741" s="324" t="s">
        <v>19</v>
      </c>
      <c r="D741" s="324">
        <v>88316</v>
      </c>
      <c r="E741" s="323" t="s">
        <v>1086</v>
      </c>
      <c r="F741" s="403" t="s">
        <v>1085</v>
      </c>
      <c r="G741" s="404"/>
      <c r="H741" s="324" t="s">
        <v>979</v>
      </c>
      <c r="I741" s="323">
        <v>0.11</v>
      </c>
      <c r="J741" s="323">
        <v>16.02</v>
      </c>
      <c r="K741" s="325">
        <v>1.76</v>
      </c>
    </row>
    <row r="742" spans="1:11">
      <c r="A742" s="323" t="s">
        <v>1076</v>
      </c>
      <c r="B742" s="324" t="s">
        <v>1083</v>
      </c>
      <c r="C742" s="324" t="s">
        <v>19</v>
      </c>
      <c r="D742" s="324">
        <v>88310</v>
      </c>
      <c r="E742" s="323" t="s">
        <v>1402</v>
      </c>
      <c r="F742" s="403" t="s">
        <v>1085</v>
      </c>
      <c r="G742" s="404"/>
      <c r="H742" s="324" t="s">
        <v>979</v>
      </c>
      <c r="I742" s="323">
        <v>0.21</v>
      </c>
      <c r="J742" s="323">
        <v>21.05</v>
      </c>
      <c r="K742" s="325">
        <v>4.42</v>
      </c>
    </row>
    <row r="743" spans="1:11">
      <c r="A743" s="323" t="s">
        <v>1076</v>
      </c>
      <c r="B743" s="324" t="s">
        <v>1077</v>
      </c>
      <c r="C743" s="324" t="s">
        <v>19</v>
      </c>
      <c r="D743" s="324">
        <v>7307</v>
      </c>
      <c r="E743" s="323" t="s">
        <v>1403</v>
      </c>
      <c r="F743" s="403" t="s">
        <v>1079</v>
      </c>
      <c r="G743" s="404"/>
      <c r="H743" s="324" t="s">
        <v>1094</v>
      </c>
      <c r="I743" s="323">
        <v>0.13200000000000001</v>
      </c>
      <c r="J743" s="323">
        <v>35.950000000000003</v>
      </c>
      <c r="K743" s="325">
        <v>4.74</v>
      </c>
    </row>
    <row r="744" spans="1:11">
      <c r="A744" s="323" t="s">
        <v>1076</v>
      </c>
      <c r="B744" s="324" t="s">
        <v>1077</v>
      </c>
      <c r="C744" s="324" t="s">
        <v>19</v>
      </c>
      <c r="D744" s="324">
        <v>7288</v>
      </c>
      <c r="E744" s="323" t="s">
        <v>1404</v>
      </c>
      <c r="F744" s="403" t="s">
        <v>1079</v>
      </c>
      <c r="G744" s="404"/>
      <c r="H744" s="324" t="s">
        <v>1094</v>
      </c>
      <c r="I744" s="323">
        <v>0.17599999999999999</v>
      </c>
      <c r="J744" s="323">
        <v>33.79</v>
      </c>
      <c r="K744" s="325">
        <v>5.94</v>
      </c>
    </row>
    <row r="745" spans="1:11">
      <c r="A745" s="323" t="s">
        <v>1076</v>
      </c>
      <c r="B745" s="324" t="s">
        <v>1077</v>
      </c>
      <c r="C745" s="324" t="s">
        <v>19</v>
      </c>
      <c r="D745" s="324">
        <v>5318</v>
      </c>
      <c r="E745" s="323" t="s">
        <v>1405</v>
      </c>
      <c r="F745" s="403" t="s">
        <v>1079</v>
      </c>
      <c r="G745" s="404"/>
      <c r="H745" s="324" t="s">
        <v>1094</v>
      </c>
      <c r="I745" s="323">
        <v>4.3999999999999997E-2</v>
      </c>
      <c r="J745" s="323">
        <v>13.98</v>
      </c>
      <c r="K745" s="325">
        <v>0.61</v>
      </c>
    </row>
    <row r="746" spans="1:11">
      <c r="A746" s="323" t="s">
        <v>1076</v>
      </c>
      <c r="B746" s="324" t="s">
        <v>1077</v>
      </c>
      <c r="C746" s="324" t="s">
        <v>19</v>
      </c>
      <c r="D746" s="324">
        <v>3768</v>
      </c>
      <c r="E746" s="323" t="s">
        <v>1406</v>
      </c>
      <c r="F746" s="403" t="s">
        <v>1079</v>
      </c>
      <c r="G746" s="404"/>
      <c r="H746" s="324" t="s">
        <v>123</v>
      </c>
      <c r="I746" s="323">
        <v>0.55000000000000004</v>
      </c>
      <c r="J746" s="323">
        <v>3.57</v>
      </c>
      <c r="K746" s="325">
        <v>1.96</v>
      </c>
    </row>
    <row r="747" spans="1:11">
      <c r="A747" s="277"/>
      <c r="B747"/>
      <c r="C747"/>
      <c r="D747"/>
      <c r="E747" s="277"/>
      <c r="F747" s="277"/>
      <c r="G747"/>
      <c r="H747"/>
      <c r="I747" s="277"/>
      <c r="J747" s="277"/>
      <c r="K747" s="278"/>
    </row>
    <row r="748" spans="1:11" ht="24.75" hidden="1">
      <c r="A748" s="315"/>
      <c r="B748" s="316" t="s">
        <v>1066</v>
      </c>
      <c r="C748" s="316" t="s">
        <v>1067</v>
      </c>
      <c r="D748" s="316" t="s">
        <v>6</v>
      </c>
      <c r="E748" s="317" t="s">
        <v>1068</v>
      </c>
      <c r="F748" s="317" t="s">
        <v>1069</v>
      </c>
      <c r="G748" s="316"/>
      <c r="H748" s="316" t="s">
        <v>1070</v>
      </c>
      <c r="I748" s="317" t="s">
        <v>11</v>
      </c>
      <c r="J748" s="317" t="s">
        <v>1071</v>
      </c>
      <c r="K748" s="318" t="s">
        <v>1072</v>
      </c>
    </row>
    <row r="749" spans="1:11" ht="47.25" hidden="1">
      <c r="A749" s="319" t="s">
        <v>1407</v>
      </c>
      <c r="B749" s="320" t="s">
        <v>1074</v>
      </c>
      <c r="C749" s="320" t="s">
        <v>19</v>
      </c>
      <c r="D749" s="320">
        <v>94573</v>
      </c>
      <c r="E749" s="321" t="s">
        <v>549</v>
      </c>
      <c r="F749" s="321" t="s">
        <v>1378</v>
      </c>
      <c r="G749" s="320"/>
      <c r="H749" s="320" t="s">
        <v>21</v>
      </c>
      <c r="I749" s="321">
        <v>1</v>
      </c>
      <c r="J749" s="321">
        <v>440.67</v>
      </c>
      <c r="K749" s="322">
        <v>440.67</v>
      </c>
    </row>
    <row r="750" spans="1:11" ht="24.75" hidden="1">
      <c r="A750" s="323" t="s">
        <v>1076</v>
      </c>
      <c r="B750" s="324" t="s">
        <v>1077</v>
      </c>
      <c r="C750" s="324" t="s">
        <v>19</v>
      </c>
      <c r="D750" s="324">
        <v>4377</v>
      </c>
      <c r="E750" s="323" t="s">
        <v>1408</v>
      </c>
      <c r="F750" s="403" t="s">
        <v>1079</v>
      </c>
      <c r="G750" s="404"/>
      <c r="H750" s="324" t="s">
        <v>123</v>
      </c>
      <c r="I750" s="323">
        <v>7.3</v>
      </c>
      <c r="J750" s="323">
        <v>0.2</v>
      </c>
      <c r="K750" s="325">
        <v>1.46</v>
      </c>
    </row>
    <row r="751" spans="1:11" ht="24.75" hidden="1">
      <c r="A751" s="323" t="s">
        <v>1076</v>
      </c>
      <c r="B751" s="324" t="s">
        <v>1077</v>
      </c>
      <c r="C751" s="324" t="s">
        <v>19</v>
      </c>
      <c r="D751" s="324">
        <v>34364</v>
      </c>
      <c r="E751" s="323" t="s">
        <v>1409</v>
      </c>
      <c r="F751" s="403" t="s">
        <v>1079</v>
      </c>
      <c r="G751" s="404"/>
      <c r="H751" s="324" t="s">
        <v>123</v>
      </c>
      <c r="I751" s="323">
        <v>0.55600000000000005</v>
      </c>
      <c r="J751" s="323">
        <v>724.23</v>
      </c>
      <c r="K751" s="325">
        <v>402.67</v>
      </c>
    </row>
    <row r="752" spans="1:11" hidden="1">
      <c r="A752" s="323" t="s">
        <v>1076</v>
      </c>
      <c r="B752" s="324" t="s">
        <v>1077</v>
      </c>
      <c r="C752" s="324" t="s">
        <v>19</v>
      </c>
      <c r="D752" s="324">
        <v>39961</v>
      </c>
      <c r="E752" s="323" t="s">
        <v>1410</v>
      </c>
      <c r="F752" s="403" t="s">
        <v>1079</v>
      </c>
      <c r="G752" s="404"/>
      <c r="H752" s="324" t="s">
        <v>123</v>
      </c>
      <c r="I752" s="323">
        <v>0.56000000000000005</v>
      </c>
      <c r="J752" s="323">
        <v>17.3</v>
      </c>
      <c r="K752" s="325">
        <v>9.68</v>
      </c>
    </row>
    <row r="753" spans="1:11" hidden="1">
      <c r="A753" s="323" t="s">
        <v>1076</v>
      </c>
      <c r="B753" s="324" t="s">
        <v>1083</v>
      </c>
      <c r="C753" s="324" t="s">
        <v>19</v>
      </c>
      <c r="D753" s="324">
        <v>88309</v>
      </c>
      <c r="E753" s="323" t="s">
        <v>1208</v>
      </c>
      <c r="F753" s="403" t="s">
        <v>1085</v>
      </c>
      <c r="G753" s="404"/>
      <c r="H753" s="324" t="s">
        <v>979</v>
      </c>
      <c r="I753" s="323">
        <v>0.96</v>
      </c>
      <c r="J753" s="323">
        <v>19.98</v>
      </c>
      <c r="K753" s="325">
        <v>19.18</v>
      </c>
    </row>
    <row r="754" spans="1:11" hidden="1">
      <c r="A754" s="323" t="s">
        <v>1076</v>
      </c>
      <c r="B754" s="324" t="s">
        <v>1083</v>
      </c>
      <c r="C754" s="324" t="s">
        <v>19</v>
      </c>
      <c r="D754" s="324">
        <v>88316</v>
      </c>
      <c r="E754" s="323" t="s">
        <v>1086</v>
      </c>
      <c r="F754" s="403" t="s">
        <v>1085</v>
      </c>
      <c r="G754" s="404"/>
      <c r="H754" s="324" t="s">
        <v>979</v>
      </c>
      <c r="I754" s="323">
        <v>0.48</v>
      </c>
      <c r="J754" s="323">
        <v>16.02</v>
      </c>
      <c r="K754" s="325">
        <v>7.68</v>
      </c>
    </row>
    <row r="755" spans="1:11" hidden="1">
      <c r="A755" s="277"/>
      <c r="B755"/>
      <c r="C755"/>
      <c r="D755"/>
      <c r="E755" s="277"/>
      <c r="F755" s="277"/>
      <c r="G755"/>
      <c r="H755"/>
      <c r="I755" s="277"/>
      <c r="J755" s="277"/>
      <c r="K755" s="278"/>
    </row>
    <row r="756" spans="1:11" ht="24.75" hidden="1">
      <c r="A756" s="315"/>
      <c r="B756" s="316" t="s">
        <v>1066</v>
      </c>
      <c r="C756" s="316" t="s">
        <v>1067</v>
      </c>
      <c r="D756" s="316" t="s">
        <v>6</v>
      </c>
      <c r="E756" s="317" t="s">
        <v>1068</v>
      </c>
      <c r="F756" s="317" t="s">
        <v>1069</v>
      </c>
      <c r="G756" s="316"/>
      <c r="H756" s="316" t="s">
        <v>1070</v>
      </c>
      <c r="I756" s="317" t="s">
        <v>11</v>
      </c>
      <c r="J756" s="317" t="s">
        <v>1071</v>
      </c>
      <c r="K756" s="318" t="s">
        <v>1072</v>
      </c>
    </row>
    <row r="757" spans="1:11" ht="47.25" hidden="1">
      <c r="A757" s="319" t="s">
        <v>1411</v>
      </c>
      <c r="B757" s="320" t="s">
        <v>1074</v>
      </c>
      <c r="C757" s="320" t="s">
        <v>19</v>
      </c>
      <c r="D757" s="320">
        <v>94569</v>
      </c>
      <c r="E757" s="321" t="s">
        <v>550</v>
      </c>
      <c r="F757" s="321" t="s">
        <v>1378</v>
      </c>
      <c r="G757" s="320"/>
      <c r="H757" s="320" t="s">
        <v>21</v>
      </c>
      <c r="I757" s="321">
        <v>1</v>
      </c>
      <c r="J757" s="321">
        <v>730.02</v>
      </c>
      <c r="K757" s="322">
        <v>730.02</v>
      </c>
    </row>
    <row r="758" spans="1:11" ht="24.75" hidden="1">
      <c r="A758" s="323" t="s">
        <v>1076</v>
      </c>
      <c r="B758" s="324" t="s">
        <v>1077</v>
      </c>
      <c r="C758" s="324" t="s">
        <v>19</v>
      </c>
      <c r="D758" s="324">
        <v>4377</v>
      </c>
      <c r="E758" s="323" t="s">
        <v>1408</v>
      </c>
      <c r="F758" s="403" t="s">
        <v>1079</v>
      </c>
      <c r="G758" s="404"/>
      <c r="H758" s="324" t="s">
        <v>123</v>
      </c>
      <c r="I758" s="323">
        <v>24.4</v>
      </c>
      <c r="J758" s="323">
        <v>0.2</v>
      </c>
      <c r="K758" s="325">
        <v>4.88</v>
      </c>
    </row>
    <row r="759" spans="1:11" ht="24.75" hidden="1">
      <c r="A759" s="323" t="s">
        <v>1076</v>
      </c>
      <c r="B759" s="324" t="s">
        <v>1077</v>
      </c>
      <c r="C759" s="324" t="s">
        <v>19</v>
      </c>
      <c r="D759" s="324">
        <v>34381</v>
      </c>
      <c r="E759" s="323" t="s">
        <v>1412</v>
      </c>
      <c r="F759" s="403" t="s">
        <v>1079</v>
      </c>
      <c r="G759" s="404"/>
      <c r="H759" s="324" t="s">
        <v>123</v>
      </c>
      <c r="I759" s="323">
        <v>2.0832999999999999</v>
      </c>
      <c r="J759" s="323">
        <v>314.8</v>
      </c>
      <c r="K759" s="325">
        <v>655.82</v>
      </c>
    </row>
    <row r="760" spans="1:11" hidden="1">
      <c r="A760" s="323" t="s">
        <v>1076</v>
      </c>
      <c r="B760" s="324" t="s">
        <v>1077</v>
      </c>
      <c r="C760" s="324" t="s">
        <v>19</v>
      </c>
      <c r="D760" s="324">
        <v>39961</v>
      </c>
      <c r="E760" s="323" t="s">
        <v>1410</v>
      </c>
      <c r="F760" s="403" t="s">
        <v>1079</v>
      </c>
      <c r="G760" s="404"/>
      <c r="H760" s="324" t="s">
        <v>123</v>
      </c>
      <c r="I760" s="323">
        <v>1.2466999999999999</v>
      </c>
      <c r="J760" s="323">
        <v>17.3</v>
      </c>
      <c r="K760" s="325">
        <v>21.56</v>
      </c>
    </row>
    <row r="761" spans="1:11" hidden="1">
      <c r="A761" s="323" t="s">
        <v>1076</v>
      </c>
      <c r="B761" s="324" t="s">
        <v>1083</v>
      </c>
      <c r="C761" s="324" t="s">
        <v>19</v>
      </c>
      <c r="D761" s="324">
        <v>88309</v>
      </c>
      <c r="E761" s="323" t="s">
        <v>1208</v>
      </c>
      <c r="F761" s="403" t="s">
        <v>1085</v>
      </c>
      <c r="G761" s="404"/>
      <c r="H761" s="324" t="s">
        <v>979</v>
      </c>
      <c r="I761" s="323">
        <v>1.7070000000000001</v>
      </c>
      <c r="J761" s="323">
        <v>19.98</v>
      </c>
      <c r="K761" s="325">
        <v>34.1</v>
      </c>
    </row>
    <row r="762" spans="1:11" hidden="1">
      <c r="A762" s="323" t="s">
        <v>1076</v>
      </c>
      <c r="B762" s="324" t="s">
        <v>1083</v>
      </c>
      <c r="C762" s="324" t="s">
        <v>19</v>
      </c>
      <c r="D762" s="324">
        <v>88316</v>
      </c>
      <c r="E762" s="323" t="s">
        <v>1086</v>
      </c>
      <c r="F762" s="403" t="s">
        <v>1085</v>
      </c>
      <c r="G762" s="404"/>
      <c r="H762" s="324" t="s">
        <v>979</v>
      </c>
      <c r="I762" s="323">
        <v>0.85299999999999998</v>
      </c>
      <c r="J762" s="323">
        <v>16.02</v>
      </c>
      <c r="K762" s="325">
        <v>13.66</v>
      </c>
    </row>
    <row r="763" spans="1:11" hidden="1">
      <c r="A763" s="277"/>
      <c r="B763"/>
      <c r="C763"/>
      <c r="D763"/>
      <c r="E763" s="277"/>
      <c r="F763" s="277"/>
      <c r="G763"/>
      <c r="H763"/>
      <c r="I763" s="277"/>
      <c r="J763" s="277"/>
      <c r="K763" s="278"/>
    </row>
    <row r="764" spans="1:11" ht="24.75" hidden="1">
      <c r="A764" s="315"/>
      <c r="B764" s="316" t="s">
        <v>1066</v>
      </c>
      <c r="C764" s="316" t="s">
        <v>1067</v>
      </c>
      <c r="D764" s="316" t="s">
        <v>6</v>
      </c>
      <c r="E764" s="317" t="s">
        <v>1068</v>
      </c>
      <c r="F764" s="317" t="s">
        <v>1069</v>
      </c>
      <c r="G764" s="316"/>
      <c r="H764" s="316" t="s">
        <v>1070</v>
      </c>
      <c r="I764" s="317" t="s">
        <v>11</v>
      </c>
      <c r="J764" s="317" t="s">
        <v>1071</v>
      </c>
      <c r="K764" s="318" t="s">
        <v>1072</v>
      </c>
    </row>
    <row r="765" spans="1:11" ht="63" hidden="1">
      <c r="A765" s="319" t="s">
        <v>1413</v>
      </c>
      <c r="B765" s="320" t="s">
        <v>1074</v>
      </c>
      <c r="C765" s="320" t="s">
        <v>19</v>
      </c>
      <c r="D765" s="320">
        <v>101965</v>
      </c>
      <c r="E765" s="321" t="s">
        <v>576</v>
      </c>
      <c r="F765" s="321" t="s">
        <v>1318</v>
      </c>
      <c r="G765" s="320"/>
      <c r="H765" s="320" t="s">
        <v>23</v>
      </c>
      <c r="I765" s="321">
        <v>1</v>
      </c>
      <c r="J765" s="321">
        <v>134.85</v>
      </c>
      <c r="K765" s="322">
        <v>134.85</v>
      </c>
    </row>
    <row r="766" spans="1:11" hidden="1">
      <c r="A766" s="323" t="s">
        <v>1076</v>
      </c>
      <c r="B766" s="324" t="s">
        <v>1077</v>
      </c>
      <c r="C766" s="324" t="s">
        <v>19</v>
      </c>
      <c r="D766" s="324">
        <v>34747</v>
      </c>
      <c r="E766" s="323" t="s">
        <v>1414</v>
      </c>
      <c r="F766" s="403" t="s">
        <v>1079</v>
      </c>
      <c r="G766" s="404"/>
      <c r="H766" s="324" t="s">
        <v>23</v>
      </c>
      <c r="I766" s="323">
        <v>1.04</v>
      </c>
      <c r="J766" s="323">
        <v>109.8</v>
      </c>
      <c r="K766" s="325">
        <v>114.19</v>
      </c>
    </row>
    <row r="767" spans="1:11" ht="36.75" hidden="1">
      <c r="A767" s="323" t="s">
        <v>1076</v>
      </c>
      <c r="B767" s="324" t="s">
        <v>1083</v>
      </c>
      <c r="C767" s="324" t="s">
        <v>19</v>
      </c>
      <c r="D767" s="324">
        <v>87283</v>
      </c>
      <c r="E767" s="323" t="s">
        <v>1415</v>
      </c>
      <c r="F767" s="403" t="s">
        <v>1085</v>
      </c>
      <c r="G767" s="404"/>
      <c r="H767" s="324" t="s">
        <v>28</v>
      </c>
      <c r="I767" s="323">
        <v>6.0000000000000001E-3</v>
      </c>
      <c r="J767" s="323">
        <v>422.84</v>
      </c>
      <c r="K767" s="325">
        <v>2.5299999999999998</v>
      </c>
    </row>
    <row r="768" spans="1:11" hidden="1">
      <c r="A768" s="323" t="s">
        <v>1076</v>
      </c>
      <c r="B768" s="324" t="s">
        <v>1083</v>
      </c>
      <c r="C768" s="324" t="s">
        <v>19</v>
      </c>
      <c r="D768" s="324">
        <v>88274</v>
      </c>
      <c r="E768" s="323" t="s">
        <v>1416</v>
      </c>
      <c r="F768" s="403" t="s">
        <v>1085</v>
      </c>
      <c r="G768" s="404"/>
      <c r="H768" s="324" t="s">
        <v>979</v>
      </c>
      <c r="I768" s="323">
        <v>0.41899999999999998</v>
      </c>
      <c r="J768" s="323">
        <v>19.899999999999999</v>
      </c>
      <c r="K768" s="325">
        <v>8.33</v>
      </c>
    </row>
    <row r="769" spans="1:11" hidden="1">
      <c r="A769" s="323" t="s">
        <v>1076</v>
      </c>
      <c r="B769" s="324" t="s">
        <v>1083</v>
      </c>
      <c r="C769" s="324" t="s">
        <v>19</v>
      </c>
      <c r="D769" s="324">
        <v>88316</v>
      </c>
      <c r="E769" s="323" t="s">
        <v>1086</v>
      </c>
      <c r="F769" s="403" t="s">
        <v>1085</v>
      </c>
      <c r="G769" s="404"/>
      <c r="H769" s="324" t="s">
        <v>979</v>
      </c>
      <c r="I769" s="323">
        <v>0.20899999999999999</v>
      </c>
      <c r="J769" s="323">
        <v>16.02</v>
      </c>
      <c r="K769" s="325">
        <v>3.34</v>
      </c>
    </row>
    <row r="770" spans="1:11" ht="24.75" hidden="1">
      <c r="A770" s="323" t="s">
        <v>1076</v>
      </c>
      <c r="B770" s="324" t="s">
        <v>1083</v>
      </c>
      <c r="C770" s="324" t="s">
        <v>19</v>
      </c>
      <c r="D770" s="324">
        <v>91692</v>
      </c>
      <c r="E770" s="323" t="s">
        <v>1097</v>
      </c>
      <c r="F770" s="403" t="s">
        <v>1098</v>
      </c>
      <c r="G770" s="404"/>
      <c r="H770" s="324" t="s">
        <v>1099</v>
      </c>
      <c r="I770" s="323">
        <v>2.1000000000000001E-2</v>
      </c>
      <c r="J770" s="323">
        <v>16.68</v>
      </c>
      <c r="K770" s="325">
        <v>0.35</v>
      </c>
    </row>
    <row r="771" spans="1:11" ht="24.75" hidden="1">
      <c r="A771" s="323" t="s">
        <v>1076</v>
      </c>
      <c r="B771" s="324" t="s">
        <v>1083</v>
      </c>
      <c r="C771" s="324" t="s">
        <v>19</v>
      </c>
      <c r="D771" s="324">
        <v>91693</v>
      </c>
      <c r="E771" s="323" t="s">
        <v>1100</v>
      </c>
      <c r="F771" s="403" t="s">
        <v>1098</v>
      </c>
      <c r="G771" s="404"/>
      <c r="H771" s="324" t="s">
        <v>1101</v>
      </c>
      <c r="I771" s="323">
        <v>0.39800000000000002</v>
      </c>
      <c r="J771" s="323">
        <v>15.37</v>
      </c>
      <c r="K771" s="325">
        <v>6.11</v>
      </c>
    </row>
    <row r="772" spans="1:11" hidden="1">
      <c r="A772" s="277"/>
      <c r="B772"/>
      <c r="C772"/>
      <c r="D772"/>
      <c r="E772" s="277"/>
      <c r="F772" s="277"/>
      <c r="G772"/>
      <c r="H772"/>
      <c r="I772" s="277"/>
      <c r="J772" s="277"/>
      <c r="K772" s="278"/>
    </row>
    <row r="773" spans="1:11" ht="24.75" hidden="1">
      <c r="A773" s="315"/>
      <c r="B773" s="316" t="s">
        <v>1066</v>
      </c>
      <c r="C773" s="316" t="s">
        <v>1067</v>
      </c>
      <c r="D773" s="316" t="s">
        <v>6</v>
      </c>
      <c r="E773" s="317" t="s">
        <v>1068</v>
      </c>
      <c r="F773" s="317" t="s">
        <v>1069</v>
      </c>
      <c r="G773" s="316"/>
      <c r="H773" s="316" t="s">
        <v>1070</v>
      </c>
      <c r="I773" s="317" t="s">
        <v>11</v>
      </c>
      <c r="J773" s="317" t="s">
        <v>1071</v>
      </c>
      <c r="K773" s="318" t="s">
        <v>1072</v>
      </c>
    </row>
    <row r="774" spans="1:11" ht="31.5" hidden="1">
      <c r="A774" s="319" t="s">
        <v>1417</v>
      </c>
      <c r="B774" s="320" t="s">
        <v>1074</v>
      </c>
      <c r="C774" s="320" t="s">
        <v>19</v>
      </c>
      <c r="D774" s="320">
        <v>95240</v>
      </c>
      <c r="E774" s="321" t="s">
        <v>524</v>
      </c>
      <c r="F774" s="321" t="s">
        <v>1210</v>
      </c>
      <c r="G774" s="320"/>
      <c r="H774" s="320" t="s">
        <v>21</v>
      </c>
      <c r="I774" s="321">
        <v>1</v>
      </c>
      <c r="J774" s="321">
        <v>16.18</v>
      </c>
      <c r="K774" s="322">
        <v>16.18</v>
      </c>
    </row>
    <row r="775" spans="1:11" hidden="1">
      <c r="A775" s="323" t="s">
        <v>1076</v>
      </c>
      <c r="B775" s="324" t="s">
        <v>1083</v>
      </c>
      <c r="C775" s="324" t="s">
        <v>19</v>
      </c>
      <c r="D775" s="324">
        <v>88309</v>
      </c>
      <c r="E775" s="323" t="s">
        <v>1208</v>
      </c>
      <c r="F775" s="403" t="s">
        <v>1085</v>
      </c>
      <c r="G775" s="404"/>
      <c r="H775" s="324" t="s">
        <v>979</v>
      </c>
      <c r="I775" s="323">
        <v>0.16309999999999999</v>
      </c>
      <c r="J775" s="323">
        <v>19.98</v>
      </c>
      <c r="K775" s="325">
        <v>3.25</v>
      </c>
    </row>
    <row r="776" spans="1:11" hidden="1">
      <c r="A776" s="323" t="s">
        <v>1076</v>
      </c>
      <c r="B776" s="324" t="s">
        <v>1083</v>
      </c>
      <c r="C776" s="324" t="s">
        <v>19</v>
      </c>
      <c r="D776" s="324">
        <v>88316</v>
      </c>
      <c r="E776" s="323" t="s">
        <v>1086</v>
      </c>
      <c r="F776" s="403" t="s">
        <v>1085</v>
      </c>
      <c r="G776" s="404"/>
      <c r="H776" s="324" t="s">
        <v>979</v>
      </c>
      <c r="I776" s="323">
        <v>4.4400000000000002E-2</v>
      </c>
      <c r="J776" s="323">
        <v>16.02</v>
      </c>
      <c r="K776" s="325">
        <v>0.71</v>
      </c>
    </row>
    <row r="777" spans="1:11" ht="24.75" hidden="1">
      <c r="A777" s="323" t="s">
        <v>1076</v>
      </c>
      <c r="B777" s="324" t="s">
        <v>1083</v>
      </c>
      <c r="C777" s="324" t="s">
        <v>19</v>
      </c>
      <c r="D777" s="324">
        <v>94968</v>
      </c>
      <c r="E777" s="323" t="s">
        <v>1418</v>
      </c>
      <c r="F777" s="403" t="s">
        <v>1088</v>
      </c>
      <c r="G777" s="404"/>
      <c r="H777" s="324" t="s">
        <v>28</v>
      </c>
      <c r="I777" s="323">
        <v>3.39E-2</v>
      </c>
      <c r="J777" s="323">
        <v>360.74</v>
      </c>
      <c r="K777" s="325">
        <v>12.22</v>
      </c>
    </row>
    <row r="778" spans="1:11" hidden="1">
      <c r="A778" s="277"/>
      <c r="B778"/>
      <c r="C778"/>
      <c r="D778"/>
      <c r="E778" s="277"/>
      <c r="F778" s="277"/>
      <c r="G778"/>
      <c r="H778"/>
      <c r="I778" s="277"/>
      <c r="J778" s="277"/>
      <c r="K778" s="278"/>
    </row>
    <row r="779" spans="1:11" ht="24.75" hidden="1">
      <c r="A779" s="315"/>
      <c r="B779" s="316" t="s">
        <v>1066</v>
      </c>
      <c r="C779" s="316" t="s">
        <v>1067</v>
      </c>
      <c r="D779" s="316" t="s">
        <v>6</v>
      </c>
      <c r="E779" s="317" t="s">
        <v>1068</v>
      </c>
      <c r="F779" s="317" t="s">
        <v>1069</v>
      </c>
      <c r="G779" s="316"/>
      <c r="H779" s="316" t="s">
        <v>1070</v>
      </c>
      <c r="I779" s="317" t="s">
        <v>11</v>
      </c>
      <c r="J779" s="317" t="s">
        <v>1071</v>
      </c>
      <c r="K779" s="318" t="s">
        <v>1072</v>
      </c>
    </row>
    <row r="780" spans="1:11" ht="47.25" hidden="1">
      <c r="A780" s="319" t="s">
        <v>1419</v>
      </c>
      <c r="B780" s="320" t="s">
        <v>1074</v>
      </c>
      <c r="C780" s="320" t="s">
        <v>19</v>
      </c>
      <c r="D780" s="320">
        <v>87630</v>
      </c>
      <c r="E780" s="321" t="s">
        <v>116</v>
      </c>
      <c r="F780" s="321" t="s">
        <v>1420</v>
      </c>
      <c r="G780" s="320"/>
      <c r="H780" s="320" t="s">
        <v>21</v>
      </c>
      <c r="I780" s="321">
        <v>1</v>
      </c>
      <c r="J780" s="321">
        <v>36.950000000000003</v>
      </c>
      <c r="K780" s="322">
        <v>36.950000000000003</v>
      </c>
    </row>
    <row r="781" spans="1:11" hidden="1">
      <c r="A781" s="323" t="s">
        <v>1076</v>
      </c>
      <c r="B781" s="324" t="s">
        <v>1077</v>
      </c>
      <c r="C781" s="324" t="s">
        <v>19</v>
      </c>
      <c r="D781" s="324">
        <v>1379</v>
      </c>
      <c r="E781" s="323" t="s">
        <v>1289</v>
      </c>
      <c r="F781" s="403" t="s">
        <v>1079</v>
      </c>
      <c r="G781" s="404"/>
      <c r="H781" s="324" t="s">
        <v>218</v>
      </c>
      <c r="I781" s="323">
        <v>0.5</v>
      </c>
      <c r="J781" s="323">
        <v>0.78</v>
      </c>
      <c r="K781" s="325">
        <v>0.39</v>
      </c>
    </row>
    <row r="782" spans="1:11" hidden="1">
      <c r="A782" s="323" t="s">
        <v>1076</v>
      </c>
      <c r="B782" s="324" t="s">
        <v>1077</v>
      </c>
      <c r="C782" s="324" t="s">
        <v>19</v>
      </c>
      <c r="D782" s="324">
        <v>7334</v>
      </c>
      <c r="E782" s="323" t="s">
        <v>1421</v>
      </c>
      <c r="F782" s="403" t="s">
        <v>1079</v>
      </c>
      <c r="G782" s="404"/>
      <c r="H782" s="324" t="s">
        <v>1094</v>
      </c>
      <c r="I782" s="323">
        <v>0.21</v>
      </c>
      <c r="J782" s="323">
        <v>23.38</v>
      </c>
      <c r="K782" s="325">
        <v>4.9000000000000004</v>
      </c>
    </row>
    <row r="783" spans="1:11" ht="24.75" hidden="1">
      <c r="A783" s="323" t="s">
        <v>1076</v>
      </c>
      <c r="B783" s="324" t="s">
        <v>1083</v>
      </c>
      <c r="C783" s="324" t="s">
        <v>19</v>
      </c>
      <c r="D783" s="324">
        <v>87301</v>
      </c>
      <c r="E783" s="323" t="s">
        <v>1422</v>
      </c>
      <c r="F783" s="403" t="s">
        <v>1085</v>
      </c>
      <c r="G783" s="404"/>
      <c r="H783" s="324" t="s">
        <v>28</v>
      </c>
      <c r="I783" s="323">
        <v>4.3099999999999999E-2</v>
      </c>
      <c r="J783" s="323">
        <v>575.44000000000005</v>
      </c>
      <c r="K783" s="325">
        <v>24.8</v>
      </c>
    </row>
    <row r="784" spans="1:11" hidden="1">
      <c r="A784" s="323" t="s">
        <v>1076</v>
      </c>
      <c r="B784" s="324" t="s">
        <v>1083</v>
      </c>
      <c r="C784" s="324" t="s">
        <v>19</v>
      </c>
      <c r="D784" s="324">
        <v>88309</v>
      </c>
      <c r="E784" s="323" t="s">
        <v>1208</v>
      </c>
      <c r="F784" s="403" t="s">
        <v>1085</v>
      </c>
      <c r="G784" s="404"/>
      <c r="H784" s="324" t="s">
        <v>979</v>
      </c>
      <c r="I784" s="323">
        <v>0.245</v>
      </c>
      <c r="J784" s="323">
        <v>19.98</v>
      </c>
      <c r="K784" s="325">
        <v>4.8899999999999997</v>
      </c>
    </row>
    <row r="785" spans="1:11" hidden="1">
      <c r="A785" s="323" t="s">
        <v>1076</v>
      </c>
      <c r="B785" s="324" t="s">
        <v>1083</v>
      </c>
      <c r="C785" s="324" t="s">
        <v>19</v>
      </c>
      <c r="D785" s="324">
        <v>88316</v>
      </c>
      <c r="E785" s="323" t="s">
        <v>1086</v>
      </c>
      <c r="F785" s="403" t="s">
        <v>1085</v>
      </c>
      <c r="G785" s="404"/>
      <c r="H785" s="324" t="s">
        <v>979</v>
      </c>
      <c r="I785" s="323">
        <v>0.123</v>
      </c>
      <c r="J785" s="323">
        <v>16.02</v>
      </c>
      <c r="K785" s="325">
        <v>1.97</v>
      </c>
    </row>
    <row r="786" spans="1:11" hidden="1">
      <c r="A786" s="277"/>
      <c r="B786"/>
      <c r="C786"/>
      <c r="D786"/>
      <c r="E786" s="277"/>
      <c r="F786" s="277"/>
      <c r="G786"/>
      <c r="H786"/>
      <c r="I786" s="277"/>
      <c r="J786" s="277"/>
      <c r="K786" s="278"/>
    </row>
    <row r="787" spans="1:11" ht="24.75">
      <c r="A787" s="315"/>
      <c r="B787" s="316" t="s">
        <v>1066</v>
      </c>
      <c r="C787" s="316" t="s">
        <v>1067</v>
      </c>
      <c r="D787" s="316" t="s">
        <v>6</v>
      </c>
      <c r="E787" s="317" t="s">
        <v>1068</v>
      </c>
      <c r="F787" s="317" t="s">
        <v>1069</v>
      </c>
      <c r="G787" s="316"/>
      <c r="H787" s="316" t="s">
        <v>1070</v>
      </c>
      <c r="I787" s="317" t="s">
        <v>11</v>
      </c>
      <c r="J787" s="317" t="s">
        <v>1071</v>
      </c>
      <c r="K787" s="318" t="s">
        <v>1072</v>
      </c>
    </row>
    <row r="788" spans="1:11" ht="63">
      <c r="A788" s="319" t="s">
        <v>1423</v>
      </c>
      <c r="B788" s="320" t="s">
        <v>1074</v>
      </c>
      <c r="C788" s="320" t="s">
        <v>1075</v>
      </c>
      <c r="D788" s="339" t="s">
        <v>2603</v>
      </c>
      <c r="E788" s="340" t="s">
        <v>2604</v>
      </c>
      <c r="F788" s="321" t="s">
        <v>1318</v>
      </c>
      <c r="G788" s="320"/>
      <c r="H788" s="320" t="s">
        <v>21</v>
      </c>
      <c r="I788" s="321">
        <v>1</v>
      </c>
      <c r="J788" s="342">
        <f>SUM(K789:K795)</f>
        <v>88.169812800000003</v>
      </c>
      <c r="K788" s="322">
        <f>J788*I788</f>
        <v>88.169812800000003</v>
      </c>
    </row>
    <row r="789" spans="1:11">
      <c r="A789" s="323" t="s">
        <v>1076</v>
      </c>
      <c r="B789" s="333" t="s">
        <v>1077</v>
      </c>
      <c r="C789" s="324" t="s">
        <v>19</v>
      </c>
      <c r="D789" s="338">
        <v>1379</v>
      </c>
      <c r="E789" s="332" t="s">
        <v>2605</v>
      </c>
      <c r="F789" s="403" t="s">
        <v>1085</v>
      </c>
      <c r="G789" s="404"/>
      <c r="H789" s="337" t="s">
        <v>218</v>
      </c>
      <c r="I789" s="323">
        <v>8</v>
      </c>
      <c r="J789" s="323">
        <v>0.78</v>
      </c>
      <c r="K789" s="325">
        <f>J789*I789</f>
        <v>6.24</v>
      </c>
    </row>
    <row r="790" spans="1:11">
      <c r="A790" s="323" t="s">
        <v>1076</v>
      </c>
      <c r="B790" s="333" t="s">
        <v>1077</v>
      </c>
      <c r="C790" s="324" t="s">
        <v>19</v>
      </c>
      <c r="D790" s="338">
        <v>3671</v>
      </c>
      <c r="E790" s="332" t="s">
        <v>2606</v>
      </c>
      <c r="F790" s="403" t="s">
        <v>1085</v>
      </c>
      <c r="G790" s="404"/>
      <c r="H790" s="337" t="s">
        <v>23</v>
      </c>
      <c r="I790" s="323">
        <v>2</v>
      </c>
      <c r="J790" s="323">
        <v>1.1000000000000001</v>
      </c>
      <c r="K790" s="325">
        <f t="shared" ref="K790:K795" si="1">J790*I790</f>
        <v>2.2000000000000002</v>
      </c>
    </row>
    <row r="791" spans="1:11" ht="24.75">
      <c r="A791" s="323" t="s">
        <v>1076</v>
      </c>
      <c r="B791" s="324" t="s">
        <v>1077</v>
      </c>
      <c r="C791" s="324" t="s">
        <v>19</v>
      </c>
      <c r="D791" s="333">
        <v>4824</v>
      </c>
      <c r="E791" s="332" t="s">
        <v>1427</v>
      </c>
      <c r="F791" s="403" t="s">
        <v>1079</v>
      </c>
      <c r="G791" s="404"/>
      <c r="H791" s="337" t="s">
        <v>218</v>
      </c>
      <c r="I791" s="323">
        <v>14</v>
      </c>
      <c r="J791" s="323">
        <v>0.66</v>
      </c>
      <c r="K791" s="325">
        <f t="shared" si="1"/>
        <v>9.24</v>
      </c>
    </row>
    <row r="792" spans="1:11">
      <c r="A792" s="323" t="s">
        <v>1076</v>
      </c>
      <c r="B792" s="333" t="s">
        <v>1077</v>
      </c>
      <c r="C792" s="324" t="s">
        <v>19</v>
      </c>
      <c r="D792" s="333">
        <v>7353</v>
      </c>
      <c r="E792" s="332" t="s">
        <v>2607</v>
      </c>
      <c r="F792" s="403" t="s">
        <v>1098</v>
      </c>
      <c r="G792" s="404"/>
      <c r="H792" s="337" t="s">
        <v>1094</v>
      </c>
      <c r="I792" s="341">
        <v>0.21176</v>
      </c>
      <c r="J792" s="323">
        <v>27.28</v>
      </c>
      <c r="K792" s="325">
        <f t="shared" si="1"/>
        <v>5.7768128000000001</v>
      </c>
    </row>
    <row r="793" spans="1:11">
      <c r="A793" s="323" t="s">
        <v>1076</v>
      </c>
      <c r="B793" s="324" t="s">
        <v>1083</v>
      </c>
      <c r="C793" s="324" t="s">
        <v>19</v>
      </c>
      <c r="D793" s="333">
        <v>88309</v>
      </c>
      <c r="E793" s="332" t="s">
        <v>1208</v>
      </c>
      <c r="F793" s="403" t="s">
        <v>1098</v>
      </c>
      <c r="G793" s="404"/>
      <c r="H793" s="337" t="s">
        <v>979</v>
      </c>
      <c r="I793" s="323">
        <v>0.6</v>
      </c>
      <c r="J793" s="323">
        <v>19.98</v>
      </c>
      <c r="K793" s="325">
        <f t="shared" si="1"/>
        <v>11.988</v>
      </c>
    </row>
    <row r="794" spans="1:11">
      <c r="A794" s="323" t="s">
        <v>1076</v>
      </c>
      <c r="B794" s="333" t="s">
        <v>1083</v>
      </c>
      <c r="C794" s="324" t="s">
        <v>19</v>
      </c>
      <c r="D794" s="333">
        <v>88316</v>
      </c>
      <c r="E794" s="332" t="s">
        <v>1086</v>
      </c>
      <c r="F794" s="403" t="s">
        <v>1079</v>
      </c>
      <c r="G794" s="404"/>
      <c r="H794" s="337" t="s">
        <v>979</v>
      </c>
      <c r="I794" s="323">
        <v>3</v>
      </c>
      <c r="J794" s="323">
        <v>16.02</v>
      </c>
      <c r="K794" s="325">
        <f t="shared" si="1"/>
        <v>48.06</v>
      </c>
    </row>
    <row r="795" spans="1:11" ht="24.75">
      <c r="A795" s="323" t="s">
        <v>1076</v>
      </c>
      <c r="B795" s="324" t="s">
        <v>1083</v>
      </c>
      <c r="C795" s="324" t="s">
        <v>19</v>
      </c>
      <c r="D795" s="333">
        <v>95276</v>
      </c>
      <c r="E795" s="332" t="s">
        <v>1426</v>
      </c>
      <c r="F795" s="403" t="s">
        <v>1085</v>
      </c>
      <c r="G795" s="404"/>
      <c r="H795" s="337" t="s">
        <v>1099</v>
      </c>
      <c r="I795" s="323">
        <v>1.5</v>
      </c>
      <c r="J795" s="323">
        <v>3.11</v>
      </c>
      <c r="K795" s="325">
        <f t="shared" si="1"/>
        <v>4.665</v>
      </c>
    </row>
    <row r="796" spans="1:11">
      <c r="A796" s="277"/>
      <c r="B796"/>
      <c r="C796"/>
      <c r="D796"/>
      <c r="E796" s="277"/>
      <c r="F796" s="277"/>
      <c r="G796"/>
      <c r="H796"/>
      <c r="I796" s="277"/>
      <c r="J796" s="277"/>
      <c r="K796" s="278"/>
    </row>
    <row r="797" spans="1:11" ht="24.75">
      <c r="A797" s="315"/>
      <c r="B797" s="316" t="s">
        <v>1066</v>
      </c>
      <c r="C797" s="316" t="s">
        <v>1067</v>
      </c>
      <c r="D797" s="316" t="s">
        <v>6</v>
      </c>
      <c r="E797" s="317" t="s">
        <v>1068</v>
      </c>
      <c r="F797" s="317" t="s">
        <v>1069</v>
      </c>
      <c r="G797" s="316"/>
      <c r="H797" s="316" t="s">
        <v>1070</v>
      </c>
      <c r="I797" s="317" t="s">
        <v>11</v>
      </c>
      <c r="J797" s="317" t="s">
        <v>1071</v>
      </c>
      <c r="K797" s="318" t="s">
        <v>1072</v>
      </c>
    </row>
    <row r="798" spans="1:11">
      <c r="A798" s="319" t="s">
        <v>1429</v>
      </c>
      <c r="B798" s="320" t="s">
        <v>1074</v>
      </c>
      <c r="C798" s="320" t="s">
        <v>1075</v>
      </c>
      <c r="D798" s="320" t="s">
        <v>1060</v>
      </c>
      <c r="E798" s="321" t="s">
        <v>579</v>
      </c>
      <c r="F798" s="321" t="s">
        <v>1430</v>
      </c>
      <c r="G798" s="320"/>
      <c r="H798" s="320" t="s">
        <v>21</v>
      </c>
      <c r="I798" s="321">
        <v>1</v>
      </c>
      <c r="J798" s="321">
        <v>14.16</v>
      </c>
      <c r="K798" s="322">
        <v>14.16</v>
      </c>
    </row>
    <row r="799" spans="1:11">
      <c r="A799" s="323" t="s">
        <v>1076</v>
      </c>
      <c r="B799" s="324" t="s">
        <v>1077</v>
      </c>
      <c r="C799" s="324" t="s">
        <v>19</v>
      </c>
      <c r="D799" s="324">
        <v>7348</v>
      </c>
      <c r="E799" s="323" t="s">
        <v>1431</v>
      </c>
      <c r="F799" s="403" t="s">
        <v>1079</v>
      </c>
      <c r="G799" s="404"/>
      <c r="H799" s="324" t="s">
        <v>1094</v>
      </c>
      <c r="I799" s="323">
        <v>0.17</v>
      </c>
      <c r="J799" s="323">
        <v>16.52</v>
      </c>
      <c r="K799" s="325">
        <v>2.8</v>
      </c>
    </row>
    <row r="800" spans="1:11">
      <c r="A800" s="323" t="s">
        <v>1076</v>
      </c>
      <c r="B800" s="324" t="s">
        <v>1083</v>
      </c>
      <c r="C800" s="324" t="s">
        <v>19</v>
      </c>
      <c r="D800" s="324">
        <v>88310</v>
      </c>
      <c r="E800" s="323" t="s">
        <v>1402</v>
      </c>
      <c r="F800" s="403" t="s">
        <v>1085</v>
      </c>
      <c r="G800" s="404"/>
      <c r="H800" s="324" t="s">
        <v>979</v>
      </c>
      <c r="I800" s="323">
        <v>0.35</v>
      </c>
      <c r="J800" s="323">
        <v>21.05</v>
      </c>
      <c r="K800" s="325">
        <v>7.36</v>
      </c>
    </row>
    <row r="801" spans="1:11">
      <c r="A801" s="323" t="s">
        <v>1076</v>
      </c>
      <c r="B801" s="324" t="s">
        <v>1083</v>
      </c>
      <c r="C801" s="324" t="s">
        <v>19</v>
      </c>
      <c r="D801" s="324">
        <v>88316</v>
      </c>
      <c r="E801" s="323" t="s">
        <v>1086</v>
      </c>
      <c r="F801" s="403" t="s">
        <v>1085</v>
      </c>
      <c r="G801" s="404"/>
      <c r="H801" s="324" t="s">
        <v>979</v>
      </c>
      <c r="I801" s="323">
        <v>0.25</v>
      </c>
      <c r="J801" s="323">
        <v>16.02</v>
      </c>
      <c r="K801" s="325">
        <v>4</v>
      </c>
    </row>
    <row r="802" spans="1:11">
      <c r="A802" s="277"/>
      <c r="B802"/>
      <c r="C802"/>
      <c r="D802"/>
      <c r="E802" s="277"/>
      <c r="F802" s="277"/>
      <c r="G802"/>
      <c r="H802"/>
      <c r="I802" s="277"/>
      <c r="J802" s="277"/>
      <c r="K802" s="278"/>
    </row>
    <row r="803" spans="1:11" ht="24.75">
      <c r="A803" s="315"/>
      <c r="B803" s="316" t="s">
        <v>1066</v>
      </c>
      <c r="C803" s="316" t="s">
        <v>1067</v>
      </c>
      <c r="D803" s="316" t="s">
        <v>6</v>
      </c>
      <c r="E803" s="317" t="s">
        <v>1068</v>
      </c>
      <c r="F803" s="317" t="s">
        <v>1069</v>
      </c>
      <c r="G803" s="316"/>
      <c r="H803" s="316" t="s">
        <v>1070</v>
      </c>
      <c r="I803" s="317" t="s">
        <v>11</v>
      </c>
      <c r="J803" s="317" t="s">
        <v>1071</v>
      </c>
      <c r="K803" s="318" t="s">
        <v>1072</v>
      </c>
    </row>
    <row r="804" spans="1:11">
      <c r="A804" s="319" t="s">
        <v>1432</v>
      </c>
      <c r="B804" s="320" t="s">
        <v>1074</v>
      </c>
      <c r="C804" s="320" t="s">
        <v>1075</v>
      </c>
      <c r="D804" s="320" t="s">
        <v>1061</v>
      </c>
      <c r="E804" s="321" t="s">
        <v>616</v>
      </c>
      <c r="F804" s="321" t="s">
        <v>1420</v>
      </c>
      <c r="G804" s="320"/>
      <c r="H804" s="320" t="s">
        <v>23</v>
      </c>
      <c r="I804" s="321">
        <v>1</v>
      </c>
      <c r="J804" s="321">
        <v>26.82</v>
      </c>
      <c r="K804" s="322">
        <v>26.82</v>
      </c>
    </row>
    <row r="805" spans="1:11">
      <c r="A805" s="323" t="s">
        <v>1076</v>
      </c>
      <c r="B805" s="324" t="s">
        <v>1077</v>
      </c>
      <c r="C805" s="324" t="s">
        <v>19</v>
      </c>
      <c r="D805" s="324">
        <v>370</v>
      </c>
      <c r="E805" s="323" t="s">
        <v>1433</v>
      </c>
      <c r="F805" s="403" t="s">
        <v>1079</v>
      </c>
      <c r="G805" s="404"/>
      <c r="H805" s="324" t="s">
        <v>28</v>
      </c>
      <c r="I805" s="323">
        <v>0.01</v>
      </c>
      <c r="J805" s="323">
        <v>105.05</v>
      </c>
      <c r="K805" s="325">
        <v>1.05</v>
      </c>
    </row>
    <row r="806" spans="1:11">
      <c r="A806" s="323" t="s">
        <v>1076</v>
      </c>
      <c r="B806" s="324" t="s">
        <v>1077</v>
      </c>
      <c r="C806" s="324" t="s">
        <v>19</v>
      </c>
      <c r="D806" s="324">
        <v>1379</v>
      </c>
      <c r="E806" s="323" t="s">
        <v>1289</v>
      </c>
      <c r="F806" s="403" t="s">
        <v>1079</v>
      </c>
      <c r="G806" s="404"/>
      <c r="H806" s="324" t="s">
        <v>218</v>
      </c>
      <c r="I806" s="323">
        <v>4.2</v>
      </c>
      <c r="J806" s="323">
        <v>0.78</v>
      </c>
      <c r="K806" s="325">
        <v>3.27</v>
      </c>
    </row>
    <row r="807" spans="1:11" ht="24.75">
      <c r="A807" s="323" t="s">
        <v>1076</v>
      </c>
      <c r="B807" s="324" t="s">
        <v>1077</v>
      </c>
      <c r="C807" s="324" t="s">
        <v>19</v>
      </c>
      <c r="D807" s="324">
        <v>4824</v>
      </c>
      <c r="E807" s="323" t="s">
        <v>1427</v>
      </c>
      <c r="F807" s="403" t="s">
        <v>1079</v>
      </c>
      <c r="G807" s="404"/>
      <c r="H807" s="324" t="s">
        <v>218</v>
      </c>
      <c r="I807" s="323">
        <v>3.2</v>
      </c>
      <c r="J807" s="323">
        <v>0.66</v>
      </c>
      <c r="K807" s="325">
        <v>2.11</v>
      </c>
    </row>
    <row r="808" spans="1:11">
      <c r="A808" s="323" t="s">
        <v>1076</v>
      </c>
      <c r="B808" s="324" t="s">
        <v>1083</v>
      </c>
      <c r="C808" s="324" t="s">
        <v>19</v>
      </c>
      <c r="D808" s="324">
        <v>88309</v>
      </c>
      <c r="E808" s="323" t="s">
        <v>1208</v>
      </c>
      <c r="F808" s="403" t="s">
        <v>1085</v>
      </c>
      <c r="G808" s="404"/>
      <c r="H808" s="324" t="s">
        <v>979</v>
      </c>
      <c r="I808" s="323">
        <v>0.54</v>
      </c>
      <c r="J808" s="323">
        <v>19.98</v>
      </c>
      <c r="K808" s="325">
        <v>10.78</v>
      </c>
    </row>
    <row r="809" spans="1:11">
      <c r="A809" s="323" t="s">
        <v>1076</v>
      </c>
      <c r="B809" s="324" t="s">
        <v>1083</v>
      </c>
      <c r="C809" s="324" t="s">
        <v>19</v>
      </c>
      <c r="D809" s="324">
        <v>88316</v>
      </c>
      <c r="E809" s="323" t="s">
        <v>1086</v>
      </c>
      <c r="F809" s="403" t="s">
        <v>1085</v>
      </c>
      <c r="G809" s="404"/>
      <c r="H809" s="324" t="s">
        <v>979</v>
      </c>
      <c r="I809" s="323">
        <v>0.6</v>
      </c>
      <c r="J809" s="323">
        <v>16.02</v>
      </c>
      <c r="K809" s="325">
        <v>9.61</v>
      </c>
    </row>
    <row r="810" spans="1:11">
      <c r="A810" s="277"/>
      <c r="B810"/>
      <c r="C810"/>
      <c r="D810"/>
      <c r="E810" s="277"/>
      <c r="F810" s="277"/>
      <c r="G810"/>
      <c r="H810"/>
      <c r="I810" s="277"/>
      <c r="J810" s="277"/>
      <c r="K810" s="278"/>
    </row>
    <row r="811" spans="1:11" ht="24.75" hidden="1">
      <c r="A811" s="315"/>
      <c r="B811" s="316" t="s">
        <v>1066</v>
      </c>
      <c r="C811" s="316" t="s">
        <v>1067</v>
      </c>
      <c r="D811" s="316" t="s">
        <v>6</v>
      </c>
      <c r="E811" s="317" t="s">
        <v>1068</v>
      </c>
      <c r="F811" s="317" t="s">
        <v>1069</v>
      </c>
      <c r="G811" s="316"/>
      <c r="H811" s="316" t="s">
        <v>1070</v>
      </c>
      <c r="I811" s="317" t="s">
        <v>11</v>
      </c>
      <c r="J811" s="317" t="s">
        <v>1071</v>
      </c>
      <c r="K811" s="318" t="s">
        <v>1072</v>
      </c>
    </row>
    <row r="812" spans="1:11" hidden="1">
      <c r="A812" s="319" t="s">
        <v>1434</v>
      </c>
      <c r="B812" s="320" t="s">
        <v>1074</v>
      </c>
      <c r="C812" s="320" t="s">
        <v>19</v>
      </c>
      <c r="D812" s="320">
        <v>88484</v>
      </c>
      <c r="E812" s="321" t="s">
        <v>117</v>
      </c>
      <c r="F812" s="321" t="s">
        <v>1430</v>
      </c>
      <c r="G812" s="320"/>
      <c r="H812" s="320" t="s">
        <v>21</v>
      </c>
      <c r="I812" s="321">
        <v>1</v>
      </c>
      <c r="J812" s="321">
        <v>2.13</v>
      </c>
      <c r="K812" s="322">
        <v>2.13</v>
      </c>
    </row>
    <row r="813" spans="1:11" hidden="1">
      <c r="A813" s="323" t="s">
        <v>1076</v>
      </c>
      <c r="B813" s="324" t="s">
        <v>1077</v>
      </c>
      <c r="C813" s="324" t="s">
        <v>19</v>
      </c>
      <c r="D813" s="324">
        <v>6085</v>
      </c>
      <c r="E813" s="323" t="s">
        <v>1435</v>
      </c>
      <c r="F813" s="403" t="s">
        <v>1079</v>
      </c>
      <c r="G813" s="404"/>
      <c r="H813" s="324" t="s">
        <v>1094</v>
      </c>
      <c r="I813" s="323">
        <v>0.16</v>
      </c>
      <c r="J813" s="323">
        <v>4.78</v>
      </c>
      <c r="K813" s="325">
        <v>0.76</v>
      </c>
    </row>
    <row r="814" spans="1:11" hidden="1">
      <c r="A814" s="323" t="s">
        <v>1076</v>
      </c>
      <c r="B814" s="324" t="s">
        <v>1083</v>
      </c>
      <c r="C814" s="324" t="s">
        <v>19</v>
      </c>
      <c r="D814" s="324">
        <v>88310</v>
      </c>
      <c r="E814" s="323" t="s">
        <v>1402</v>
      </c>
      <c r="F814" s="403" t="s">
        <v>1085</v>
      </c>
      <c r="G814" s="404"/>
      <c r="H814" s="324" t="s">
        <v>979</v>
      </c>
      <c r="I814" s="323">
        <v>5.0999999999999997E-2</v>
      </c>
      <c r="J814" s="323">
        <v>21.05</v>
      </c>
      <c r="K814" s="325">
        <v>1.07</v>
      </c>
    </row>
    <row r="815" spans="1:11" hidden="1">
      <c r="A815" s="323" t="s">
        <v>1076</v>
      </c>
      <c r="B815" s="324" t="s">
        <v>1083</v>
      </c>
      <c r="C815" s="324" t="s">
        <v>19</v>
      </c>
      <c r="D815" s="324">
        <v>88316</v>
      </c>
      <c r="E815" s="323" t="s">
        <v>1086</v>
      </c>
      <c r="F815" s="403" t="s">
        <v>1085</v>
      </c>
      <c r="G815" s="404"/>
      <c r="H815" s="324" t="s">
        <v>979</v>
      </c>
      <c r="I815" s="323">
        <v>1.9E-2</v>
      </c>
      <c r="J815" s="323">
        <v>16.02</v>
      </c>
      <c r="K815" s="325">
        <v>0.3</v>
      </c>
    </row>
    <row r="816" spans="1:11" hidden="1">
      <c r="A816" s="277"/>
      <c r="B816"/>
      <c r="C816"/>
      <c r="D816"/>
      <c r="E816" s="277"/>
      <c r="F816" s="277"/>
      <c r="G816"/>
      <c r="H816"/>
      <c r="I816" s="277"/>
      <c r="J816" s="277"/>
      <c r="K816" s="278"/>
    </row>
    <row r="817" spans="1:11" ht="24.75" hidden="1">
      <c r="A817" s="315"/>
      <c r="B817" s="316" t="s">
        <v>1066</v>
      </c>
      <c r="C817" s="316" t="s">
        <v>1067</v>
      </c>
      <c r="D817" s="316" t="s">
        <v>6</v>
      </c>
      <c r="E817" s="317" t="s">
        <v>1068</v>
      </c>
      <c r="F817" s="317" t="s">
        <v>1069</v>
      </c>
      <c r="G817" s="316"/>
      <c r="H817" s="316" t="s">
        <v>1070</v>
      </c>
      <c r="I817" s="317" t="s">
        <v>11</v>
      </c>
      <c r="J817" s="317" t="s">
        <v>1071</v>
      </c>
      <c r="K817" s="318" t="s">
        <v>1072</v>
      </c>
    </row>
    <row r="818" spans="1:11" hidden="1">
      <c r="A818" s="319" t="s">
        <v>1436</v>
      </c>
      <c r="B818" s="320" t="s">
        <v>1074</v>
      </c>
      <c r="C818" s="320" t="s">
        <v>19</v>
      </c>
      <c r="D818" s="320">
        <v>88496</v>
      </c>
      <c r="E818" s="321" t="s">
        <v>460</v>
      </c>
      <c r="F818" s="321" t="s">
        <v>1430</v>
      </c>
      <c r="G818" s="320"/>
      <c r="H818" s="320" t="s">
        <v>21</v>
      </c>
      <c r="I818" s="321">
        <v>1</v>
      </c>
      <c r="J818" s="321">
        <v>23.7</v>
      </c>
      <c r="K818" s="322">
        <v>23.7</v>
      </c>
    </row>
    <row r="819" spans="1:11" hidden="1">
      <c r="A819" s="323" t="s">
        <v>1076</v>
      </c>
      <c r="B819" s="324" t="s">
        <v>1077</v>
      </c>
      <c r="C819" s="324" t="s">
        <v>19</v>
      </c>
      <c r="D819" s="324">
        <v>3767</v>
      </c>
      <c r="E819" s="323" t="s">
        <v>1437</v>
      </c>
      <c r="F819" s="403" t="s">
        <v>1079</v>
      </c>
      <c r="G819" s="404"/>
      <c r="H819" s="324" t="s">
        <v>123</v>
      </c>
      <c r="I819" s="323">
        <v>0.1</v>
      </c>
      <c r="J819" s="323">
        <v>1.19</v>
      </c>
      <c r="K819" s="325">
        <v>0.11</v>
      </c>
    </row>
    <row r="820" spans="1:11" hidden="1">
      <c r="A820" s="323" t="s">
        <v>1076</v>
      </c>
      <c r="B820" s="324" t="s">
        <v>1077</v>
      </c>
      <c r="C820" s="324" t="s">
        <v>19</v>
      </c>
      <c r="D820" s="324">
        <v>43626</v>
      </c>
      <c r="E820" s="323" t="s">
        <v>1438</v>
      </c>
      <c r="F820" s="403" t="s">
        <v>1079</v>
      </c>
      <c r="G820" s="404"/>
      <c r="H820" s="324" t="s">
        <v>1228</v>
      </c>
      <c r="I820" s="323">
        <v>1.5550200000000001</v>
      </c>
      <c r="J820" s="323">
        <v>3.54</v>
      </c>
      <c r="K820" s="325">
        <v>5.5</v>
      </c>
    </row>
    <row r="821" spans="1:11" hidden="1">
      <c r="A821" s="323" t="s">
        <v>1076</v>
      </c>
      <c r="B821" s="324" t="s">
        <v>1083</v>
      </c>
      <c r="C821" s="324" t="s">
        <v>19</v>
      </c>
      <c r="D821" s="324">
        <v>88310</v>
      </c>
      <c r="E821" s="323" t="s">
        <v>1402</v>
      </c>
      <c r="F821" s="403" t="s">
        <v>1085</v>
      </c>
      <c r="G821" s="404"/>
      <c r="H821" s="324" t="s">
        <v>979</v>
      </c>
      <c r="I821" s="323">
        <v>0.67200000000000004</v>
      </c>
      <c r="J821" s="323">
        <v>21.05</v>
      </c>
      <c r="K821" s="325">
        <v>14.14</v>
      </c>
    </row>
    <row r="822" spans="1:11" hidden="1">
      <c r="A822" s="323" t="s">
        <v>1076</v>
      </c>
      <c r="B822" s="324" t="s">
        <v>1083</v>
      </c>
      <c r="C822" s="324" t="s">
        <v>19</v>
      </c>
      <c r="D822" s="324">
        <v>88316</v>
      </c>
      <c r="E822" s="323" t="s">
        <v>1086</v>
      </c>
      <c r="F822" s="403" t="s">
        <v>1085</v>
      </c>
      <c r="G822" s="404"/>
      <c r="H822" s="324" t="s">
        <v>979</v>
      </c>
      <c r="I822" s="323">
        <v>0.247</v>
      </c>
      <c r="J822" s="323">
        <v>16.02</v>
      </c>
      <c r="K822" s="325">
        <v>3.95</v>
      </c>
    </row>
    <row r="823" spans="1:11" hidden="1">
      <c r="A823" s="277"/>
      <c r="B823"/>
      <c r="C823"/>
      <c r="D823"/>
      <c r="E823" s="277"/>
      <c r="F823" s="277"/>
      <c r="G823"/>
      <c r="H823"/>
      <c r="I823" s="277"/>
      <c r="J823" s="277"/>
      <c r="K823" s="278"/>
    </row>
    <row r="824" spans="1:11" ht="24.75">
      <c r="A824" s="315"/>
      <c r="B824" s="316" t="s">
        <v>1066</v>
      </c>
      <c r="C824" s="316" t="s">
        <v>1067</v>
      </c>
      <c r="D824" s="316" t="s">
        <v>6</v>
      </c>
      <c r="E824" s="317" t="s">
        <v>1068</v>
      </c>
      <c r="F824" s="317" t="s">
        <v>1069</v>
      </c>
      <c r="G824" s="316"/>
      <c r="H824" s="316" t="s">
        <v>1070</v>
      </c>
      <c r="I824" s="317" t="s">
        <v>11</v>
      </c>
      <c r="J824" s="317" t="s">
        <v>1071</v>
      </c>
      <c r="K824" s="318" t="s">
        <v>1072</v>
      </c>
    </row>
    <row r="825" spans="1:11" ht="31.5">
      <c r="A825" s="319" t="s">
        <v>1439</v>
      </c>
      <c r="B825" s="320" t="s">
        <v>1074</v>
      </c>
      <c r="C825" s="320" t="s">
        <v>1075</v>
      </c>
      <c r="D825" s="320" t="s">
        <v>645</v>
      </c>
      <c r="E825" s="321" t="s">
        <v>461</v>
      </c>
      <c r="F825" s="321" t="s">
        <v>1430</v>
      </c>
      <c r="G825" s="320"/>
      <c r="H825" s="320" t="s">
        <v>21</v>
      </c>
      <c r="I825" s="321">
        <v>1</v>
      </c>
      <c r="J825" s="321">
        <v>12.68</v>
      </c>
      <c r="K825" s="322">
        <v>12.68</v>
      </c>
    </row>
    <row r="826" spans="1:11">
      <c r="A826" s="323" t="s">
        <v>1076</v>
      </c>
      <c r="B826" s="324" t="s">
        <v>1077</v>
      </c>
      <c r="C826" s="324" t="s">
        <v>19</v>
      </c>
      <c r="D826" s="324">
        <v>7356</v>
      </c>
      <c r="E826" s="323" t="s">
        <v>1093</v>
      </c>
      <c r="F826" s="403" t="s">
        <v>1079</v>
      </c>
      <c r="G826" s="404"/>
      <c r="H826" s="324" t="s">
        <v>1094</v>
      </c>
      <c r="I826" s="323">
        <v>0.33</v>
      </c>
      <c r="J826" s="323">
        <v>24.63</v>
      </c>
      <c r="K826" s="325">
        <v>8.1199999999999992</v>
      </c>
    </row>
    <row r="827" spans="1:11">
      <c r="A827" s="323" t="s">
        <v>1076</v>
      </c>
      <c r="B827" s="324" t="s">
        <v>1083</v>
      </c>
      <c r="C827" s="324" t="s">
        <v>19</v>
      </c>
      <c r="D827" s="324">
        <v>88310</v>
      </c>
      <c r="E827" s="323" t="s">
        <v>1402</v>
      </c>
      <c r="F827" s="403" t="s">
        <v>1085</v>
      </c>
      <c r="G827" s="404"/>
      <c r="H827" s="324" t="s">
        <v>979</v>
      </c>
      <c r="I827" s="323">
        <v>0.17</v>
      </c>
      <c r="J827" s="323">
        <v>21.05</v>
      </c>
      <c r="K827" s="325">
        <v>3.57</v>
      </c>
    </row>
    <row r="828" spans="1:11">
      <c r="A828" s="323" t="s">
        <v>1076</v>
      </c>
      <c r="B828" s="324" t="s">
        <v>1083</v>
      </c>
      <c r="C828" s="324" t="s">
        <v>19</v>
      </c>
      <c r="D828" s="324">
        <v>88316</v>
      </c>
      <c r="E828" s="323" t="s">
        <v>1086</v>
      </c>
      <c r="F828" s="403" t="s">
        <v>1085</v>
      </c>
      <c r="G828" s="404"/>
      <c r="H828" s="324" t="s">
        <v>979</v>
      </c>
      <c r="I828" s="323">
        <v>6.2E-2</v>
      </c>
      <c r="J828" s="323">
        <v>16.02</v>
      </c>
      <c r="K828" s="325">
        <v>0.99</v>
      </c>
    </row>
    <row r="829" spans="1:11">
      <c r="A829" s="277"/>
      <c r="B829"/>
      <c r="C829"/>
      <c r="D829"/>
      <c r="E829" s="277"/>
      <c r="F829" s="277"/>
      <c r="G829"/>
      <c r="H829"/>
      <c r="I829" s="277"/>
      <c r="J829" s="277"/>
      <c r="K829" s="278"/>
    </row>
    <row r="830" spans="1:11" ht="24.75" hidden="1">
      <c r="A830" s="315"/>
      <c r="B830" s="316" t="s">
        <v>1066</v>
      </c>
      <c r="C830" s="316" t="s">
        <v>1067</v>
      </c>
      <c r="D830" s="316" t="s">
        <v>6</v>
      </c>
      <c r="E830" s="317" t="s">
        <v>1068</v>
      </c>
      <c r="F830" s="317" t="s">
        <v>1069</v>
      </c>
      <c r="G830" s="316"/>
      <c r="H830" s="316" t="s">
        <v>1070</v>
      </c>
      <c r="I830" s="317" t="s">
        <v>11</v>
      </c>
      <c r="J830" s="317" t="s">
        <v>1071</v>
      </c>
      <c r="K830" s="318" t="s">
        <v>1072</v>
      </c>
    </row>
    <row r="831" spans="1:11" hidden="1">
      <c r="A831" s="319" t="s">
        <v>1440</v>
      </c>
      <c r="B831" s="320" t="s">
        <v>1074</v>
      </c>
      <c r="C831" s="320" t="s">
        <v>19</v>
      </c>
      <c r="D831" s="320">
        <v>88484</v>
      </c>
      <c r="E831" s="321" t="s">
        <v>117</v>
      </c>
      <c r="F831" s="321" t="s">
        <v>1430</v>
      </c>
      <c r="G831" s="320"/>
      <c r="H831" s="320" t="s">
        <v>21</v>
      </c>
      <c r="I831" s="321">
        <v>1</v>
      </c>
      <c r="J831" s="321">
        <v>2.13</v>
      </c>
      <c r="K831" s="322">
        <v>2.13</v>
      </c>
    </row>
    <row r="832" spans="1:11" hidden="1">
      <c r="A832" s="323" t="s">
        <v>1076</v>
      </c>
      <c r="B832" s="324" t="s">
        <v>1077</v>
      </c>
      <c r="C832" s="324" t="s">
        <v>19</v>
      </c>
      <c r="D832" s="324">
        <v>6085</v>
      </c>
      <c r="E832" s="323" t="s">
        <v>1435</v>
      </c>
      <c r="F832" s="403" t="s">
        <v>1079</v>
      </c>
      <c r="G832" s="404"/>
      <c r="H832" s="324" t="s">
        <v>1094</v>
      </c>
      <c r="I832" s="323">
        <v>0.16</v>
      </c>
      <c r="J832" s="323">
        <v>4.78</v>
      </c>
      <c r="K832" s="325">
        <v>0.76</v>
      </c>
    </row>
    <row r="833" spans="1:11" hidden="1">
      <c r="A833" s="323" t="s">
        <v>1076</v>
      </c>
      <c r="B833" s="324" t="s">
        <v>1083</v>
      </c>
      <c r="C833" s="324" t="s">
        <v>19</v>
      </c>
      <c r="D833" s="324">
        <v>88310</v>
      </c>
      <c r="E833" s="323" t="s">
        <v>1402</v>
      </c>
      <c r="F833" s="403" t="s">
        <v>1085</v>
      </c>
      <c r="G833" s="404"/>
      <c r="H833" s="324" t="s">
        <v>979</v>
      </c>
      <c r="I833" s="323">
        <v>5.0999999999999997E-2</v>
      </c>
      <c r="J833" s="323">
        <v>21.05</v>
      </c>
      <c r="K833" s="325">
        <v>1.07</v>
      </c>
    </row>
    <row r="834" spans="1:11" hidden="1">
      <c r="A834" s="323" t="s">
        <v>1076</v>
      </c>
      <c r="B834" s="324" t="s">
        <v>1083</v>
      </c>
      <c r="C834" s="324" t="s">
        <v>19</v>
      </c>
      <c r="D834" s="324">
        <v>88316</v>
      </c>
      <c r="E834" s="323" t="s">
        <v>1086</v>
      </c>
      <c r="F834" s="403" t="s">
        <v>1085</v>
      </c>
      <c r="G834" s="404"/>
      <c r="H834" s="324" t="s">
        <v>979</v>
      </c>
      <c r="I834" s="323">
        <v>1.9E-2</v>
      </c>
      <c r="J834" s="323">
        <v>16.02</v>
      </c>
      <c r="K834" s="325">
        <v>0.3</v>
      </c>
    </row>
    <row r="835" spans="1:11" hidden="1">
      <c r="A835" s="277"/>
      <c r="B835"/>
      <c r="C835"/>
      <c r="D835"/>
      <c r="E835" s="277"/>
      <c r="F835" s="277"/>
      <c r="G835"/>
      <c r="H835"/>
      <c r="I835" s="277"/>
      <c r="J835" s="277"/>
      <c r="K835" s="278"/>
    </row>
    <row r="836" spans="1:11" ht="24.75" hidden="1">
      <c r="A836" s="315"/>
      <c r="B836" s="316" t="s">
        <v>1066</v>
      </c>
      <c r="C836" s="316" t="s">
        <v>1067</v>
      </c>
      <c r="D836" s="316" t="s">
        <v>6</v>
      </c>
      <c r="E836" s="317" t="s">
        <v>1068</v>
      </c>
      <c r="F836" s="317" t="s">
        <v>1069</v>
      </c>
      <c r="G836" s="316"/>
      <c r="H836" s="316" t="s">
        <v>1070</v>
      </c>
      <c r="I836" s="317" t="s">
        <v>11</v>
      </c>
      <c r="J836" s="317" t="s">
        <v>1071</v>
      </c>
      <c r="K836" s="318" t="s">
        <v>1072</v>
      </c>
    </row>
    <row r="837" spans="1:11" hidden="1">
      <c r="A837" s="319" t="s">
        <v>1441</v>
      </c>
      <c r="B837" s="320" t="s">
        <v>1074</v>
      </c>
      <c r="C837" s="320" t="s">
        <v>19</v>
      </c>
      <c r="D837" s="320">
        <v>95306</v>
      </c>
      <c r="E837" s="321" t="s">
        <v>118</v>
      </c>
      <c r="F837" s="321" t="s">
        <v>1430</v>
      </c>
      <c r="G837" s="320"/>
      <c r="H837" s="320" t="s">
        <v>21</v>
      </c>
      <c r="I837" s="321">
        <v>1</v>
      </c>
      <c r="J837" s="321">
        <v>13.68</v>
      </c>
      <c r="K837" s="322">
        <v>13.68</v>
      </c>
    </row>
    <row r="838" spans="1:11" hidden="1">
      <c r="A838" s="323" t="s">
        <v>1076</v>
      </c>
      <c r="B838" s="324" t="s">
        <v>1077</v>
      </c>
      <c r="C838" s="324" t="s">
        <v>19</v>
      </c>
      <c r="D838" s="324">
        <v>38877</v>
      </c>
      <c r="E838" s="323" t="s">
        <v>1442</v>
      </c>
      <c r="F838" s="403" t="s">
        <v>1079</v>
      </c>
      <c r="G838" s="404"/>
      <c r="H838" s="324" t="s">
        <v>218</v>
      </c>
      <c r="I838" s="323">
        <v>1.1399999999999999</v>
      </c>
      <c r="J838" s="323">
        <v>5.88</v>
      </c>
      <c r="K838" s="325">
        <v>6.7</v>
      </c>
    </row>
    <row r="839" spans="1:11" hidden="1">
      <c r="A839" s="323" t="s">
        <v>1076</v>
      </c>
      <c r="B839" s="324" t="s">
        <v>1083</v>
      </c>
      <c r="C839" s="324" t="s">
        <v>19</v>
      </c>
      <c r="D839" s="324">
        <v>88310</v>
      </c>
      <c r="E839" s="323" t="s">
        <v>1402</v>
      </c>
      <c r="F839" s="403" t="s">
        <v>1085</v>
      </c>
      <c r="G839" s="404"/>
      <c r="H839" s="324" t="s">
        <v>979</v>
      </c>
      <c r="I839" s="323">
        <v>0.25900000000000001</v>
      </c>
      <c r="J839" s="323">
        <v>21.05</v>
      </c>
      <c r="K839" s="325">
        <v>5.45</v>
      </c>
    </row>
    <row r="840" spans="1:11" hidden="1">
      <c r="A840" s="323" t="s">
        <v>1076</v>
      </c>
      <c r="B840" s="324" t="s">
        <v>1083</v>
      </c>
      <c r="C840" s="324" t="s">
        <v>19</v>
      </c>
      <c r="D840" s="324">
        <v>88316</v>
      </c>
      <c r="E840" s="323" t="s">
        <v>1086</v>
      </c>
      <c r="F840" s="403" t="s">
        <v>1085</v>
      </c>
      <c r="G840" s="404"/>
      <c r="H840" s="324" t="s">
        <v>979</v>
      </c>
      <c r="I840" s="323">
        <v>9.6000000000000002E-2</v>
      </c>
      <c r="J840" s="323">
        <v>16.02</v>
      </c>
      <c r="K840" s="325">
        <v>1.53</v>
      </c>
    </row>
    <row r="841" spans="1:11" hidden="1">
      <c r="A841" s="277"/>
      <c r="B841"/>
      <c r="C841"/>
      <c r="D841"/>
      <c r="E841" s="277"/>
      <c r="F841" s="277"/>
      <c r="G841"/>
      <c r="H841"/>
      <c r="I841" s="277"/>
      <c r="J841" s="277"/>
      <c r="K841" s="278"/>
    </row>
    <row r="842" spans="1:11" ht="24.75">
      <c r="A842" s="315"/>
      <c r="B842" s="316" t="s">
        <v>1066</v>
      </c>
      <c r="C842" s="316" t="s">
        <v>1067</v>
      </c>
      <c r="D842" s="316" t="s">
        <v>6</v>
      </c>
      <c r="E842" s="317" t="s">
        <v>1068</v>
      </c>
      <c r="F842" s="317" t="s">
        <v>1069</v>
      </c>
      <c r="G842" s="316"/>
      <c r="H842" s="316" t="s">
        <v>1070</v>
      </c>
      <c r="I842" s="317" t="s">
        <v>11</v>
      </c>
      <c r="J842" s="317" t="s">
        <v>1071</v>
      </c>
      <c r="K842" s="318" t="s">
        <v>1072</v>
      </c>
    </row>
    <row r="843" spans="1:11" ht="31.5">
      <c r="A843" s="319" t="s">
        <v>1443</v>
      </c>
      <c r="B843" s="320" t="s">
        <v>1074</v>
      </c>
      <c r="C843" s="320" t="s">
        <v>1075</v>
      </c>
      <c r="D843" s="320" t="s">
        <v>645</v>
      </c>
      <c r="E843" s="321" t="s">
        <v>461</v>
      </c>
      <c r="F843" s="321" t="s">
        <v>1430</v>
      </c>
      <c r="G843" s="320"/>
      <c r="H843" s="320" t="s">
        <v>21</v>
      </c>
      <c r="I843" s="321">
        <v>1</v>
      </c>
      <c r="J843" s="321">
        <v>12.68</v>
      </c>
      <c r="K843" s="322">
        <v>12.68</v>
      </c>
    </row>
    <row r="844" spans="1:11">
      <c r="A844" s="323" t="s">
        <v>1076</v>
      </c>
      <c r="B844" s="324" t="s">
        <v>1077</v>
      </c>
      <c r="C844" s="324" t="s">
        <v>19</v>
      </c>
      <c r="D844" s="324">
        <v>7356</v>
      </c>
      <c r="E844" s="323" t="s">
        <v>1093</v>
      </c>
      <c r="F844" s="403" t="s">
        <v>1079</v>
      </c>
      <c r="G844" s="404"/>
      <c r="H844" s="324" t="s">
        <v>1094</v>
      </c>
      <c r="I844" s="323">
        <v>0.33</v>
      </c>
      <c r="J844" s="323">
        <v>24.63</v>
      </c>
      <c r="K844" s="325">
        <v>8.1199999999999992</v>
      </c>
    </row>
    <row r="845" spans="1:11">
      <c r="A845" s="323" t="s">
        <v>1076</v>
      </c>
      <c r="B845" s="324" t="s">
        <v>1083</v>
      </c>
      <c r="C845" s="324" t="s">
        <v>19</v>
      </c>
      <c r="D845" s="324">
        <v>88310</v>
      </c>
      <c r="E845" s="323" t="s">
        <v>1402</v>
      </c>
      <c r="F845" s="403" t="s">
        <v>1085</v>
      </c>
      <c r="G845" s="404"/>
      <c r="H845" s="324" t="s">
        <v>979</v>
      </c>
      <c r="I845" s="323">
        <v>0.17</v>
      </c>
      <c r="J845" s="323">
        <v>21.05</v>
      </c>
      <c r="K845" s="325">
        <v>3.57</v>
      </c>
    </row>
    <row r="846" spans="1:11">
      <c r="A846" s="323" t="s">
        <v>1076</v>
      </c>
      <c r="B846" s="324" t="s">
        <v>1083</v>
      </c>
      <c r="C846" s="324" t="s">
        <v>19</v>
      </c>
      <c r="D846" s="324">
        <v>88316</v>
      </c>
      <c r="E846" s="323" t="s">
        <v>1086</v>
      </c>
      <c r="F846" s="403" t="s">
        <v>1085</v>
      </c>
      <c r="G846" s="404"/>
      <c r="H846" s="324" t="s">
        <v>979</v>
      </c>
      <c r="I846" s="323">
        <v>6.2E-2</v>
      </c>
      <c r="J846" s="323">
        <v>16.02</v>
      </c>
      <c r="K846" s="325">
        <v>0.99</v>
      </c>
    </row>
    <row r="847" spans="1:11">
      <c r="A847" s="277"/>
      <c r="B847"/>
      <c r="C847"/>
      <c r="D847"/>
      <c r="E847" s="277"/>
      <c r="F847" s="277"/>
      <c r="G847"/>
      <c r="H847"/>
      <c r="I847" s="277"/>
      <c r="J847" s="277"/>
      <c r="K847" s="278"/>
    </row>
    <row r="848" spans="1:11" ht="24.75" hidden="1">
      <c r="A848" s="315"/>
      <c r="B848" s="316" t="s">
        <v>1066</v>
      </c>
      <c r="C848" s="316" t="s">
        <v>1067</v>
      </c>
      <c r="D848" s="316" t="s">
        <v>6</v>
      </c>
      <c r="E848" s="317" t="s">
        <v>1068</v>
      </c>
      <c r="F848" s="317" t="s">
        <v>1069</v>
      </c>
      <c r="G848" s="316"/>
      <c r="H848" s="316" t="s">
        <v>1070</v>
      </c>
      <c r="I848" s="317" t="s">
        <v>11</v>
      </c>
      <c r="J848" s="317" t="s">
        <v>1071</v>
      </c>
      <c r="K848" s="318" t="s">
        <v>1072</v>
      </c>
    </row>
    <row r="849" spans="1:11" hidden="1">
      <c r="A849" s="319" t="s">
        <v>1444</v>
      </c>
      <c r="B849" s="320" t="s">
        <v>1074</v>
      </c>
      <c r="C849" s="320" t="s">
        <v>19</v>
      </c>
      <c r="D849" s="320">
        <v>88485</v>
      </c>
      <c r="E849" s="321" t="s">
        <v>119</v>
      </c>
      <c r="F849" s="321" t="s">
        <v>1430</v>
      </c>
      <c r="G849" s="320"/>
      <c r="H849" s="320" t="s">
        <v>21</v>
      </c>
      <c r="I849" s="321">
        <v>1</v>
      </c>
      <c r="J849" s="321">
        <v>1.8</v>
      </c>
      <c r="K849" s="322">
        <v>1.8</v>
      </c>
    </row>
    <row r="850" spans="1:11" hidden="1">
      <c r="A850" s="323" t="s">
        <v>1076</v>
      </c>
      <c r="B850" s="324" t="s">
        <v>1077</v>
      </c>
      <c r="C850" s="324" t="s">
        <v>19</v>
      </c>
      <c r="D850" s="324">
        <v>6085</v>
      </c>
      <c r="E850" s="323" t="s">
        <v>1435</v>
      </c>
      <c r="F850" s="403" t="s">
        <v>1079</v>
      </c>
      <c r="G850" s="404"/>
      <c r="H850" s="324" t="s">
        <v>1094</v>
      </c>
      <c r="I850" s="323">
        <v>0.16</v>
      </c>
      <c r="J850" s="323">
        <v>4.78</v>
      </c>
      <c r="K850" s="325">
        <v>0.76</v>
      </c>
    </row>
    <row r="851" spans="1:11" hidden="1">
      <c r="A851" s="323" t="s">
        <v>1076</v>
      </c>
      <c r="B851" s="324" t="s">
        <v>1083</v>
      </c>
      <c r="C851" s="324" t="s">
        <v>19</v>
      </c>
      <c r="D851" s="324">
        <v>88310</v>
      </c>
      <c r="E851" s="323" t="s">
        <v>1402</v>
      </c>
      <c r="F851" s="403" t="s">
        <v>1085</v>
      </c>
      <c r="G851" s="404"/>
      <c r="H851" s="324" t="s">
        <v>979</v>
      </c>
      <c r="I851" s="323">
        <v>3.9E-2</v>
      </c>
      <c r="J851" s="323">
        <v>21.05</v>
      </c>
      <c r="K851" s="325">
        <v>0.82</v>
      </c>
    </row>
    <row r="852" spans="1:11" hidden="1">
      <c r="A852" s="323" t="s">
        <v>1076</v>
      </c>
      <c r="B852" s="324" t="s">
        <v>1083</v>
      </c>
      <c r="C852" s="324" t="s">
        <v>19</v>
      </c>
      <c r="D852" s="324">
        <v>88316</v>
      </c>
      <c r="E852" s="323" t="s">
        <v>1086</v>
      </c>
      <c r="F852" s="403" t="s">
        <v>1085</v>
      </c>
      <c r="G852" s="404"/>
      <c r="H852" s="324" t="s">
        <v>979</v>
      </c>
      <c r="I852" s="323">
        <v>1.4E-2</v>
      </c>
      <c r="J852" s="323">
        <v>16.02</v>
      </c>
      <c r="K852" s="325">
        <v>0.22</v>
      </c>
    </row>
    <row r="853" spans="1:11" hidden="1">
      <c r="A853" s="277"/>
      <c r="B853"/>
      <c r="C853"/>
      <c r="D853"/>
      <c r="E853" s="277"/>
      <c r="F853" s="277"/>
      <c r="G853"/>
      <c r="H853"/>
      <c r="I853" s="277"/>
      <c r="J853" s="277"/>
      <c r="K853" s="278"/>
    </row>
    <row r="854" spans="1:11" ht="24.75" hidden="1">
      <c r="A854" s="315"/>
      <c r="B854" s="316" t="s">
        <v>1066</v>
      </c>
      <c r="C854" s="316" t="s">
        <v>1067</v>
      </c>
      <c r="D854" s="316" t="s">
        <v>6</v>
      </c>
      <c r="E854" s="317" t="s">
        <v>1068</v>
      </c>
      <c r="F854" s="317" t="s">
        <v>1069</v>
      </c>
      <c r="G854" s="316"/>
      <c r="H854" s="316" t="s">
        <v>1070</v>
      </c>
      <c r="I854" s="317" t="s">
        <v>11</v>
      </c>
      <c r="J854" s="317" t="s">
        <v>1071</v>
      </c>
      <c r="K854" s="318" t="s">
        <v>1072</v>
      </c>
    </row>
    <row r="855" spans="1:11" hidden="1">
      <c r="A855" s="319" t="s">
        <v>1445</v>
      </c>
      <c r="B855" s="320" t="s">
        <v>1074</v>
      </c>
      <c r="C855" s="320" t="s">
        <v>19</v>
      </c>
      <c r="D855" s="320">
        <v>88497</v>
      </c>
      <c r="E855" s="321" t="s">
        <v>120</v>
      </c>
      <c r="F855" s="321" t="s">
        <v>1430</v>
      </c>
      <c r="G855" s="320"/>
      <c r="H855" s="320" t="s">
        <v>21</v>
      </c>
      <c r="I855" s="321">
        <v>1</v>
      </c>
      <c r="J855" s="321">
        <v>13.99</v>
      </c>
      <c r="K855" s="322">
        <v>13.99</v>
      </c>
    </row>
    <row r="856" spans="1:11" hidden="1">
      <c r="A856" s="323" t="s">
        <v>1076</v>
      </c>
      <c r="B856" s="324" t="s">
        <v>1077</v>
      </c>
      <c r="C856" s="324" t="s">
        <v>19</v>
      </c>
      <c r="D856" s="324">
        <v>3767</v>
      </c>
      <c r="E856" s="323" t="s">
        <v>1437</v>
      </c>
      <c r="F856" s="403" t="s">
        <v>1079</v>
      </c>
      <c r="G856" s="404"/>
      <c r="H856" s="324" t="s">
        <v>123</v>
      </c>
      <c r="I856" s="323">
        <v>0.1</v>
      </c>
      <c r="J856" s="323">
        <v>1.19</v>
      </c>
      <c r="K856" s="325">
        <v>0.11</v>
      </c>
    </row>
    <row r="857" spans="1:11" hidden="1">
      <c r="A857" s="323" t="s">
        <v>1076</v>
      </c>
      <c r="B857" s="324" t="s">
        <v>1077</v>
      </c>
      <c r="C857" s="324" t="s">
        <v>19</v>
      </c>
      <c r="D857" s="324">
        <v>43626</v>
      </c>
      <c r="E857" s="323" t="s">
        <v>1438</v>
      </c>
      <c r="F857" s="403" t="s">
        <v>1079</v>
      </c>
      <c r="G857" s="404"/>
      <c r="H857" s="324" t="s">
        <v>1228</v>
      </c>
      <c r="I857" s="323">
        <v>1.5550200000000001</v>
      </c>
      <c r="J857" s="323">
        <v>3.54</v>
      </c>
      <c r="K857" s="325">
        <v>5.5</v>
      </c>
    </row>
    <row r="858" spans="1:11" hidden="1">
      <c r="A858" s="323" t="s">
        <v>1076</v>
      </c>
      <c r="B858" s="324" t="s">
        <v>1083</v>
      </c>
      <c r="C858" s="324" t="s">
        <v>19</v>
      </c>
      <c r="D858" s="324">
        <v>88310</v>
      </c>
      <c r="E858" s="323" t="s">
        <v>1402</v>
      </c>
      <c r="F858" s="403" t="s">
        <v>1085</v>
      </c>
      <c r="G858" s="404"/>
      <c r="H858" s="324" t="s">
        <v>979</v>
      </c>
      <c r="I858" s="323">
        <v>0.312</v>
      </c>
      <c r="J858" s="323">
        <v>21.05</v>
      </c>
      <c r="K858" s="325">
        <v>6.56</v>
      </c>
    </row>
    <row r="859" spans="1:11" hidden="1">
      <c r="A859" s="323" t="s">
        <v>1076</v>
      </c>
      <c r="B859" s="324" t="s">
        <v>1083</v>
      </c>
      <c r="C859" s="324" t="s">
        <v>19</v>
      </c>
      <c r="D859" s="324">
        <v>88316</v>
      </c>
      <c r="E859" s="323" t="s">
        <v>1086</v>
      </c>
      <c r="F859" s="403" t="s">
        <v>1085</v>
      </c>
      <c r="G859" s="404"/>
      <c r="H859" s="324" t="s">
        <v>979</v>
      </c>
      <c r="I859" s="323">
        <v>0.114</v>
      </c>
      <c r="J859" s="323">
        <v>16.02</v>
      </c>
      <c r="K859" s="325">
        <v>1.82</v>
      </c>
    </row>
    <row r="860" spans="1:11" hidden="1">
      <c r="A860" s="277"/>
      <c r="B860"/>
      <c r="C860"/>
      <c r="D860"/>
      <c r="E860" s="277"/>
      <c r="F860" s="277"/>
      <c r="G860"/>
      <c r="H860"/>
      <c r="I860" s="277"/>
      <c r="J860" s="277"/>
      <c r="K860" s="278"/>
    </row>
    <row r="861" spans="1:11" ht="24.75">
      <c r="A861" s="315"/>
      <c r="B861" s="316" t="s">
        <v>1066</v>
      </c>
      <c r="C861" s="316" t="s">
        <v>1067</v>
      </c>
      <c r="D861" s="316" t="s">
        <v>6</v>
      </c>
      <c r="E861" s="317" t="s">
        <v>1068</v>
      </c>
      <c r="F861" s="317" t="s">
        <v>1069</v>
      </c>
      <c r="G861" s="316"/>
      <c r="H861" s="316" t="s">
        <v>1070</v>
      </c>
      <c r="I861" s="317" t="s">
        <v>11</v>
      </c>
      <c r="J861" s="317" t="s">
        <v>1071</v>
      </c>
      <c r="K861" s="318" t="s">
        <v>1072</v>
      </c>
    </row>
    <row r="862" spans="1:11">
      <c r="A862" s="319" t="s">
        <v>1446</v>
      </c>
      <c r="B862" s="320" t="s">
        <v>1074</v>
      </c>
      <c r="C862" s="320" t="s">
        <v>1075</v>
      </c>
      <c r="D862" s="320" t="s">
        <v>577</v>
      </c>
      <c r="E862" s="321" t="s">
        <v>578</v>
      </c>
      <c r="F862" s="321" t="s">
        <v>1430</v>
      </c>
      <c r="G862" s="320"/>
      <c r="H862" s="320" t="s">
        <v>21</v>
      </c>
      <c r="I862" s="321">
        <v>1</v>
      </c>
      <c r="J862" s="321">
        <v>16.27</v>
      </c>
      <c r="K862" s="322">
        <v>16.27</v>
      </c>
    </row>
    <row r="863" spans="1:11">
      <c r="A863" s="323" t="s">
        <v>1076</v>
      </c>
      <c r="B863" s="324" t="s">
        <v>1077</v>
      </c>
      <c r="C863" s="324" t="s">
        <v>19</v>
      </c>
      <c r="D863" s="324">
        <v>3767</v>
      </c>
      <c r="E863" s="323" t="s">
        <v>1437</v>
      </c>
      <c r="F863" s="403" t="s">
        <v>1079</v>
      </c>
      <c r="G863" s="404"/>
      <c r="H863" s="324" t="s">
        <v>123</v>
      </c>
      <c r="I863" s="323">
        <v>0.4</v>
      </c>
      <c r="J863" s="323">
        <v>1.19</v>
      </c>
      <c r="K863" s="325">
        <v>0.47</v>
      </c>
    </row>
    <row r="864" spans="1:11">
      <c r="A864" s="323" t="s">
        <v>1076</v>
      </c>
      <c r="B864" s="324" t="s">
        <v>1077</v>
      </c>
      <c r="C864" s="324" t="s">
        <v>19</v>
      </c>
      <c r="D864" s="324">
        <v>5318</v>
      </c>
      <c r="E864" s="323" t="s">
        <v>1405</v>
      </c>
      <c r="F864" s="403" t="s">
        <v>1079</v>
      </c>
      <c r="G864" s="404"/>
      <c r="H864" s="324" t="s">
        <v>1094</v>
      </c>
      <c r="I864" s="323">
        <v>0.05</v>
      </c>
      <c r="J864" s="323">
        <v>13.98</v>
      </c>
      <c r="K864" s="325">
        <v>0.69</v>
      </c>
    </row>
    <row r="865" spans="1:11">
      <c r="A865" s="323" t="s">
        <v>1076</v>
      </c>
      <c r="B865" s="324" t="s">
        <v>1083</v>
      </c>
      <c r="C865" s="324" t="s">
        <v>19</v>
      </c>
      <c r="D865" s="324">
        <v>88310</v>
      </c>
      <c r="E865" s="323" t="s">
        <v>1402</v>
      </c>
      <c r="F865" s="403" t="s">
        <v>1085</v>
      </c>
      <c r="G865" s="404"/>
      <c r="H865" s="324" t="s">
        <v>979</v>
      </c>
      <c r="I865" s="323">
        <v>0.4</v>
      </c>
      <c r="J865" s="323">
        <v>21.05</v>
      </c>
      <c r="K865" s="325">
        <v>8.42</v>
      </c>
    </row>
    <row r="866" spans="1:11">
      <c r="A866" s="323" t="s">
        <v>1076</v>
      </c>
      <c r="B866" s="324" t="s">
        <v>1083</v>
      </c>
      <c r="C866" s="324" t="s">
        <v>19</v>
      </c>
      <c r="D866" s="324">
        <v>88316</v>
      </c>
      <c r="E866" s="323" t="s">
        <v>1086</v>
      </c>
      <c r="F866" s="403" t="s">
        <v>1085</v>
      </c>
      <c r="G866" s="404"/>
      <c r="H866" s="324" t="s">
        <v>979</v>
      </c>
      <c r="I866" s="323">
        <v>0.35</v>
      </c>
      <c r="J866" s="323">
        <v>16.02</v>
      </c>
      <c r="K866" s="325">
        <v>5.6</v>
      </c>
    </row>
    <row r="867" spans="1:11">
      <c r="A867" s="323" t="s">
        <v>1076</v>
      </c>
      <c r="B867" s="324" t="s">
        <v>1077</v>
      </c>
      <c r="C867" s="324" t="s">
        <v>19</v>
      </c>
      <c r="D867" s="324">
        <v>43776</v>
      </c>
      <c r="E867" s="323" t="s">
        <v>1447</v>
      </c>
      <c r="F867" s="403" t="s">
        <v>1079</v>
      </c>
      <c r="G867" s="404"/>
      <c r="H867" s="324" t="s">
        <v>1448</v>
      </c>
      <c r="I867" s="323">
        <v>4.7E-2</v>
      </c>
      <c r="J867" s="323">
        <v>23.2</v>
      </c>
      <c r="K867" s="325">
        <v>1.0900000000000001</v>
      </c>
    </row>
    <row r="868" spans="1:11">
      <c r="A868" s="277"/>
      <c r="B868"/>
      <c r="C868"/>
      <c r="D868"/>
      <c r="E868" s="277"/>
      <c r="F868" s="277"/>
      <c r="G868"/>
      <c r="H868"/>
      <c r="I868" s="277"/>
      <c r="J868" s="277"/>
      <c r="K868" s="278"/>
    </row>
    <row r="869" spans="1:11" ht="24.75" hidden="1">
      <c r="A869" s="315"/>
      <c r="B869" s="316" t="s">
        <v>1066</v>
      </c>
      <c r="C869" s="316" t="s">
        <v>1067</v>
      </c>
      <c r="D869" s="316" t="s">
        <v>6</v>
      </c>
      <c r="E869" s="317" t="s">
        <v>1068</v>
      </c>
      <c r="F869" s="317" t="s">
        <v>1069</v>
      </c>
      <c r="G869" s="316"/>
      <c r="H869" s="316" t="s">
        <v>1070</v>
      </c>
      <c r="I869" s="317" t="s">
        <v>11</v>
      </c>
      <c r="J869" s="317" t="s">
        <v>1071</v>
      </c>
      <c r="K869" s="318" t="s">
        <v>1072</v>
      </c>
    </row>
    <row r="870" spans="1:11" hidden="1">
      <c r="A870" s="319" t="s">
        <v>1449</v>
      </c>
      <c r="B870" s="320" t="s">
        <v>1074</v>
      </c>
      <c r="C870" s="320" t="s">
        <v>19</v>
      </c>
      <c r="D870" s="320">
        <v>88485</v>
      </c>
      <c r="E870" s="321" t="s">
        <v>119</v>
      </c>
      <c r="F870" s="321" t="s">
        <v>1430</v>
      </c>
      <c r="G870" s="320"/>
      <c r="H870" s="320" t="s">
        <v>21</v>
      </c>
      <c r="I870" s="321">
        <v>1</v>
      </c>
      <c r="J870" s="321">
        <v>1.8</v>
      </c>
      <c r="K870" s="322">
        <v>1.8</v>
      </c>
    </row>
    <row r="871" spans="1:11" hidden="1">
      <c r="A871" s="323" t="s">
        <v>1076</v>
      </c>
      <c r="B871" s="324" t="s">
        <v>1077</v>
      </c>
      <c r="C871" s="324" t="s">
        <v>19</v>
      </c>
      <c r="D871" s="324">
        <v>6085</v>
      </c>
      <c r="E871" s="323" t="s">
        <v>1435</v>
      </c>
      <c r="F871" s="403" t="s">
        <v>1079</v>
      </c>
      <c r="G871" s="404"/>
      <c r="H871" s="324" t="s">
        <v>1094</v>
      </c>
      <c r="I871" s="323">
        <v>0.16</v>
      </c>
      <c r="J871" s="323">
        <v>4.78</v>
      </c>
      <c r="K871" s="325">
        <v>0.76</v>
      </c>
    </row>
    <row r="872" spans="1:11" hidden="1">
      <c r="A872" s="323" t="s">
        <v>1076</v>
      </c>
      <c r="B872" s="324" t="s">
        <v>1083</v>
      </c>
      <c r="C872" s="324" t="s">
        <v>19</v>
      </c>
      <c r="D872" s="324">
        <v>88310</v>
      </c>
      <c r="E872" s="323" t="s">
        <v>1402</v>
      </c>
      <c r="F872" s="403" t="s">
        <v>1085</v>
      </c>
      <c r="G872" s="404"/>
      <c r="H872" s="324" t="s">
        <v>979</v>
      </c>
      <c r="I872" s="323">
        <v>3.9E-2</v>
      </c>
      <c r="J872" s="323">
        <v>21.05</v>
      </c>
      <c r="K872" s="325">
        <v>0.82</v>
      </c>
    </row>
    <row r="873" spans="1:11" hidden="1">
      <c r="A873" s="323" t="s">
        <v>1076</v>
      </c>
      <c r="B873" s="324" t="s">
        <v>1083</v>
      </c>
      <c r="C873" s="324" t="s">
        <v>19</v>
      </c>
      <c r="D873" s="324">
        <v>88316</v>
      </c>
      <c r="E873" s="323" t="s">
        <v>1086</v>
      </c>
      <c r="F873" s="403" t="s">
        <v>1085</v>
      </c>
      <c r="G873" s="404"/>
      <c r="H873" s="324" t="s">
        <v>979</v>
      </c>
      <c r="I873" s="323">
        <v>1.4E-2</v>
      </c>
      <c r="J873" s="323">
        <v>16.02</v>
      </c>
      <c r="K873" s="325">
        <v>0.22</v>
      </c>
    </row>
    <row r="874" spans="1:11" hidden="1">
      <c r="A874" s="277"/>
      <c r="B874"/>
      <c r="C874"/>
      <c r="D874"/>
      <c r="E874" s="277"/>
      <c r="F874" s="277"/>
      <c r="G874"/>
      <c r="H874"/>
      <c r="I874" s="277"/>
      <c r="J874" s="277"/>
      <c r="K874" s="278"/>
    </row>
    <row r="875" spans="1:11" ht="24.75" hidden="1">
      <c r="A875" s="315"/>
      <c r="B875" s="316" t="s">
        <v>1066</v>
      </c>
      <c r="C875" s="316" t="s">
        <v>1067</v>
      </c>
      <c r="D875" s="316" t="s">
        <v>6</v>
      </c>
      <c r="E875" s="317" t="s">
        <v>1068</v>
      </c>
      <c r="F875" s="317" t="s">
        <v>1069</v>
      </c>
      <c r="G875" s="316"/>
      <c r="H875" s="316" t="s">
        <v>1070</v>
      </c>
      <c r="I875" s="317" t="s">
        <v>11</v>
      </c>
      <c r="J875" s="317" t="s">
        <v>1071</v>
      </c>
      <c r="K875" s="318" t="s">
        <v>1072</v>
      </c>
    </row>
    <row r="876" spans="1:11" hidden="1">
      <c r="A876" s="319" t="s">
        <v>1450</v>
      </c>
      <c r="B876" s="320" t="s">
        <v>1074</v>
      </c>
      <c r="C876" s="320" t="s">
        <v>19</v>
      </c>
      <c r="D876" s="320">
        <v>95305</v>
      </c>
      <c r="E876" s="321" t="s">
        <v>122</v>
      </c>
      <c r="F876" s="321" t="s">
        <v>1430</v>
      </c>
      <c r="G876" s="320"/>
      <c r="H876" s="320" t="s">
        <v>21</v>
      </c>
      <c r="I876" s="321">
        <v>1</v>
      </c>
      <c r="J876" s="321">
        <v>11.75</v>
      </c>
      <c r="K876" s="322">
        <v>11.75</v>
      </c>
    </row>
    <row r="877" spans="1:11" hidden="1">
      <c r="A877" s="323" t="s">
        <v>1076</v>
      </c>
      <c r="B877" s="324" t="s">
        <v>1077</v>
      </c>
      <c r="C877" s="324" t="s">
        <v>19</v>
      </c>
      <c r="D877" s="324">
        <v>38877</v>
      </c>
      <c r="E877" s="323" t="s">
        <v>1442</v>
      </c>
      <c r="F877" s="403" t="s">
        <v>1079</v>
      </c>
      <c r="G877" s="404"/>
      <c r="H877" s="324" t="s">
        <v>218</v>
      </c>
      <c r="I877" s="323">
        <v>1.1399999999999999</v>
      </c>
      <c r="J877" s="323">
        <v>5.88</v>
      </c>
      <c r="K877" s="325">
        <v>6.7</v>
      </c>
    </row>
    <row r="878" spans="1:11" hidden="1">
      <c r="A878" s="323" t="s">
        <v>1076</v>
      </c>
      <c r="B878" s="324" t="s">
        <v>1083</v>
      </c>
      <c r="C878" s="324" t="s">
        <v>19</v>
      </c>
      <c r="D878" s="324">
        <v>88310</v>
      </c>
      <c r="E878" s="323" t="s">
        <v>1402</v>
      </c>
      <c r="F878" s="403" t="s">
        <v>1085</v>
      </c>
      <c r="G878" s="404"/>
      <c r="H878" s="324" t="s">
        <v>979</v>
      </c>
      <c r="I878" s="323">
        <v>0.188</v>
      </c>
      <c r="J878" s="323">
        <v>21.05</v>
      </c>
      <c r="K878" s="325">
        <v>3.95</v>
      </c>
    </row>
    <row r="879" spans="1:11" hidden="1">
      <c r="A879" s="323" t="s">
        <v>1076</v>
      </c>
      <c r="B879" s="324" t="s">
        <v>1083</v>
      </c>
      <c r="C879" s="324" t="s">
        <v>19</v>
      </c>
      <c r="D879" s="324">
        <v>88316</v>
      </c>
      <c r="E879" s="323" t="s">
        <v>1086</v>
      </c>
      <c r="F879" s="403" t="s">
        <v>1085</v>
      </c>
      <c r="G879" s="404"/>
      <c r="H879" s="324" t="s">
        <v>979</v>
      </c>
      <c r="I879" s="323">
        <v>6.9000000000000006E-2</v>
      </c>
      <c r="J879" s="323">
        <v>16.02</v>
      </c>
      <c r="K879" s="325">
        <v>1.1000000000000001</v>
      </c>
    </row>
    <row r="880" spans="1:11" hidden="1">
      <c r="A880" s="277"/>
      <c r="B880"/>
      <c r="C880"/>
      <c r="D880"/>
      <c r="E880" s="277"/>
      <c r="F880" s="277"/>
      <c r="G880"/>
      <c r="H880"/>
      <c r="I880" s="277"/>
      <c r="J880" s="277"/>
      <c r="K880" s="278"/>
    </row>
    <row r="881" spans="1:11" ht="24.75" hidden="1">
      <c r="A881" s="315"/>
      <c r="B881" s="316" t="s">
        <v>1066</v>
      </c>
      <c r="C881" s="316" t="s">
        <v>1067</v>
      </c>
      <c r="D881" s="316" t="s">
        <v>6</v>
      </c>
      <c r="E881" s="317" t="s">
        <v>1068</v>
      </c>
      <c r="F881" s="317" t="s">
        <v>1069</v>
      </c>
      <c r="G881" s="316"/>
      <c r="H881" s="316" t="s">
        <v>1070</v>
      </c>
      <c r="I881" s="317" t="s">
        <v>11</v>
      </c>
      <c r="J881" s="317" t="s">
        <v>1071</v>
      </c>
      <c r="K881" s="318" t="s">
        <v>1072</v>
      </c>
    </row>
    <row r="882" spans="1:11" ht="31.5" hidden="1">
      <c r="A882" s="319" t="s">
        <v>1451</v>
      </c>
      <c r="B882" s="320" t="s">
        <v>1074</v>
      </c>
      <c r="C882" s="320" t="s">
        <v>19</v>
      </c>
      <c r="D882" s="320">
        <v>88489</v>
      </c>
      <c r="E882" s="321" t="s">
        <v>121</v>
      </c>
      <c r="F882" s="321" t="s">
        <v>1430</v>
      </c>
      <c r="G882" s="320"/>
      <c r="H882" s="320" t="s">
        <v>21</v>
      </c>
      <c r="I882" s="321">
        <v>1</v>
      </c>
      <c r="J882" s="321">
        <v>13.15</v>
      </c>
      <c r="K882" s="322">
        <v>13.15</v>
      </c>
    </row>
    <row r="883" spans="1:11" hidden="1">
      <c r="A883" s="323" t="s">
        <v>1076</v>
      </c>
      <c r="B883" s="324" t="s">
        <v>1077</v>
      </c>
      <c r="C883" s="324" t="s">
        <v>19</v>
      </c>
      <c r="D883" s="324">
        <v>7356</v>
      </c>
      <c r="E883" s="323" t="s">
        <v>1093</v>
      </c>
      <c r="F883" s="403" t="s">
        <v>1079</v>
      </c>
      <c r="G883" s="404"/>
      <c r="H883" s="324" t="s">
        <v>1094</v>
      </c>
      <c r="I883" s="323">
        <v>0.33</v>
      </c>
      <c r="J883" s="323">
        <v>24.63</v>
      </c>
      <c r="K883" s="325">
        <v>8.1199999999999992</v>
      </c>
    </row>
    <row r="884" spans="1:11" hidden="1">
      <c r="A884" s="323" t="s">
        <v>1076</v>
      </c>
      <c r="B884" s="324" t="s">
        <v>1083</v>
      </c>
      <c r="C884" s="324" t="s">
        <v>19</v>
      </c>
      <c r="D884" s="324">
        <v>88310</v>
      </c>
      <c r="E884" s="323" t="s">
        <v>1402</v>
      </c>
      <c r="F884" s="403" t="s">
        <v>1085</v>
      </c>
      <c r="G884" s="404"/>
      <c r="H884" s="324" t="s">
        <v>979</v>
      </c>
      <c r="I884" s="323">
        <v>0.187</v>
      </c>
      <c r="J884" s="323">
        <v>21.05</v>
      </c>
      <c r="K884" s="325">
        <v>3.93</v>
      </c>
    </row>
    <row r="885" spans="1:11" hidden="1">
      <c r="A885" s="323" t="s">
        <v>1076</v>
      </c>
      <c r="B885" s="324" t="s">
        <v>1083</v>
      </c>
      <c r="C885" s="324" t="s">
        <v>19</v>
      </c>
      <c r="D885" s="324">
        <v>88316</v>
      </c>
      <c r="E885" s="323" t="s">
        <v>1086</v>
      </c>
      <c r="F885" s="403" t="s">
        <v>1085</v>
      </c>
      <c r="G885" s="404"/>
      <c r="H885" s="324" t="s">
        <v>979</v>
      </c>
      <c r="I885" s="323">
        <v>6.9000000000000006E-2</v>
      </c>
      <c r="J885" s="323">
        <v>16.02</v>
      </c>
      <c r="K885" s="325">
        <v>1.1000000000000001</v>
      </c>
    </row>
    <row r="886" spans="1:11" hidden="1">
      <c r="A886" s="277"/>
      <c r="B886"/>
      <c r="C886"/>
      <c r="D886"/>
      <c r="E886" s="277"/>
      <c r="F886" s="277"/>
      <c r="G886"/>
      <c r="H886"/>
      <c r="I886" s="277"/>
      <c r="J886" s="277"/>
      <c r="K886" s="278"/>
    </row>
    <row r="887" spans="1:11" ht="24.75">
      <c r="A887" s="315"/>
      <c r="B887" s="316" t="s">
        <v>1066</v>
      </c>
      <c r="C887" s="316" t="s">
        <v>1067</v>
      </c>
      <c r="D887" s="316" t="s">
        <v>6</v>
      </c>
      <c r="E887" s="317" t="s">
        <v>1068</v>
      </c>
      <c r="F887" s="317" t="s">
        <v>1069</v>
      </c>
      <c r="G887" s="316"/>
      <c r="H887" s="316" t="s">
        <v>1070</v>
      </c>
      <c r="I887" s="317" t="s">
        <v>11</v>
      </c>
      <c r="J887" s="317" t="s">
        <v>1071</v>
      </c>
      <c r="K887" s="318" t="s">
        <v>1072</v>
      </c>
    </row>
    <row r="888" spans="1:11" ht="31.5">
      <c r="A888" s="319" t="s">
        <v>1452</v>
      </c>
      <c r="B888" s="320" t="s">
        <v>1074</v>
      </c>
      <c r="C888" s="320" t="s">
        <v>1075</v>
      </c>
      <c r="D888" s="320" t="s">
        <v>518</v>
      </c>
      <c r="E888" s="321" t="s">
        <v>1453</v>
      </c>
      <c r="F888" s="321" t="s">
        <v>1282</v>
      </c>
      <c r="G888" s="320"/>
      <c r="H888" s="320" t="s">
        <v>123</v>
      </c>
      <c r="I888" s="321">
        <v>1</v>
      </c>
      <c r="J888" s="321">
        <v>9421.48</v>
      </c>
      <c r="K888" s="322">
        <v>9421.48</v>
      </c>
    </row>
    <row r="889" spans="1:11">
      <c r="A889" s="323" t="s">
        <v>1076</v>
      </c>
      <c r="B889" s="324" t="s">
        <v>1083</v>
      </c>
      <c r="C889" s="324" t="s">
        <v>1280</v>
      </c>
      <c r="D889" s="324">
        <v>353</v>
      </c>
      <c r="E889" s="323" t="s">
        <v>1454</v>
      </c>
      <c r="F889" s="403" t="s">
        <v>1294</v>
      </c>
      <c r="G889" s="404"/>
      <c r="H889" s="324" t="s">
        <v>1286</v>
      </c>
      <c r="I889" s="323">
        <v>1.5</v>
      </c>
      <c r="J889" s="323">
        <v>10.88</v>
      </c>
      <c r="K889" s="325">
        <v>16.32</v>
      </c>
    </row>
    <row r="890" spans="1:11">
      <c r="A890" s="323" t="s">
        <v>1076</v>
      </c>
      <c r="B890" s="324" t="s">
        <v>1083</v>
      </c>
      <c r="C890" s="324" t="s">
        <v>1280</v>
      </c>
      <c r="D890" s="324">
        <v>359</v>
      </c>
      <c r="E890" s="323" t="s">
        <v>1455</v>
      </c>
      <c r="F890" s="403" t="s">
        <v>1294</v>
      </c>
      <c r="G890" s="404"/>
      <c r="H890" s="324" t="s">
        <v>1286</v>
      </c>
      <c r="I890" s="323">
        <v>6</v>
      </c>
      <c r="J890" s="323">
        <v>43.44</v>
      </c>
      <c r="K890" s="325">
        <v>260.64</v>
      </c>
    </row>
    <row r="891" spans="1:11">
      <c r="A891" s="323" t="s">
        <v>1076</v>
      </c>
      <c r="B891" s="324" t="s">
        <v>1083</v>
      </c>
      <c r="C891" s="324" t="s">
        <v>1280</v>
      </c>
      <c r="D891" s="324">
        <v>368</v>
      </c>
      <c r="E891" s="323" t="s">
        <v>1456</v>
      </c>
      <c r="F891" s="403" t="s">
        <v>1294</v>
      </c>
      <c r="G891" s="404"/>
      <c r="H891" s="324" t="s">
        <v>130</v>
      </c>
      <c r="I891" s="323">
        <v>2</v>
      </c>
      <c r="J891" s="323">
        <v>55.78</v>
      </c>
      <c r="K891" s="325">
        <v>111.56</v>
      </c>
    </row>
    <row r="892" spans="1:11">
      <c r="A892" s="323" t="s">
        <v>1076</v>
      </c>
      <c r="B892" s="324" t="s">
        <v>1083</v>
      </c>
      <c r="C892" s="324" t="s">
        <v>1280</v>
      </c>
      <c r="D892" s="324">
        <v>377</v>
      </c>
      <c r="E892" s="323" t="s">
        <v>1457</v>
      </c>
      <c r="F892" s="403" t="s">
        <v>1294</v>
      </c>
      <c r="G892" s="404"/>
      <c r="H892" s="324" t="s">
        <v>130</v>
      </c>
      <c r="I892" s="323">
        <v>4</v>
      </c>
      <c r="J892" s="323">
        <v>27.15</v>
      </c>
      <c r="K892" s="325">
        <v>108.6</v>
      </c>
    </row>
    <row r="893" spans="1:11">
      <c r="A893" s="323" t="s">
        <v>1076</v>
      </c>
      <c r="B893" s="324" t="s">
        <v>1083</v>
      </c>
      <c r="C893" s="324" t="s">
        <v>1280</v>
      </c>
      <c r="D893" s="324">
        <v>681</v>
      </c>
      <c r="E893" s="323" t="s">
        <v>1458</v>
      </c>
      <c r="F893" s="403" t="s">
        <v>1294</v>
      </c>
      <c r="G893" s="404"/>
      <c r="H893" s="324" t="s">
        <v>130</v>
      </c>
      <c r="I893" s="323">
        <v>3</v>
      </c>
      <c r="J893" s="323">
        <v>5.95</v>
      </c>
      <c r="K893" s="325">
        <v>17.850000000000001</v>
      </c>
    </row>
    <row r="894" spans="1:11">
      <c r="A894" s="323" t="s">
        <v>1076</v>
      </c>
      <c r="B894" s="324" t="s">
        <v>1083</v>
      </c>
      <c r="C894" s="324" t="s">
        <v>1280</v>
      </c>
      <c r="D894" s="324">
        <v>2842</v>
      </c>
      <c r="E894" s="323" t="s">
        <v>1459</v>
      </c>
      <c r="F894" s="403" t="s">
        <v>1294</v>
      </c>
      <c r="G894" s="404"/>
      <c r="H894" s="324" t="s">
        <v>130</v>
      </c>
      <c r="I894" s="323">
        <v>1</v>
      </c>
      <c r="J894" s="323">
        <v>34.31</v>
      </c>
      <c r="K894" s="325">
        <v>34.31</v>
      </c>
    </row>
    <row r="895" spans="1:11">
      <c r="A895" s="323" t="s">
        <v>1076</v>
      </c>
      <c r="B895" s="324" t="s">
        <v>1083</v>
      </c>
      <c r="C895" s="324" t="s">
        <v>1280</v>
      </c>
      <c r="D895" s="324">
        <v>2892</v>
      </c>
      <c r="E895" s="323" t="s">
        <v>1460</v>
      </c>
      <c r="F895" s="403" t="s">
        <v>1294</v>
      </c>
      <c r="G895" s="404"/>
      <c r="H895" s="324" t="s">
        <v>130</v>
      </c>
      <c r="I895" s="323">
        <v>1</v>
      </c>
      <c r="J895" s="323">
        <v>5.84</v>
      </c>
      <c r="K895" s="325">
        <v>5.84</v>
      </c>
    </row>
    <row r="896" spans="1:11">
      <c r="A896" s="323" t="s">
        <v>1076</v>
      </c>
      <c r="B896" s="324" t="s">
        <v>1083</v>
      </c>
      <c r="C896" s="324" t="s">
        <v>1280</v>
      </c>
      <c r="D896" s="324">
        <v>4429</v>
      </c>
      <c r="E896" s="323" t="s">
        <v>1461</v>
      </c>
      <c r="F896" s="403" t="s">
        <v>1294</v>
      </c>
      <c r="G896" s="404"/>
      <c r="H896" s="324" t="s">
        <v>130</v>
      </c>
      <c r="I896" s="323">
        <v>3</v>
      </c>
      <c r="J896" s="323">
        <v>138.07</v>
      </c>
      <c r="K896" s="325">
        <v>414.21</v>
      </c>
    </row>
    <row r="897" spans="1:11">
      <c r="A897" s="323" t="s">
        <v>1076</v>
      </c>
      <c r="B897" s="324" t="s">
        <v>1083</v>
      </c>
      <c r="C897" s="324" t="s">
        <v>1280</v>
      </c>
      <c r="D897" s="324">
        <v>7923</v>
      </c>
      <c r="E897" s="323" t="s">
        <v>1462</v>
      </c>
      <c r="F897" s="403" t="s">
        <v>1294</v>
      </c>
      <c r="G897" s="404"/>
      <c r="H897" s="324" t="s">
        <v>130</v>
      </c>
      <c r="I897" s="323">
        <v>2</v>
      </c>
      <c r="J897" s="323">
        <v>5.77</v>
      </c>
      <c r="K897" s="325">
        <v>11.54</v>
      </c>
    </row>
    <row r="898" spans="1:11">
      <c r="A898" s="323" t="s">
        <v>1076</v>
      </c>
      <c r="B898" s="324" t="s">
        <v>1083</v>
      </c>
      <c r="C898" s="324" t="s">
        <v>1280</v>
      </c>
      <c r="D898" s="324">
        <v>8021</v>
      </c>
      <c r="E898" s="323" t="s">
        <v>1463</v>
      </c>
      <c r="F898" s="403" t="s">
        <v>1294</v>
      </c>
      <c r="G898" s="404"/>
      <c r="H898" s="324" t="s">
        <v>130</v>
      </c>
      <c r="I898" s="323">
        <v>1</v>
      </c>
      <c r="J898" s="323">
        <v>31.9</v>
      </c>
      <c r="K898" s="325">
        <v>31.9</v>
      </c>
    </row>
    <row r="899" spans="1:11">
      <c r="A899" s="323" t="s">
        <v>1076</v>
      </c>
      <c r="B899" s="324" t="s">
        <v>1083</v>
      </c>
      <c r="C899" s="324" t="s">
        <v>1280</v>
      </c>
      <c r="D899" s="324">
        <v>8082</v>
      </c>
      <c r="E899" s="323" t="s">
        <v>1464</v>
      </c>
      <c r="F899" s="403" t="s">
        <v>1294</v>
      </c>
      <c r="G899" s="404"/>
      <c r="H899" s="324" t="s">
        <v>1295</v>
      </c>
      <c r="I899" s="323">
        <v>1</v>
      </c>
      <c r="J899" s="323">
        <v>111.25</v>
      </c>
      <c r="K899" s="325">
        <v>111.25</v>
      </c>
    </row>
    <row r="900" spans="1:11">
      <c r="A900" s="323" t="s">
        <v>1076</v>
      </c>
      <c r="B900" s="324" t="s">
        <v>1083</v>
      </c>
      <c r="C900" s="324" t="s">
        <v>1280</v>
      </c>
      <c r="D900" s="324">
        <v>8350</v>
      </c>
      <c r="E900" s="323" t="s">
        <v>1465</v>
      </c>
      <c r="F900" s="403" t="s">
        <v>1294</v>
      </c>
      <c r="G900" s="404"/>
      <c r="H900" s="324" t="s">
        <v>1286</v>
      </c>
      <c r="I900" s="323">
        <v>15</v>
      </c>
      <c r="J900" s="323">
        <v>65.45</v>
      </c>
      <c r="K900" s="325">
        <v>981.75</v>
      </c>
    </row>
    <row r="901" spans="1:11">
      <c r="A901" s="323" t="s">
        <v>1076</v>
      </c>
      <c r="B901" s="324" t="s">
        <v>1083</v>
      </c>
      <c r="C901" s="324" t="s">
        <v>1280</v>
      </c>
      <c r="D901" s="324">
        <v>8454</v>
      </c>
      <c r="E901" s="323" t="s">
        <v>1466</v>
      </c>
      <c r="F901" s="403" t="s">
        <v>1294</v>
      </c>
      <c r="G901" s="404"/>
      <c r="H901" s="324" t="s">
        <v>130</v>
      </c>
      <c r="I901" s="323">
        <v>1</v>
      </c>
      <c r="J901" s="323">
        <v>1358.77</v>
      </c>
      <c r="K901" s="325">
        <v>1358.77</v>
      </c>
    </row>
    <row r="902" spans="1:11">
      <c r="A902" s="323" t="s">
        <v>1076</v>
      </c>
      <c r="B902" s="324" t="s">
        <v>1083</v>
      </c>
      <c r="C902" s="324" t="s">
        <v>1280</v>
      </c>
      <c r="D902" s="324">
        <v>9009</v>
      </c>
      <c r="E902" s="323" t="s">
        <v>1467</v>
      </c>
      <c r="F902" s="403" t="s">
        <v>1294</v>
      </c>
      <c r="G902" s="404"/>
      <c r="H902" s="324" t="s">
        <v>1286</v>
      </c>
      <c r="I902" s="323">
        <v>25</v>
      </c>
      <c r="J902" s="323">
        <v>126.42</v>
      </c>
      <c r="K902" s="325">
        <v>3160.5</v>
      </c>
    </row>
    <row r="903" spans="1:11">
      <c r="A903" s="323" t="s">
        <v>1076</v>
      </c>
      <c r="B903" s="324" t="s">
        <v>1083</v>
      </c>
      <c r="C903" s="324" t="s">
        <v>1280</v>
      </c>
      <c r="D903" s="324">
        <v>9067</v>
      </c>
      <c r="E903" s="323" t="s">
        <v>1468</v>
      </c>
      <c r="F903" s="403" t="s">
        <v>1294</v>
      </c>
      <c r="G903" s="404"/>
      <c r="H903" s="324" t="s">
        <v>130</v>
      </c>
      <c r="I903" s="323">
        <v>1</v>
      </c>
      <c r="J903" s="323">
        <v>570.26</v>
      </c>
      <c r="K903" s="325">
        <v>570.26</v>
      </c>
    </row>
    <row r="904" spans="1:11">
      <c r="A904" s="323" t="s">
        <v>1076</v>
      </c>
      <c r="B904" s="324" t="s">
        <v>1083</v>
      </c>
      <c r="C904" s="324" t="s">
        <v>1280</v>
      </c>
      <c r="D904" s="324">
        <v>9379</v>
      </c>
      <c r="E904" s="323" t="s">
        <v>1469</v>
      </c>
      <c r="F904" s="403" t="s">
        <v>1294</v>
      </c>
      <c r="G904" s="404"/>
      <c r="H904" s="324" t="s">
        <v>130</v>
      </c>
      <c r="I904" s="323">
        <v>3</v>
      </c>
      <c r="J904" s="323">
        <v>39.74</v>
      </c>
      <c r="K904" s="325">
        <v>119.22</v>
      </c>
    </row>
    <row r="905" spans="1:11" ht="24.75">
      <c r="A905" s="323" t="s">
        <v>1076</v>
      </c>
      <c r="B905" s="324" t="s">
        <v>1083</v>
      </c>
      <c r="C905" s="324" t="s">
        <v>1280</v>
      </c>
      <c r="D905" s="324">
        <v>10311</v>
      </c>
      <c r="E905" s="323" t="s">
        <v>1470</v>
      </c>
      <c r="F905" s="403" t="s">
        <v>1294</v>
      </c>
      <c r="G905" s="404"/>
      <c r="H905" s="324" t="s">
        <v>130</v>
      </c>
      <c r="I905" s="323">
        <v>1</v>
      </c>
      <c r="J905" s="323">
        <v>2106.96</v>
      </c>
      <c r="K905" s="325">
        <v>2106.96</v>
      </c>
    </row>
    <row r="906" spans="1:11">
      <c r="A906" s="277"/>
      <c r="B906"/>
      <c r="C906"/>
      <c r="D906"/>
      <c r="E906" s="277"/>
      <c r="F906" s="277"/>
      <c r="G906"/>
      <c r="H906"/>
      <c r="I906" s="277"/>
      <c r="J906" s="277"/>
      <c r="K906" s="278"/>
    </row>
    <row r="907" spans="1:11" ht="24.75" hidden="1">
      <c r="A907" s="315"/>
      <c r="B907" s="316" t="s">
        <v>1066</v>
      </c>
      <c r="C907" s="316" t="s">
        <v>1067</v>
      </c>
      <c r="D907" s="316" t="s">
        <v>6</v>
      </c>
      <c r="E907" s="317" t="s">
        <v>1068</v>
      </c>
      <c r="F907" s="317" t="s">
        <v>1069</v>
      </c>
      <c r="G907" s="316"/>
      <c r="H907" s="316" t="s">
        <v>1070</v>
      </c>
      <c r="I907" s="317" t="s">
        <v>11</v>
      </c>
      <c r="J907" s="317" t="s">
        <v>1071</v>
      </c>
      <c r="K907" s="318" t="s">
        <v>1072</v>
      </c>
    </row>
    <row r="908" spans="1:11" ht="78.75" hidden="1">
      <c r="A908" s="319" t="s">
        <v>1471</v>
      </c>
      <c r="B908" s="320" t="s">
        <v>1074</v>
      </c>
      <c r="C908" s="320" t="s">
        <v>19</v>
      </c>
      <c r="D908" s="320">
        <v>101881</v>
      </c>
      <c r="E908" s="321" t="s">
        <v>606</v>
      </c>
      <c r="F908" s="321" t="s">
        <v>1472</v>
      </c>
      <c r="G908" s="320"/>
      <c r="H908" s="320" t="s">
        <v>123</v>
      </c>
      <c r="I908" s="321">
        <v>1</v>
      </c>
      <c r="J908" s="321">
        <v>1333.17</v>
      </c>
      <c r="K908" s="322">
        <v>1333.17</v>
      </c>
    </row>
    <row r="909" spans="1:11" ht="24.75" hidden="1">
      <c r="A909" s="323" t="s">
        <v>1076</v>
      </c>
      <c r="B909" s="324" t="s">
        <v>1077</v>
      </c>
      <c r="C909" s="324" t="s">
        <v>19</v>
      </c>
      <c r="D909" s="324">
        <v>12042</v>
      </c>
      <c r="E909" s="323" t="s">
        <v>1473</v>
      </c>
      <c r="F909" s="403" t="s">
        <v>1079</v>
      </c>
      <c r="G909" s="404"/>
      <c r="H909" s="324" t="s">
        <v>123</v>
      </c>
      <c r="I909" s="323">
        <v>1</v>
      </c>
      <c r="J909" s="323">
        <v>1297.42</v>
      </c>
      <c r="K909" s="325">
        <v>1297.42</v>
      </c>
    </row>
    <row r="910" spans="1:11" ht="24.75" hidden="1">
      <c r="A910" s="323" t="s">
        <v>1076</v>
      </c>
      <c r="B910" s="324" t="s">
        <v>1083</v>
      </c>
      <c r="C910" s="324" t="s">
        <v>19</v>
      </c>
      <c r="D910" s="324">
        <v>87367</v>
      </c>
      <c r="E910" s="323" t="s">
        <v>1474</v>
      </c>
      <c r="F910" s="403" t="s">
        <v>1085</v>
      </c>
      <c r="G910" s="404"/>
      <c r="H910" s="324" t="s">
        <v>28</v>
      </c>
      <c r="I910" s="323">
        <v>1.89E-2</v>
      </c>
      <c r="J910" s="323">
        <v>610.78</v>
      </c>
      <c r="K910" s="325">
        <v>11.54</v>
      </c>
    </row>
    <row r="911" spans="1:11" hidden="1">
      <c r="A911" s="323" t="s">
        <v>1076</v>
      </c>
      <c r="B911" s="324" t="s">
        <v>1083</v>
      </c>
      <c r="C911" s="324" t="s">
        <v>19</v>
      </c>
      <c r="D911" s="324">
        <v>88247</v>
      </c>
      <c r="E911" s="323" t="s">
        <v>1475</v>
      </c>
      <c r="F911" s="403" t="s">
        <v>1085</v>
      </c>
      <c r="G911" s="404"/>
      <c r="H911" s="324" t="s">
        <v>979</v>
      </c>
      <c r="I911" s="323">
        <v>0.63839999999999997</v>
      </c>
      <c r="J911" s="323">
        <v>17.23</v>
      </c>
      <c r="K911" s="325">
        <v>10.99</v>
      </c>
    </row>
    <row r="912" spans="1:11" hidden="1">
      <c r="A912" s="323" t="s">
        <v>1076</v>
      </c>
      <c r="B912" s="324" t="s">
        <v>1083</v>
      </c>
      <c r="C912" s="324" t="s">
        <v>19</v>
      </c>
      <c r="D912" s="324">
        <v>88264</v>
      </c>
      <c r="E912" s="323" t="s">
        <v>1476</v>
      </c>
      <c r="F912" s="403" t="s">
        <v>1085</v>
      </c>
      <c r="G912" s="404"/>
      <c r="H912" s="324" t="s">
        <v>979</v>
      </c>
      <c r="I912" s="323">
        <v>0.63839999999999997</v>
      </c>
      <c r="J912" s="323">
        <v>20.71</v>
      </c>
      <c r="K912" s="325">
        <v>13.22</v>
      </c>
    </row>
    <row r="913" spans="1:11" hidden="1">
      <c r="A913" s="277"/>
      <c r="B913"/>
      <c r="C913"/>
      <c r="D913"/>
      <c r="E913" s="277"/>
      <c r="F913" s="277"/>
      <c r="G913"/>
      <c r="H913"/>
      <c r="I913" s="277"/>
      <c r="J913" s="277"/>
      <c r="K913" s="278"/>
    </row>
    <row r="914" spans="1:11" ht="24.75" hidden="1">
      <c r="A914" s="315"/>
      <c r="B914" s="316" t="s">
        <v>1066</v>
      </c>
      <c r="C914" s="316" t="s">
        <v>1067</v>
      </c>
      <c r="D914" s="316" t="s">
        <v>6</v>
      </c>
      <c r="E914" s="317" t="s">
        <v>1068</v>
      </c>
      <c r="F914" s="317" t="s">
        <v>1069</v>
      </c>
      <c r="G914" s="316"/>
      <c r="H914" s="316" t="s">
        <v>1070</v>
      </c>
      <c r="I914" s="317" t="s">
        <v>11</v>
      </c>
      <c r="J914" s="317" t="s">
        <v>1071</v>
      </c>
      <c r="K914" s="318" t="s">
        <v>1072</v>
      </c>
    </row>
    <row r="915" spans="1:11" ht="78.75" hidden="1">
      <c r="A915" s="319" t="s">
        <v>1477</v>
      </c>
      <c r="B915" s="320" t="s">
        <v>1074</v>
      </c>
      <c r="C915" s="320" t="s">
        <v>19</v>
      </c>
      <c r="D915" s="320">
        <v>97884</v>
      </c>
      <c r="E915" s="321" t="s">
        <v>482</v>
      </c>
      <c r="F915" s="321" t="s">
        <v>1472</v>
      </c>
      <c r="G915" s="320"/>
      <c r="H915" s="320" t="s">
        <v>123</v>
      </c>
      <c r="I915" s="321">
        <v>1</v>
      </c>
      <c r="J915" s="321">
        <v>742.58</v>
      </c>
      <c r="K915" s="322">
        <v>742.58</v>
      </c>
    </row>
    <row r="916" spans="1:11" ht="36.75" hidden="1">
      <c r="A916" s="323" t="s">
        <v>1076</v>
      </c>
      <c r="B916" s="324" t="s">
        <v>1083</v>
      </c>
      <c r="C916" s="324" t="s">
        <v>19</v>
      </c>
      <c r="D916" s="324">
        <v>5678</v>
      </c>
      <c r="E916" s="323" t="s">
        <v>1478</v>
      </c>
      <c r="F916" s="403" t="s">
        <v>1098</v>
      </c>
      <c r="G916" s="404"/>
      <c r="H916" s="324" t="s">
        <v>1099</v>
      </c>
      <c r="I916" s="323">
        <v>4.7100000000000003E-2</v>
      </c>
      <c r="J916" s="323">
        <v>135.54</v>
      </c>
      <c r="K916" s="325">
        <v>6.38</v>
      </c>
    </row>
    <row r="917" spans="1:11" ht="36.75" hidden="1">
      <c r="A917" s="323" t="s">
        <v>1076</v>
      </c>
      <c r="B917" s="324" t="s">
        <v>1083</v>
      </c>
      <c r="C917" s="324" t="s">
        <v>19</v>
      </c>
      <c r="D917" s="324">
        <v>5679</v>
      </c>
      <c r="E917" s="323" t="s">
        <v>1479</v>
      </c>
      <c r="F917" s="403" t="s">
        <v>1098</v>
      </c>
      <c r="G917" s="404"/>
      <c r="H917" s="324" t="s">
        <v>1101</v>
      </c>
      <c r="I917" s="323">
        <v>9.6000000000000002E-2</v>
      </c>
      <c r="J917" s="323">
        <v>46.31</v>
      </c>
      <c r="K917" s="325">
        <v>4.4400000000000004</v>
      </c>
    </row>
    <row r="918" spans="1:11" hidden="1">
      <c r="A918" s="323" t="s">
        <v>1076</v>
      </c>
      <c r="B918" s="324" t="s">
        <v>1077</v>
      </c>
      <c r="C918" s="324" t="s">
        <v>19</v>
      </c>
      <c r="D918" s="324">
        <v>43432</v>
      </c>
      <c r="E918" s="323" t="s">
        <v>1480</v>
      </c>
      <c r="F918" s="403" t="s">
        <v>1079</v>
      </c>
      <c r="G918" s="404"/>
      <c r="H918" s="324" t="s">
        <v>1115</v>
      </c>
      <c r="I918" s="323">
        <v>1</v>
      </c>
      <c r="J918" s="323">
        <v>580.84</v>
      </c>
      <c r="K918" s="325">
        <v>580.84</v>
      </c>
    </row>
    <row r="919" spans="1:11" hidden="1">
      <c r="A919" s="323" t="s">
        <v>1076</v>
      </c>
      <c r="B919" s="324" t="s">
        <v>1083</v>
      </c>
      <c r="C919" s="324" t="s">
        <v>19</v>
      </c>
      <c r="D919" s="324">
        <v>88309</v>
      </c>
      <c r="E919" s="323" t="s">
        <v>1208</v>
      </c>
      <c r="F919" s="403" t="s">
        <v>1085</v>
      </c>
      <c r="G919" s="404"/>
      <c r="H919" s="324" t="s">
        <v>979</v>
      </c>
      <c r="I919" s="323">
        <v>9.2799999999999994E-2</v>
      </c>
      <c r="J919" s="323">
        <v>19.98</v>
      </c>
      <c r="K919" s="325">
        <v>1.85</v>
      </c>
    </row>
    <row r="920" spans="1:11" hidden="1">
      <c r="A920" s="323" t="s">
        <v>1076</v>
      </c>
      <c r="B920" s="324" t="s">
        <v>1083</v>
      </c>
      <c r="C920" s="324" t="s">
        <v>19</v>
      </c>
      <c r="D920" s="324">
        <v>88316</v>
      </c>
      <c r="E920" s="323" t="s">
        <v>1086</v>
      </c>
      <c r="F920" s="403" t="s">
        <v>1085</v>
      </c>
      <c r="G920" s="404"/>
      <c r="H920" s="324" t="s">
        <v>979</v>
      </c>
      <c r="I920" s="323">
        <v>7.2900000000000006E-2</v>
      </c>
      <c r="J920" s="323">
        <v>16.02</v>
      </c>
      <c r="K920" s="325">
        <v>1.1599999999999999</v>
      </c>
    </row>
    <row r="921" spans="1:11" ht="24.75" hidden="1">
      <c r="A921" s="323" t="s">
        <v>1076</v>
      </c>
      <c r="B921" s="324" t="s">
        <v>1083</v>
      </c>
      <c r="C921" s="324" t="s">
        <v>19</v>
      </c>
      <c r="D921" s="324">
        <v>97735</v>
      </c>
      <c r="E921" s="323" t="s">
        <v>1481</v>
      </c>
      <c r="F921" s="403" t="s">
        <v>1088</v>
      </c>
      <c r="G921" s="404"/>
      <c r="H921" s="324" t="s">
        <v>28</v>
      </c>
      <c r="I921" s="323">
        <v>5.67E-2</v>
      </c>
      <c r="J921" s="323">
        <v>2139.98</v>
      </c>
      <c r="K921" s="325">
        <v>121.33</v>
      </c>
    </row>
    <row r="922" spans="1:11" ht="24.75" hidden="1">
      <c r="A922" s="323" t="s">
        <v>1076</v>
      </c>
      <c r="B922" s="324" t="s">
        <v>1083</v>
      </c>
      <c r="C922" s="324" t="s">
        <v>19</v>
      </c>
      <c r="D922" s="324">
        <v>101619</v>
      </c>
      <c r="E922" s="323" t="s">
        <v>1482</v>
      </c>
      <c r="F922" s="403" t="s">
        <v>1155</v>
      </c>
      <c r="G922" s="404"/>
      <c r="H922" s="324" t="s">
        <v>28</v>
      </c>
      <c r="I922" s="323">
        <v>0.121</v>
      </c>
      <c r="J922" s="323">
        <v>219.74</v>
      </c>
      <c r="K922" s="325">
        <v>26.58</v>
      </c>
    </row>
    <row r="923" spans="1:11" hidden="1">
      <c r="A923" s="277"/>
      <c r="B923"/>
      <c r="C923"/>
      <c r="D923"/>
      <c r="E923" s="277"/>
      <c r="F923" s="277"/>
      <c r="G923"/>
      <c r="H923"/>
      <c r="I923" s="277"/>
      <c r="J923" s="277"/>
      <c r="K923" s="278"/>
    </row>
    <row r="924" spans="1:11" ht="24.75" hidden="1">
      <c r="A924" s="315"/>
      <c r="B924" s="316" t="s">
        <v>1066</v>
      </c>
      <c r="C924" s="316" t="s">
        <v>1067</v>
      </c>
      <c r="D924" s="316" t="s">
        <v>6</v>
      </c>
      <c r="E924" s="317" t="s">
        <v>1068</v>
      </c>
      <c r="F924" s="317" t="s">
        <v>1069</v>
      </c>
      <c r="G924" s="316"/>
      <c r="H924" s="316" t="s">
        <v>1070</v>
      </c>
      <c r="I924" s="317" t="s">
        <v>11</v>
      </c>
      <c r="J924" s="317" t="s">
        <v>1071</v>
      </c>
      <c r="K924" s="318" t="s">
        <v>1072</v>
      </c>
    </row>
    <row r="925" spans="1:11" ht="78.75" hidden="1">
      <c r="A925" s="319" t="s">
        <v>1477</v>
      </c>
      <c r="B925" s="320" t="s">
        <v>1074</v>
      </c>
      <c r="C925" s="320" t="s">
        <v>19</v>
      </c>
      <c r="D925" s="320">
        <v>101880</v>
      </c>
      <c r="E925" s="321" t="s">
        <v>605</v>
      </c>
      <c r="F925" s="321" t="s">
        <v>1472</v>
      </c>
      <c r="G925" s="320"/>
      <c r="H925" s="320" t="s">
        <v>123</v>
      </c>
      <c r="I925" s="321">
        <v>1</v>
      </c>
      <c r="J925" s="321">
        <v>919.95</v>
      </c>
      <c r="K925" s="322">
        <v>919.95</v>
      </c>
    </row>
    <row r="926" spans="1:11" ht="24.75" hidden="1">
      <c r="A926" s="323" t="s">
        <v>1076</v>
      </c>
      <c r="B926" s="324" t="s">
        <v>1077</v>
      </c>
      <c r="C926" s="324" t="s">
        <v>19</v>
      </c>
      <c r="D926" s="324">
        <v>12041</v>
      </c>
      <c r="E926" s="323" t="s">
        <v>1483</v>
      </c>
      <c r="F926" s="403" t="s">
        <v>1079</v>
      </c>
      <c r="G926" s="404"/>
      <c r="H926" s="324" t="s">
        <v>123</v>
      </c>
      <c r="I926" s="323">
        <v>1</v>
      </c>
      <c r="J926" s="323">
        <v>884.2</v>
      </c>
      <c r="K926" s="325">
        <v>884.2</v>
      </c>
    </row>
    <row r="927" spans="1:11" ht="24.75" hidden="1">
      <c r="A927" s="323" t="s">
        <v>1076</v>
      </c>
      <c r="B927" s="324" t="s">
        <v>1083</v>
      </c>
      <c r="C927" s="324" t="s">
        <v>19</v>
      </c>
      <c r="D927" s="324">
        <v>87367</v>
      </c>
      <c r="E927" s="323" t="s">
        <v>1474</v>
      </c>
      <c r="F927" s="403" t="s">
        <v>1085</v>
      </c>
      <c r="G927" s="404"/>
      <c r="H927" s="324" t="s">
        <v>28</v>
      </c>
      <c r="I927" s="323">
        <v>1.9199999999999998E-2</v>
      </c>
      <c r="J927" s="323">
        <v>610.78</v>
      </c>
      <c r="K927" s="325">
        <v>11.72</v>
      </c>
    </row>
    <row r="928" spans="1:11" hidden="1">
      <c r="A928" s="323" t="s">
        <v>1076</v>
      </c>
      <c r="B928" s="324" t="s">
        <v>1083</v>
      </c>
      <c r="C928" s="324" t="s">
        <v>19</v>
      </c>
      <c r="D928" s="324">
        <v>88247</v>
      </c>
      <c r="E928" s="323" t="s">
        <v>1475</v>
      </c>
      <c r="F928" s="403" t="s">
        <v>1085</v>
      </c>
      <c r="G928" s="404"/>
      <c r="H928" s="324" t="s">
        <v>979</v>
      </c>
      <c r="I928" s="323">
        <v>0.63370000000000004</v>
      </c>
      <c r="J928" s="323">
        <v>17.23</v>
      </c>
      <c r="K928" s="325">
        <v>10.91</v>
      </c>
    </row>
    <row r="929" spans="1:11" hidden="1">
      <c r="A929" s="323" t="s">
        <v>1076</v>
      </c>
      <c r="B929" s="324" t="s">
        <v>1083</v>
      </c>
      <c r="C929" s="324" t="s">
        <v>19</v>
      </c>
      <c r="D929" s="324">
        <v>88264</v>
      </c>
      <c r="E929" s="323" t="s">
        <v>1476</v>
      </c>
      <c r="F929" s="403" t="s">
        <v>1085</v>
      </c>
      <c r="G929" s="404"/>
      <c r="H929" s="324" t="s">
        <v>979</v>
      </c>
      <c r="I929" s="323">
        <v>0.63370000000000004</v>
      </c>
      <c r="J929" s="323">
        <v>20.71</v>
      </c>
      <c r="K929" s="325">
        <v>13.12</v>
      </c>
    </row>
    <row r="930" spans="1:11" hidden="1">
      <c r="A930" s="277"/>
      <c r="B930"/>
      <c r="C930"/>
      <c r="D930"/>
      <c r="E930" s="277"/>
      <c r="F930" s="277"/>
      <c r="G930"/>
      <c r="H930"/>
      <c r="I930" s="277"/>
      <c r="J930" s="277"/>
      <c r="K930" s="278"/>
    </row>
    <row r="931" spans="1:11" ht="24.75" hidden="1">
      <c r="A931" s="315"/>
      <c r="B931" s="316" t="s">
        <v>1066</v>
      </c>
      <c r="C931" s="316" t="s">
        <v>1067</v>
      </c>
      <c r="D931" s="316" t="s">
        <v>6</v>
      </c>
      <c r="E931" s="317" t="s">
        <v>1068</v>
      </c>
      <c r="F931" s="317" t="s">
        <v>1069</v>
      </c>
      <c r="G931" s="316"/>
      <c r="H931" s="316" t="s">
        <v>1070</v>
      </c>
      <c r="I931" s="317" t="s">
        <v>11</v>
      </c>
      <c r="J931" s="317" t="s">
        <v>1071</v>
      </c>
      <c r="K931" s="318" t="s">
        <v>1072</v>
      </c>
    </row>
    <row r="932" spans="1:11" ht="78.75" hidden="1">
      <c r="A932" s="319" t="s">
        <v>1484</v>
      </c>
      <c r="B932" s="320" t="s">
        <v>1074</v>
      </c>
      <c r="C932" s="320" t="s">
        <v>19</v>
      </c>
      <c r="D932" s="320">
        <v>91930</v>
      </c>
      <c r="E932" s="321" t="s">
        <v>133</v>
      </c>
      <c r="F932" s="321" t="s">
        <v>1472</v>
      </c>
      <c r="G932" s="320"/>
      <c r="H932" s="320" t="s">
        <v>23</v>
      </c>
      <c r="I932" s="321">
        <v>1</v>
      </c>
      <c r="J932" s="321">
        <v>8.86</v>
      </c>
      <c r="K932" s="322">
        <v>8.86</v>
      </c>
    </row>
    <row r="933" spans="1:11" ht="24.75" hidden="1">
      <c r="A933" s="323" t="s">
        <v>1076</v>
      </c>
      <c r="B933" s="324" t="s">
        <v>1077</v>
      </c>
      <c r="C933" s="324" t="s">
        <v>19</v>
      </c>
      <c r="D933" s="324">
        <v>982</v>
      </c>
      <c r="E933" s="323" t="s">
        <v>1485</v>
      </c>
      <c r="F933" s="403" t="s">
        <v>1079</v>
      </c>
      <c r="G933" s="404"/>
      <c r="H933" s="324" t="s">
        <v>23</v>
      </c>
      <c r="I933" s="323">
        <v>1.19</v>
      </c>
      <c r="J933" s="323">
        <v>5.78</v>
      </c>
      <c r="K933" s="325">
        <v>6.87</v>
      </c>
    </row>
    <row r="934" spans="1:11" hidden="1">
      <c r="A934" s="323" t="s">
        <v>1076</v>
      </c>
      <c r="B934" s="324" t="s">
        <v>1077</v>
      </c>
      <c r="C934" s="324" t="s">
        <v>19</v>
      </c>
      <c r="D934" s="324">
        <v>21127</v>
      </c>
      <c r="E934" s="323" t="s">
        <v>1486</v>
      </c>
      <c r="F934" s="403" t="s">
        <v>1079</v>
      </c>
      <c r="G934" s="404"/>
      <c r="H934" s="324" t="s">
        <v>123</v>
      </c>
      <c r="I934" s="323">
        <v>8.9999999999999993E-3</v>
      </c>
      <c r="J934" s="323">
        <v>3.78</v>
      </c>
      <c r="K934" s="325">
        <v>0.03</v>
      </c>
    </row>
    <row r="935" spans="1:11" hidden="1">
      <c r="A935" s="323" t="s">
        <v>1076</v>
      </c>
      <c r="B935" s="324" t="s">
        <v>1083</v>
      </c>
      <c r="C935" s="324" t="s">
        <v>19</v>
      </c>
      <c r="D935" s="324">
        <v>88247</v>
      </c>
      <c r="E935" s="323" t="s">
        <v>1475</v>
      </c>
      <c r="F935" s="403" t="s">
        <v>1085</v>
      </c>
      <c r="G935" s="404"/>
      <c r="H935" s="324" t="s">
        <v>979</v>
      </c>
      <c r="I935" s="323">
        <v>5.1999999999999998E-2</v>
      </c>
      <c r="J935" s="323">
        <v>17.23</v>
      </c>
      <c r="K935" s="325">
        <v>0.89</v>
      </c>
    </row>
    <row r="936" spans="1:11" hidden="1">
      <c r="A936" s="323" t="s">
        <v>1076</v>
      </c>
      <c r="B936" s="324" t="s">
        <v>1083</v>
      </c>
      <c r="C936" s="324" t="s">
        <v>19</v>
      </c>
      <c r="D936" s="324">
        <v>88264</v>
      </c>
      <c r="E936" s="323" t="s">
        <v>1476</v>
      </c>
      <c r="F936" s="403" t="s">
        <v>1085</v>
      </c>
      <c r="G936" s="404"/>
      <c r="H936" s="324" t="s">
        <v>979</v>
      </c>
      <c r="I936" s="323">
        <v>5.1999999999999998E-2</v>
      </c>
      <c r="J936" s="323">
        <v>20.71</v>
      </c>
      <c r="K936" s="325">
        <v>1.07</v>
      </c>
    </row>
    <row r="937" spans="1:11" hidden="1">
      <c r="A937" s="277"/>
      <c r="B937"/>
      <c r="C937"/>
      <c r="D937"/>
      <c r="E937" s="277"/>
      <c r="F937" s="277"/>
      <c r="G937"/>
      <c r="H937"/>
      <c r="I937" s="277"/>
      <c r="J937" s="277"/>
      <c r="K937" s="278"/>
    </row>
    <row r="938" spans="1:11" ht="24.75" hidden="1">
      <c r="A938" s="315"/>
      <c r="B938" s="316" t="s">
        <v>1066</v>
      </c>
      <c r="C938" s="316" t="s">
        <v>1067</v>
      </c>
      <c r="D938" s="316" t="s">
        <v>6</v>
      </c>
      <c r="E938" s="317" t="s">
        <v>1068</v>
      </c>
      <c r="F938" s="317" t="s">
        <v>1069</v>
      </c>
      <c r="G938" s="316"/>
      <c r="H938" s="316" t="s">
        <v>1070</v>
      </c>
      <c r="I938" s="317" t="s">
        <v>11</v>
      </c>
      <c r="J938" s="317" t="s">
        <v>1071</v>
      </c>
      <c r="K938" s="318" t="s">
        <v>1072</v>
      </c>
    </row>
    <row r="939" spans="1:11" ht="78.75" hidden="1">
      <c r="A939" s="319" t="s">
        <v>1487</v>
      </c>
      <c r="B939" s="320" t="s">
        <v>1074</v>
      </c>
      <c r="C939" s="320" t="s">
        <v>19</v>
      </c>
      <c r="D939" s="320">
        <v>91928</v>
      </c>
      <c r="E939" s="321" t="s">
        <v>132</v>
      </c>
      <c r="F939" s="321" t="s">
        <v>1472</v>
      </c>
      <c r="G939" s="320"/>
      <c r="H939" s="320" t="s">
        <v>23</v>
      </c>
      <c r="I939" s="321">
        <v>1</v>
      </c>
      <c r="J939" s="321">
        <v>6.44</v>
      </c>
      <c r="K939" s="322">
        <v>6.44</v>
      </c>
    </row>
    <row r="940" spans="1:11" ht="24.75" hidden="1">
      <c r="A940" s="323" t="s">
        <v>1076</v>
      </c>
      <c r="B940" s="324" t="s">
        <v>1077</v>
      </c>
      <c r="C940" s="324" t="s">
        <v>19</v>
      </c>
      <c r="D940" s="324">
        <v>981</v>
      </c>
      <c r="E940" s="323" t="s">
        <v>1488</v>
      </c>
      <c r="F940" s="403" t="s">
        <v>1079</v>
      </c>
      <c r="G940" s="404"/>
      <c r="H940" s="324" t="s">
        <v>23</v>
      </c>
      <c r="I940" s="323">
        <v>1.19</v>
      </c>
      <c r="J940" s="323">
        <v>4.13</v>
      </c>
      <c r="K940" s="325">
        <v>4.91</v>
      </c>
    </row>
    <row r="941" spans="1:11" hidden="1">
      <c r="A941" s="323" t="s">
        <v>1076</v>
      </c>
      <c r="B941" s="324" t="s">
        <v>1077</v>
      </c>
      <c r="C941" s="324" t="s">
        <v>19</v>
      </c>
      <c r="D941" s="324">
        <v>21127</v>
      </c>
      <c r="E941" s="323" t="s">
        <v>1486</v>
      </c>
      <c r="F941" s="403" t="s">
        <v>1079</v>
      </c>
      <c r="G941" s="404"/>
      <c r="H941" s="324" t="s">
        <v>123</v>
      </c>
      <c r="I941" s="323">
        <v>8.9999999999999993E-3</v>
      </c>
      <c r="J941" s="323">
        <v>3.78</v>
      </c>
      <c r="K941" s="325">
        <v>0.03</v>
      </c>
    </row>
    <row r="942" spans="1:11" hidden="1">
      <c r="A942" s="323" t="s">
        <v>1076</v>
      </c>
      <c r="B942" s="324" t="s">
        <v>1083</v>
      </c>
      <c r="C942" s="324" t="s">
        <v>19</v>
      </c>
      <c r="D942" s="324">
        <v>88247</v>
      </c>
      <c r="E942" s="323" t="s">
        <v>1475</v>
      </c>
      <c r="F942" s="403" t="s">
        <v>1085</v>
      </c>
      <c r="G942" s="404"/>
      <c r="H942" s="324" t="s">
        <v>979</v>
      </c>
      <c r="I942" s="323">
        <v>0.04</v>
      </c>
      <c r="J942" s="323">
        <v>17.23</v>
      </c>
      <c r="K942" s="325">
        <v>0.68</v>
      </c>
    </row>
    <row r="943" spans="1:11" hidden="1">
      <c r="A943" s="323" t="s">
        <v>1076</v>
      </c>
      <c r="B943" s="324" t="s">
        <v>1083</v>
      </c>
      <c r="C943" s="324" t="s">
        <v>19</v>
      </c>
      <c r="D943" s="324">
        <v>88264</v>
      </c>
      <c r="E943" s="323" t="s">
        <v>1476</v>
      </c>
      <c r="F943" s="403" t="s">
        <v>1085</v>
      </c>
      <c r="G943" s="404"/>
      <c r="H943" s="324" t="s">
        <v>979</v>
      </c>
      <c r="I943" s="323">
        <v>0.04</v>
      </c>
      <c r="J943" s="323">
        <v>20.71</v>
      </c>
      <c r="K943" s="325">
        <v>0.82</v>
      </c>
    </row>
    <row r="944" spans="1:11" hidden="1">
      <c r="A944" s="277"/>
      <c r="B944"/>
      <c r="C944"/>
      <c r="D944"/>
      <c r="E944" s="277"/>
      <c r="F944" s="277"/>
      <c r="G944"/>
      <c r="H944"/>
      <c r="I944" s="277"/>
      <c r="J944" s="277"/>
      <c r="K944" s="278"/>
    </row>
    <row r="945" spans="1:11" ht="24.75" hidden="1">
      <c r="A945" s="315"/>
      <c r="B945" s="316" t="s">
        <v>1066</v>
      </c>
      <c r="C945" s="316" t="s">
        <v>1067</v>
      </c>
      <c r="D945" s="316" t="s">
        <v>6</v>
      </c>
      <c r="E945" s="317" t="s">
        <v>1068</v>
      </c>
      <c r="F945" s="317" t="s">
        <v>1069</v>
      </c>
      <c r="G945" s="316"/>
      <c r="H945" s="316" t="s">
        <v>1070</v>
      </c>
      <c r="I945" s="317" t="s">
        <v>11</v>
      </c>
      <c r="J945" s="317" t="s">
        <v>1071</v>
      </c>
      <c r="K945" s="318" t="s">
        <v>1072</v>
      </c>
    </row>
    <row r="946" spans="1:11" ht="78.75" hidden="1">
      <c r="A946" s="319" t="s">
        <v>1489</v>
      </c>
      <c r="B946" s="320" t="s">
        <v>1074</v>
      </c>
      <c r="C946" s="320" t="s">
        <v>19</v>
      </c>
      <c r="D946" s="320">
        <v>91926</v>
      </c>
      <c r="E946" s="321" t="s">
        <v>131</v>
      </c>
      <c r="F946" s="321" t="s">
        <v>1472</v>
      </c>
      <c r="G946" s="320"/>
      <c r="H946" s="320" t="s">
        <v>23</v>
      </c>
      <c r="I946" s="321">
        <v>1</v>
      </c>
      <c r="J946" s="321">
        <v>3.9</v>
      </c>
      <c r="K946" s="322">
        <v>3.9</v>
      </c>
    </row>
    <row r="947" spans="1:11" ht="24.75" hidden="1">
      <c r="A947" s="323" t="s">
        <v>1076</v>
      </c>
      <c r="B947" s="324" t="s">
        <v>1077</v>
      </c>
      <c r="C947" s="324" t="s">
        <v>19</v>
      </c>
      <c r="D947" s="324">
        <v>1014</v>
      </c>
      <c r="E947" s="323" t="s">
        <v>1490</v>
      </c>
      <c r="F947" s="403" t="s">
        <v>1079</v>
      </c>
      <c r="G947" s="404"/>
      <c r="H947" s="324" t="s">
        <v>23</v>
      </c>
      <c r="I947" s="323">
        <v>1.19</v>
      </c>
      <c r="J947" s="323">
        <v>2.31</v>
      </c>
      <c r="K947" s="325">
        <v>2.74</v>
      </c>
    </row>
    <row r="948" spans="1:11" hidden="1">
      <c r="A948" s="323" t="s">
        <v>1076</v>
      </c>
      <c r="B948" s="324" t="s">
        <v>1077</v>
      </c>
      <c r="C948" s="324" t="s">
        <v>19</v>
      </c>
      <c r="D948" s="324">
        <v>21127</v>
      </c>
      <c r="E948" s="323" t="s">
        <v>1486</v>
      </c>
      <c r="F948" s="403" t="s">
        <v>1079</v>
      </c>
      <c r="G948" s="404"/>
      <c r="H948" s="324" t="s">
        <v>123</v>
      </c>
      <c r="I948" s="323">
        <v>8.9999999999999993E-3</v>
      </c>
      <c r="J948" s="323">
        <v>3.78</v>
      </c>
      <c r="K948" s="325">
        <v>0.03</v>
      </c>
    </row>
    <row r="949" spans="1:11" hidden="1">
      <c r="A949" s="323" t="s">
        <v>1076</v>
      </c>
      <c r="B949" s="324" t="s">
        <v>1083</v>
      </c>
      <c r="C949" s="324" t="s">
        <v>19</v>
      </c>
      <c r="D949" s="324">
        <v>88247</v>
      </c>
      <c r="E949" s="323" t="s">
        <v>1475</v>
      </c>
      <c r="F949" s="403" t="s">
        <v>1085</v>
      </c>
      <c r="G949" s="404"/>
      <c r="H949" s="324" t="s">
        <v>979</v>
      </c>
      <c r="I949" s="323">
        <v>0.03</v>
      </c>
      <c r="J949" s="323">
        <v>17.23</v>
      </c>
      <c r="K949" s="325">
        <v>0.51</v>
      </c>
    </row>
    <row r="950" spans="1:11" hidden="1">
      <c r="A950" s="323" t="s">
        <v>1076</v>
      </c>
      <c r="B950" s="324" t="s">
        <v>1083</v>
      </c>
      <c r="C950" s="324" t="s">
        <v>19</v>
      </c>
      <c r="D950" s="324">
        <v>88264</v>
      </c>
      <c r="E950" s="323" t="s">
        <v>1476</v>
      </c>
      <c r="F950" s="403" t="s">
        <v>1085</v>
      </c>
      <c r="G950" s="404"/>
      <c r="H950" s="324" t="s">
        <v>979</v>
      </c>
      <c r="I950" s="323">
        <v>0.03</v>
      </c>
      <c r="J950" s="323">
        <v>20.71</v>
      </c>
      <c r="K950" s="325">
        <v>0.62</v>
      </c>
    </row>
    <row r="951" spans="1:11" hidden="1">
      <c r="A951" s="277"/>
      <c r="B951"/>
      <c r="C951"/>
      <c r="D951"/>
      <c r="E951" s="277"/>
      <c r="F951" s="277"/>
      <c r="G951"/>
      <c r="H951"/>
      <c r="I951" s="277"/>
      <c r="J951" s="277"/>
      <c r="K951" s="278"/>
    </row>
    <row r="952" spans="1:11" ht="24.75" hidden="1">
      <c r="A952" s="315"/>
      <c r="B952" s="316" t="s">
        <v>1066</v>
      </c>
      <c r="C952" s="316" t="s">
        <v>1067</v>
      </c>
      <c r="D952" s="316" t="s">
        <v>6</v>
      </c>
      <c r="E952" s="317" t="s">
        <v>1068</v>
      </c>
      <c r="F952" s="317" t="s">
        <v>1069</v>
      </c>
      <c r="G952" s="316"/>
      <c r="H952" s="316" t="s">
        <v>1070</v>
      </c>
      <c r="I952" s="317" t="s">
        <v>11</v>
      </c>
      <c r="J952" s="317" t="s">
        <v>1071</v>
      </c>
      <c r="K952" s="318" t="s">
        <v>1072</v>
      </c>
    </row>
    <row r="953" spans="1:11" ht="78.75" hidden="1">
      <c r="A953" s="319" t="s">
        <v>1491</v>
      </c>
      <c r="B953" s="320" t="s">
        <v>1074</v>
      </c>
      <c r="C953" s="320" t="s">
        <v>19</v>
      </c>
      <c r="D953" s="320">
        <v>92988</v>
      </c>
      <c r="E953" s="321" t="s">
        <v>134</v>
      </c>
      <c r="F953" s="321" t="s">
        <v>1472</v>
      </c>
      <c r="G953" s="320"/>
      <c r="H953" s="320" t="s">
        <v>23</v>
      </c>
      <c r="I953" s="321">
        <v>1</v>
      </c>
      <c r="J953" s="321">
        <v>53.3</v>
      </c>
      <c r="K953" s="322">
        <v>53.3</v>
      </c>
    </row>
    <row r="954" spans="1:11" ht="24.75" hidden="1">
      <c r="A954" s="323" t="s">
        <v>1076</v>
      </c>
      <c r="B954" s="324" t="s">
        <v>1077</v>
      </c>
      <c r="C954" s="324" t="s">
        <v>19</v>
      </c>
      <c r="D954" s="324">
        <v>1018</v>
      </c>
      <c r="E954" s="323" t="s">
        <v>1492</v>
      </c>
      <c r="F954" s="403" t="s">
        <v>1079</v>
      </c>
      <c r="G954" s="404"/>
      <c r="H954" s="324" t="s">
        <v>23</v>
      </c>
      <c r="I954" s="323">
        <v>1.0149999999999999</v>
      </c>
      <c r="J954" s="323">
        <v>49.39</v>
      </c>
      <c r="K954" s="325">
        <v>50.13</v>
      </c>
    </row>
    <row r="955" spans="1:11" hidden="1">
      <c r="A955" s="323" t="s">
        <v>1076</v>
      </c>
      <c r="B955" s="324" t="s">
        <v>1077</v>
      </c>
      <c r="C955" s="324" t="s">
        <v>19</v>
      </c>
      <c r="D955" s="324">
        <v>21127</v>
      </c>
      <c r="E955" s="323" t="s">
        <v>1486</v>
      </c>
      <c r="F955" s="403" t="s">
        <v>1079</v>
      </c>
      <c r="G955" s="404"/>
      <c r="H955" s="324" t="s">
        <v>123</v>
      </c>
      <c r="I955" s="323">
        <v>8.9999999999999993E-3</v>
      </c>
      <c r="J955" s="323">
        <v>3.78</v>
      </c>
      <c r="K955" s="325">
        <v>0.03</v>
      </c>
    </row>
    <row r="956" spans="1:11" hidden="1">
      <c r="A956" s="323" t="s">
        <v>1076</v>
      </c>
      <c r="B956" s="324" t="s">
        <v>1083</v>
      </c>
      <c r="C956" s="324" t="s">
        <v>19</v>
      </c>
      <c r="D956" s="324">
        <v>88247</v>
      </c>
      <c r="E956" s="323" t="s">
        <v>1475</v>
      </c>
      <c r="F956" s="403" t="s">
        <v>1085</v>
      </c>
      <c r="G956" s="404"/>
      <c r="H956" s="324" t="s">
        <v>979</v>
      </c>
      <c r="I956" s="323">
        <v>8.3000000000000004E-2</v>
      </c>
      <c r="J956" s="323">
        <v>17.23</v>
      </c>
      <c r="K956" s="325">
        <v>1.43</v>
      </c>
    </row>
    <row r="957" spans="1:11" hidden="1">
      <c r="A957" s="323" t="s">
        <v>1076</v>
      </c>
      <c r="B957" s="324" t="s">
        <v>1083</v>
      </c>
      <c r="C957" s="324" t="s">
        <v>19</v>
      </c>
      <c r="D957" s="324">
        <v>88264</v>
      </c>
      <c r="E957" s="323" t="s">
        <v>1476</v>
      </c>
      <c r="F957" s="403" t="s">
        <v>1085</v>
      </c>
      <c r="G957" s="404"/>
      <c r="H957" s="324" t="s">
        <v>979</v>
      </c>
      <c r="I957" s="323">
        <v>8.3000000000000004E-2</v>
      </c>
      <c r="J957" s="323">
        <v>20.71</v>
      </c>
      <c r="K957" s="325">
        <v>1.71</v>
      </c>
    </row>
    <row r="958" spans="1:11" hidden="1">
      <c r="A958" s="277"/>
      <c r="B958"/>
      <c r="C958"/>
      <c r="D958"/>
      <c r="E958" s="277"/>
      <c r="F958" s="277"/>
      <c r="G958"/>
      <c r="H958"/>
      <c r="I958" s="277"/>
      <c r="J958" s="277"/>
      <c r="K958" s="278"/>
    </row>
    <row r="959" spans="1:11" ht="24.75" hidden="1">
      <c r="A959" s="315"/>
      <c r="B959" s="316" t="s">
        <v>1066</v>
      </c>
      <c r="C959" s="316" t="s">
        <v>1067</v>
      </c>
      <c r="D959" s="316" t="s">
        <v>6</v>
      </c>
      <c r="E959" s="317" t="s">
        <v>1068</v>
      </c>
      <c r="F959" s="317" t="s">
        <v>1069</v>
      </c>
      <c r="G959" s="316"/>
      <c r="H959" s="316" t="s">
        <v>1070</v>
      </c>
      <c r="I959" s="317" t="s">
        <v>11</v>
      </c>
      <c r="J959" s="317" t="s">
        <v>1071</v>
      </c>
      <c r="K959" s="318" t="s">
        <v>1072</v>
      </c>
    </row>
    <row r="960" spans="1:11" ht="78.75" hidden="1">
      <c r="A960" s="319" t="s">
        <v>1493</v>
      </c>
      <c r="B960" s="320" t="s">
        <v>1074</v>
      </c>
      <c r="C960" s="320" t="s">
        <v>19</v>
      </c>
      <c r="D960" s="320">
        <v>101563</v>
      </c>
      <c r="E960" s="321" t="s">
        <v>478</v>
      </c>
      <c r="F960" s="321" t="s">
        <v>1472</v>
      </c>
      <c r="G960" s="320"/>
      <c r="H960" s="320" t="s">
        <v>23</v>
      </c>
      <c r="I960" s="321">
        <v>1</v>
      </c>
      <c r="J960" s="321">
        <v>36.090000000000003</v>
      </c>
      <c r="K960" s="322">
        <v>36.090000000000003</v>
      </c>
    </row>
    <row r="961" spans="1:11" ht="24.75" hidden="1">
      <c r="A961" s="323" t="s">
        <v>1076</v>
      </c>
      <c r="B961" s="324" t="s">
        <v>1077</v>
      </c>
      <c r="C961" s="324" t="s">
        <v>19</v>
      </c>
      <c r="D961" s="324">
        <v>1019</v>
      </c>
      <c r="E961" s="323" t="s">
        <v>1494</v>
      </c>
      <c r="F961" s="403" t="s">
        <v>1079</v>
      </c>
      <c r="G961" s="404"/>
      <c r="H961" s="324" t="s">
        <v>23</v>
      </c>
      <c r="I961" s="323">
        <v>1.0401</v>
      </c>
      <c r="J961" s="323">
        <v>34.65</v>
      </c>
      <c r="K961" s="325">
        <v>36.03</v>
      </c>
    </row>
    <row r="962" spans="1:11" hidden="1">
      <c r="A962" s="323" t="s">
        <v>1076</v>
      </c>
      <c r="B962" s="324" t="s">
        <v>1083</v>
      </c>
      <c r="C962" s="324" t="s">
        <v>19</v>
      </c>
      <c r="D962" s="324">
        <v>88264</v>
      </c>
      <c r="E962" s="323" t="s">
        <v>1476</v>
      </c>
      <c r="F962" s="403" t="s">
        <v>1085</v>
      </c>
      <c r="G962" s="404"/>
      <c r="H962" s="324" t="s">
        <v>979</v>
      </c>
      <c r="I962" s="323">
        <v>3.0000000000000001E-3</v>
      </c>
      <c r="J962" s="323">
        <v>20.71</v>
      </c>
      <c r="K962" s="325">
        <v>0.06</v>
      </c>
    </row>
    <row r="963" spans="1:11" hidden="1">
      <c r="A963" s="277"/>
      <c r="B963"/>
      <c r="C963"/>
      <c r="D963"/>
      <c r="E963" s="277"/>
      <c r="F963" s="277"/>
      <c r="G963"/>
      <c r="H963"/>
      <c r="I963" s="277"/>
      <c r="J963" s="277"/>
      <c r="K963" s="278"/>
    </row>
    <row r="964" spans="1:11" ht="24.75" hidden="1">
      <c r="A964" s="315"/>
      <c r="B964" s="316" t="s">
        <v>1066</v>
      </c>
      <c r="C964" s="316" t="s">
        <v>1067</v>
      </c>
      <c r="D964" s="316" t="s">
        <v>6</v>
      </c>
      <c r="E964" s="317" t="s">
        <v>1068</v>
      </c>
      <c r="F964" s="317" t="s">
        <v>1069</v>
      </c>
      <c r="G964" s="316"/>
      <c r="H964" s="316" t="s">
        <v>1070</v>
      </c>
      <c r="I964" s="317" t="s">
        <v>11</v>
      </c>
      <c r="J964" s="317" t="s">
        <v>1071</v>
      </c>
      <c r="K964" s="318" t="s">
        <v>1072</v>
      </c>
    </row>
    <row r="965" spans="1:11" ht="78.75" hidden="1">
      <c r="A965" s="319" t="s">
        <v>1495</v>
      </c>
      <c r="B965" s="320" t="s">
        <v>1074</v>
      </c>
      <c r="C965" s="320" t="s">
        <v>19</v>
      </c>
      <c r="D965" s="320">
        <v>93662</v>
      </c>
      <c r="E965" s="321" t="s">
        <v>506</v>
      </c>
      <c r="F965" s="321" t="s">
        <v>1472</v>
      </c>
      <c r="G965" s="320"/>
      <c r="H965" s="320" t="s">
        <v>123</v>
      </c>
      <c r="I965" s="321">
        <v>1</v>
      </c>
      <c r="J965" s="321">
        <v>63.71</v>
      </c>
      <c r="K965" s="322">
        <v>63.71</v>
      </c>
    </row>
    <row r="966" spans="1:11" ht="24.75" hidden="1">
      <c r="A966" s="323" t="s">
        <v>1076</v>
      </c>
      <c r="B966" s="324" t="s">
        <v>1077</v>
      </c>
      <c r="C966" s="324" t="s">
        <v>19</v>
      </c>
      <c r="D966" s="324">
        <v>1571</v>
      </c>
      <c r="E966" s="323" t="s">
        <v>1496</v>
      </c>
      <c r="F966" s="403" t="s">
        <v>1079</v>
      </c>
      <c r="G966" s="404"/>
      <c r="H966" s="324" t="s">
        <v>123</v>
      </c>
      <c r="I966" s="323">
        <v>2</v>
      </c>
      <c r="J966" s="323">
        <v>1.1299999999999999</v>
      </c>
      <c r="K966" s="325">
        <v>2.2599999999999998</v>
      </c>
    </row>
    <row r="967" spans="1:11" hidden="1">
      <c r="A967" s="323" t="s">
        <v>1076</v>
      </c>
      <c r="B967" s="324" t="s">
        <v>1077</v>
      </c>
      <c r="C967" s="324" t="s">
        <v>19</v>
      </c>
      <c r="D967" s="324">
        <v>34616</v>
      </c>
      <c r="E967" s="323" t="s">
        <v>1497</v>
      </c>
      <c r="F967" s="403" t="s">
        <v>1079</v>
      </c>
      <c r="G967" s="404"/>
      <c r="H967" s="324" t="s">
        <v>123</v>
      </c>
      <c r="I967" s="323">
        <v>1</v>
      </c>
      <c r="J967" s="323">
        <v>56.43</v>
      </c>
      <c r="K967" s="325">
        <v>56.43</v>
      </c>
    </row>
    <row r="968" spans="1:11" hidden="1">
      <c r="A968" s="323" t="s">
        <v>1076</v>
      </c>
      <c r="B968" s="324" t="s">
        <v>1083</v>
      </c>
      <c r="C968" s="324" t="s">
        <v>19</v>
      </c>
      <c r="D968" s="324">
        <v>88247</v>
      </c>
      <c r="E968" s="323" t="s">
        <v>1475</v>
      </c>
      <c r="F968" s="403" t="s">
        <v>1085</v>
      </c>
      <c r="G968" s="404"/>
      <c r="H968" s="324" t="s">
        <v>979</v>
      </c>
      <c r="I968" s="323">
        <v>0.13250000000000001</v>
      </c>
      <c r="J968" s="323">
        <v>17.23</v>
      </c>
      <c r="K968" s="325">
        <v>2.2799999999999998</v>
      </c>
    </row>
    <row r="969" spans="1:11" hidden="1">
      <c r="A969" s="323" t="s">
        <v>1076</v>
      </c>
      <c r="B969" s="324" t="s">
        <v>1083</v>
      </c>
      <c r="C969" s="324" t="s">
        <v>19</v>
      </c>
      <c r="D969" s="324">
        <v>88264</v>
      </c>
      <c r="E969" s="323" t="s">
        <v>1476</v>
      </c>
      <c r="F969" s="403" t="s">
        <v>1085</v>
      </c>
      <c r="G969" s="404"/>
      <c r="H969" s="324" t="s">
        <v>979</v>
      </c>
      <c r="I969" s="323">
        <v>0.13250000000000001</v>
      </c>
      <c r="J969" s="323">
        <v>20.71</v>
      </c>
      <c r="K969" s="325">
        <v>2.74</v>
      </c>
    </row>
    <row r="970" spans="1:11" hidden="1">
      <c r="A970" s="277"/>
      <c r="B970"/>
      <c r="C970"/>
      <c r="D970"/>
      <c r="E970" s="277"/>
      <c r="F970" s="277"/>
      <c r="G970"/>
      <c r="H970"/>
      <c r="I970" s="277"/>
      <c r="J970" s="277"/>
      <c r="K970" s="278"/>
    </row>
    <row r="971" spans="1:11" ht="24.75" hidden="1">
      <c r="A971" s="315"/>
      <c r="B971" s="316" t="s">
        <v>1066</v>
      </c>
      <c r="C971" s="316" t="s">
        <v>1067</v>
      </c>
      <c r="D971" s="316" t="s">
        <v>6</v>
      </c>
      <c r="E971" s="317" t="s">
        <v>1068</v>
      </c>
      <c r="F971" s="317" t="s">
        <v>1069</v>
      </c>
      <c r="G971" s="316"/>
      <c r="H971" s="316" t="s">
        <v>1070</v>
      </c>
      <c r="I971" s="317" t="s">
        <v>11</v>
      </c>
      <c r="J971" s="317" t="s">
        <v>1071</v>
      </c>
      <c r="K971" s="318" t="s">
        <v>1072</v>
      </c>
    </row>
    <row r="972" spans="1:11" ht="78.75" hidden="1">
      <c r="A972" s="319" t="s">
        <v>1498</v>
      </c>
      <c r="B972" s="320" t="s">
        <v>1074</v>
      </c>
      <c r="C972" s="320" t="s">
        <v>19</v>
      </c>
      <c r="D972" s="320">
        <v>93663</v>
      </c>
      <c r="E972" s="321" t="s">
        <v>507</v>
      </c>
      <c r="F972" s="321" t="s">
        <v>1472</v>
      </c>
      <c r="G972" s="320"/>
      <c r="H972" s="320" t="s">
        <v>123</v>
      </c>
      <c r="I972" s="321">
        <v>1</v>
      </c>
      <c r="J972" s="321">
        <v>63.71</v>
      </c>
      <c r="K972" s="322">
        <v>63.71</v>
      </c>
    </row>
    <row r="973" spans="1:11" ht="24.75" hidden="1">
      <c r="A973" s="323" t="s">
        <v>1076</v>
      </c>
      <c r="B973" s="324" t="s">
        <v>1077</v>
      </c>
      <c r="C973" s="324" t="s">
        <v>19</v>
      </c>
      <c r="D973" s="324">
        <v>1571</v>
      </c>
      <c r="E973" s="323" t="s">
        <v>1496</v>
      </c>
      <c r="F973" s="403" t="s">
        <v>1079</v>
      </c>
      <c r="G973" s="404"/>
      <c r="H973" s="324" t="s">
        <v>123</v>
      </c>
      <c r="I973" s="323">
        <v>2</v>
      </c>
      <c r="J973" s="323">
        <v>1.1299999999999999</v>
      </c>
      <c r="K973" s="325">
        <v>2.2599999999999998</v>
      </c>
    </row>
    <row r="974" spans="1:11" hidden="1">
      <c r="A974" s="323" t="s">
        <v>1076</v>
      </c>
      <c r="B974" s="324" t="s">
        <v>1077</v>
      </c>
      <c r="C974" s="324" t="s">
        <v>19</v>
      </c>
      <c r="D974" s="324">
        <v>34616</v>
      </c>
      <c r="E974" s="323" t="s">
        <v>1497</v>
      </c>
      <c r="F974" s="403" t="s">
        <v>1079</v>
      </c>
      <c r="G974" s="404"/>
      <c r="H974" s="324" t="s">
        <v>123</v>
      </c>
      <c r="I974" s="323">
        <v>1</v>
      </c>
      <c r="J974" s="323">
        <v>56.43</v>
      </c>
      <c r="K974" s="325">
        <v>56.43</v>
      </c>
    </row>
    <row r="975" spans="1:11" hidden="1">
      <c r="A975" s="323" t="s">
        <v>1076</v>
      </c>
      <c r="B975" s="324" t="s">
        <v>1083</v>
      </c>
      <c r="C975" s="324" t="s">
        <v>19</v>
      </c>
      <c r="D975" s="324">
        <v>88247</v>
      </c>
      <c r="E975" s="323" t="s">
        <v>1475</v>
      </c>
      <c r="F975" s="403" t="s">
        <v>1085</v>
      </c>
      <c r="G975" s="404"/>
      <c r="H975" s="324" t="s">
        <v>979</v>
      </c>
      <c r="I975" s="323">
        <v>0.13250000000000001</v>
      </c>
      <c r="J975" s="323">
        <v>17.23</v>
      </c>
      <c r="K975" s="325">
        <v>2.2799999999999998</v>
      </c>
    </row>
    <row r="976" spans="1:11" hidden="1">
      <c r="A976" s="323" t="s">
        <v>1076</v>
      </c>
      <c r="B976" s="324" t="s">
        <v>1083</v>
      </c>
      <c r="C976" s="324" t="s">
        <v>19</v>
      </c>
      <c r="D976" s="324">
        <v>88264</v>
      </c>
      <c r="E976" s="323" t="s">
        <v>1476</v>
      </c>
      <c r="F976" s="403" t="s">
        <v>1085</v>
      </c>
      <c r="G976" s="404"/>
      <c r="H976" s="324" t="s">
        <v>979</v>
      </c>
      <c r="I976" s="323">
        <v>0.13250000000000001</v>
      </c>
      <c r="J976" s="323">
        <v>20.71</v>
      </c>
      <c r="K976" s="325">
        <v>2.74</v>
      </c>
    </row>
    <row r="977" spans="1:11" hidden="1">
      <c r="A977" s="277"/>
      <c r="B977"/>
      <c r="C977"/>
      <c r="D977"/>
      <c r="E977" s="277"/>
      <c r="F977" s="277"/>
      <c r="G977"/>
      <c r="H977"/>
      <c r="I977" s="277"/>
      <c r="J977" s="277"/>
      <c r="K977" s="278"/>
    </row>
    <row r="978" spans="1:11" ht="24.75" hidden="1">
      <c r="A978" s="315"/>
      <c r="B978" s="316" t="s">
        <v>1066</v>
      </c>
      <c r="C978" s="316" t="s">
        <v>1067</v>
      </c>
      <c r="D978" s="316" t="s">
        <v>6</v>
      </c>
      <c r="E978" s="317" t="s">
        <v>1068</v>
      </c>
      <c r="F978" s="317" t="s">
        <v>1069</v>
      </c>
      <c r="G978" s="316"/>
      <c r="H978" s="316" t="s">
        <v>1070</v>
      </c>
      <c r="I978" s="317" t="s">
        <v>11</v>
      </c>
      <c r="J978" s="317" t="s">
        <v>1071</v>
      </c>
      <c r="K978" s="318" t="s">
        <v>1072</v>
      </c>
    </row>
    <row r="979" spans="1:11" ht="78.75" hidden="1">
      <c r="A979" s="319" t="s">
        <v>1499</v>
      </c>
      <c r="B979" s="320" t="s">
        <v>1074</v>
      </c>
      <c r="C979" s="320" t="s">
        <v>19</v>
      </c>
      <c r="D979" s="320">
        <v>93664</v>
      </c>
      <c r="E979" s="321" t="s">
        <v>508</v>
      </c>
      <c r="F979" s="321" t="s">
        <v>1472</v>
      </c>
      <c r="G979" s="320"/>
      <c r="H979" s="320" t="s">
        <v>123</v>
      </c>
      <c r="I979" s="321">
        <v>1</v>
      </c>
      <c r="J979" s="321">
        <v>66.040000000000006</v>
      </c>
      <c r="K979" s="322">
        <v>66.040000000000006</v>
      </c>
    </row>
    <row r="980" spans="1:11" ht="24.75" hidden="1">
      <c r="A980" s="323" t="s">
        <v>1076</v>
      </c>
      <c r="B980" s="324" t="s">
        <v>1077</v>
      </c>
      <c r="C980" s="324" t="s">
        <v>19</v>
      </c>
      <c r="D980" s="324">
        <v>1573</v>
      </c>
      <c r="E980" s="323" t="s">
        <v>1500</v>
      </c>
      <c r="F980" s="403" t="s">
        <v>1079</v>
      </c>
      <c r="G980" s="404"/>
      <c r="H980" s="324" t="s">
        <v>123</v>
      </c>
      <c r="I980" s="323">
        <v>2</v>
      </c>
      <c r="J980" s="323">
        <v>1.35</v>
      </c>
      <c r="K980" s="325">
        <v>2.7</v>
      </c>
    </row>
    <row r="981" spans="1:11" hidden="1">
      <c r="A981" s="323" t="s">
        <v>1076</v>
      </c>
      <c r="B981" s="324" t="s">
        <v>1077</v>
      </c>
      <c r="C981" s="324" t="s">
        <v>19</v>
      </c>
      <c r="D981" s="324">
        <v>34616</v>
      </c>
      <c r="E981" s="323" t="s">
        <v>1497</v>
      </c>
      <c r="F981" s="403" t="s">
        <v>1079</v>
      </c>
      <c r="G981" s="404"/>
      <c r="H981" s="324" t="s">
        <v>123</v>
      </c>
      <c r="I981" s="323">
        <v>1</v>
      </c>
      <c r="J981" s="323">
        <v>56.43</v>
      </c>
      <c r="K981" s="325">
        <v>56.43</v>
      </c>
    </row>
    <row r="982" spans="1:11" hidden="1">
      <c r="A982" s="323" t="s">
        <v>1076</v>
      </c>
      <c r="B982" s="324" t="s">
        <v>1083</v>
      </c>
      <c r="C982" s="324" t="s">
        <v>19</v>
      </c>
      <c r="D982" s="324">
        <v>88247</v>
      </c>
      <c r="E982" s="323" t="s">
        <v>1475</v>
      </c>
      <c r="F982" s="403" t="s">
        <v>1085</v>
      </c>
      <c r="G982" s="404"/>
      <c r="H982" s="324" t="s">
        <v>979</v>
      </c>
      <c r="I982" s="323">
        <v>0.18229999999999999</v>
      </c>
      <c r="J982" s="323">
        <v>17.23</v>
      </c>
      <c r="K982" s="325">
        <v>3.14</v>
      </c>
    </row>
    <row r="983" spans="1:11" hidden="1">
      <c r="A983" s="323" t="s">
        <v>1076</v>
      </c>
      <c r="B983" s="324" t="s">
        <v>1083</v>
      </c>
      <c r="C983" s="324" t="s">
        <v>19</v>
      </c>
      <c r="D983" s="324">
        <v>88264</v>
      </c>
      <c r="E983" s="323" t="s">
        <v>1476</v>
      </c>
      <c r="F983" s="403" t="s">
        <v>1085</v>
      </c>
      <c r="G983" s="404"/>
      <c r="H983" s="324" t="s">
        <v>979</v>
      </c>
      <c r="I983" s="323">
        <v>0.18229999999999999</v>
      </c>
      <c r="J983" s="323">
        <v>20.71</v>
      </c>
      <c r="K983" s="325">
        <v>3.77</v>
      </c>
    </row>
    <row r="984" spans="1:11" hidden="1">
      <c r="A984" s="277"/>
      <c r="B984"/>
      <c r="C984"/>
      <c r="D984"/>
      <c r="E984" s="277"/>
      <c r="F984" s="277"/>
      <c r="G984"/>
      <c r="H984"/>
      <c r="I984" s="277"/>
      <c r="J984" s="277"/>
      <c r="K984" s="278"/>
    </row>
    <row r="985" spans="1:11" ht="24.75" hidden="1">
      <c r="A985" s="315"/>
      <c r="B985" s="316" t="s">
        <v>1066</v>
      </c>
      <c r="C985" s="316" t="s">
        <v>1067</v>
      </c>
      <c r="D985" s="316" t="s">
        <v>6</v>
      </c>
      <c r="E985" s="317" t="s">
        <v>1068</v>
      </c>
      <c r="F985" s="317" t="s">
        <v>1069</v>
      </c>
      <c r="G985" s="316"/>
      <c r="H985" s="316" t="s">
        <v>1070</v>
      </c>
      <c r="I985" s="317" t="s">
        <v>11</v>
      </c>
      <c r="J985" s="317" t="s">
        <v>1071</v>
      </c>
      <c r="K985" s="318" t="s">
        <v>1072</v>
      </c>
    </row>
    <row r="986" spans="1:11" ht="78.75" hidden="1">
      <c r="A986" s="319" t="s">
        <v>1501</v>
      </c>
      <c r="B986" s="320" t="s">
        <v>1074</v>
      </c>
      <c r="C986" s="320" t="s">
        <v>19</v>
      </c>
      <c r="D986" s="320">
        <v>93654</v>
      </c>
      <c r="E986" s="321" t="s">
        <v>509</v>
      </c>
      <c r="F986" s="321" t="s">
        <v>1472</v>
      </c>
      <c r="G986" s="320"/>
      <c r="H986" s="320" t="s">
        <v>123</v>
      </c>
      <c r="I986" s="321">
        <v>1</v>
      </c>
      <c r="J986" s="321">
        <v>12.51</v>
      </c>
      <c r="K986" s="322">
        <v>12.51</v>
      </c>
    </row>
    <row r="987" spans="1:11" ht="24.75" hidden="1">
      <c r="A987" s="323" t="s">
        <v>1076</v>
      </c>
      <c r="B987" s="324" t="s">
        <v>1077</v>
      </c>
      <c r="C987" s="324" t="s">
        <v>19</v>
      </c>
      <c r="D987" s="324">
        <v>1570</v>
      </c>
      <c r="E987" s="323" t="s">
        <v>1502</v>
      </c>
      <c r="F987" s="403" t="s">
        <v>1079</v>
      </c>
      <c r="G987" s="404"/>
      <c r="H987" s="324" t="s">
        <v>123</v>
      </c>
      <c r="I987" s="323">
        <v>1</v>
      </c>
      <c r="J987" s="323">
        <v>0.87</v>
      </c>
      <c r="K987" s="325">
        <v>0.87</v>
      </c>
    </row>
    <row r="988" spans="1:11" hidden="1">
      <c r="A988" s="323" t="s">
        <v>1076</v>
      </c>
      <c r="B988" s="324" t="s">
        <v>1077</v>
      </c>
      <c r="C988" s="324" t="s">
        <v>19</v>
      </c>
      <c r="D988" s="324">
        <v>34653</v>
      </c>
      <c r="E988" s="323" t="s">
        <v>1503</v>
      </c>
      <c r="F988" s="403" t="s">
        <v>1079</v>
      </c>
      <c r="G988" s="404"/>
      <c r="H988" s="324" t="s">
        <v>123</v>
      </c>
      <c r="I988" s="323">
        <v>1</v>
      </c>
      <c r="J988" s="323">
        <v>9.84</v>
      </c>
      <c r="K988" s="325">
        <v>9.84</v>
      </c>
    </row>
    <row r="989" spans="1:11" hidden="1">
      <c r="A989" s="323" t="s">
        <v>1076</v>
      </c>
      <c r="B989" s="324" t="s">
        <v>1083</v>
      </c>
      <c r="C989" s="324" t="s">
        <v>19</v>
      </c>
      <c r="D989" s="324">
        <v>88247</v>
      </c>
      <c r="E989" s="323" t="s">
        <v>1475</v>
      </c>
      <c r="F989" s="403" t="s">
        <v>1085</v>
      </c>
      <c r="G989" s="404"/>
      <c r="H989" s="324" t="s">
        <v>979</v>
      </c>
      <c r="I989" s="323">
        <v>4.7600000000000003E-2</v>
      </c>
      <c r="J989" s="323">
        <v>17.23</v>
      </c>
      <c r="K989" s="325">
        <v>0.82</v>
      </c>
    </row>
    <row r="990" spans="1:11" hidden="1">
      <c r="A990" s="323" t="s">
        <v>1076</v>
      </c>
      <c r="B990" s="324" t="s">
        <v>1083</v>
      </c>
      <c r="C990" s="324" t="s">
        <v>19</v>
      </c>
      <c r="D990" s="324">
        <v>88264</v>
      </c>
      <c r="E990" s="323" t="s">
        <v>1476</v>
      </c>
      <c r="F990" s="403" t="s">
        <v>1085</v>
      </c>
      <c r="G990" s="404"/>
      <c r="H990" s="324" t="s">
        <v>979</v>
      </c>
      <c r="I990" s="323">
        <v>4.7600000000000003E-2</v>
      </c>
      <c r="J990" s="323">
        <v>20.71</v>
      </c>
      <c r="K990" s="325">
        <v>0.98</v>
      </c>
    </row>
    <row r="991" spans="1:11" hidden="1">
      <c r="A991" s="277"/>
      <c r="B991"/>
      <c r="C991"/>
      <c r="D991"/>
      <c r="E991" s="277"/>
      <c r="F991" s="277"/>
      <c r="G991"/>
      <c r="H991"/>
      <c r="I991" s="277"/>
      <c r="J991" s="277"/>
      <c r="K991" s="278"/>
    </row>
    <row r="992" spans="1:11" ht="24.75" hidden="1">
      <c r="A992" s="315"/>
      <c r="B992" s="316" t="s">
        <v>1066</v>
      </c>
      <c r="C992" s="316" t="s">
        <v>1067</v>
      </c>
      <c r="D992" s="316" t="s">
        <v>6</v>
      </c>
      <c r="E992" s="317" t="s">
        <v>1068</v>
      </c>
      <c r="F992" s="317" t="s">
        <v>1069</v>
      </c>
      <c r="G992" s="316"/>
      <c r="H992" s="316" t="s">
        <v>1070</v>
      </c>
      <c r="I992" s="317" t="s">
        <v>11</v>
      </c>
      <c r="J992" s="317" t="s">
        <v>1071</v>
      </c>
      <c r="K992" s="318" t="s">
        <v>1072</v>
      </c>
    </row>
    <row r="993" spans="1:11" ht="78.75" hidden="1">
      <c r="A993" s="319" t="s">
        <v>1504</v>
      </c>
      <c r="B993" s="320" t="s">
        <v>1074</v>
      </c>
      <c r="C993" s="320" t="s">
        <v>19</v>
      </c>
      <c r="D993" s="320">
        <v>93655</v>
      </c>
      <c r="E993" s="321" t="s">
        <v>510</v>
      </c>
      <c r="F993" s="321" t="s">
        <v>1472</v>
      </c>
      <c r="G993" s="320"/>
      <c r="H993" s="320" t="s">
        <v>123</v>
      </c>
      <c r="I993" s="321">
        <v>1</v>
      </c>
      <c r="J993" s="321">
        <v>13.48</v>
      </c>
      <c r="K993" s="322">
        <v>13.48</v>
      </c>
    </row>
    <row r="994" spans="1:11" ht="24.75" hidden="1">
      <c r="A994" s="323" t="s">
        <v>1076</v>
      </c>
      <c r="B994" s="324" t="s">
        <v>1077</v>
      </c>
      <c r="C994" s="324" t="s">
        <v>19</v>
      </c>
      <c r="D994" s="324">
        <v>1571</v>
      </c>
      <c r="E994" s="323" t="s">
        <v>1496</v>
      </c>
      <c r="F994" s="403" t="s">
        <v>1079</v>
      </c>
      <c r="G994" s="404"/>
      <c r="H994" s="324" t="s">
        <v>123</v>
      </c>
      <c r="I994" s="323">
        <v>1</v>
      </c>
      <c r="J994" s="323">
        <v>1.1299999999999999</v>
      </c>
      <c r="K994" s="325">
        <v>1.1299999999999999</v>
      </c>
    </row>
    <row r="995" spans="1:11" hidden="1">
      <c r="A995" s="323" t="s">
        <v>1076</v>
      </c>
      <c r="B995" s="324" t="s">
        <v>1077</v>
      </c>
      <c r="C995" s="324" t="s">
        <v>19</v>
      </c>
      <c r="D995" s="324">
        <v>34653</v>
      </c>
      <c r="E995" s="323" t="s">
        <v>1503</v>
      </c>
      <c r="F995" s="403" t="s">
        <v>1079</v>
      </c>
      <c r="G995" s="404"/>
      <c r="H995" s="324" t="s">
        <v>123</v>
      </c>
      <c r="I995" s="323">
        <v>1</v>
      </c>
      <c r="J995" s="323">
        <v>9.84</v>
      </c>
      <c r="K995" s="325">
        <v>9.84</v>
      </c>
    </row>
    <row r="996" spans="1:11" hidden="1">
      <c r="A996" s="323" t="s">
        <v>1076</v>
      </c>
      <c r="B996" s="324" t="s">
        <v>1083</v>
      </c>
      <c r="C996" s="324" t="s">
        <v>19</v>
      </c>
      <c r="D996" s="324">
        <v>88247</v>
      </c>
      <c r="E996" s="323" t="s">
        <v>1475</v>
      </c>
      <c r="F996" s="403" t="s">
        <v>1085</v>
      </c>
      <c r="G996" s="404"/>
      <c r="H996" s="324" t="s">
        <v>979</v>
      </c>
      <c r="I996" s="323">
        <v>6.6299999999999998E-2</v>
      </c>
      <c r="J996" s="323">
        <v>17.23</v>
      </c>
      <c r="K996" s="325">
        <v>1.1399999999999999</v>
      </c>
    </row>
    <row r="997" spans="1:11" hidden="1">
      <c r="A997" s="323" t="s">
        <v>1076</v>
      </c>
      <c r="B997" s="324" t="s">
        <v>1083</v>
      </c>
      <c r="C997" s="324" t="s">
        <v>19</v>
      </c>
      <c r="D997" s="324">
        <v>88264</v>
      </c>
      <c r="E997" s="323" t="s">
        <v>1476</v>
      </c>
      <c r="F997" s="403" t="s">
        <v>1085</v>
      </c>
      <c r="G997" s="404"/>
      <c r="H997" s="324" t="s">
        <v>979</v>
      </c>
      <c r="I997" s="323">
        <v>6.6299999999999998E-2</v>
      </c>
      <c r="J997" s="323">
        <v>20.71</v>
      </c>
      <c r="K997" s="325">
        <v>1.37</v>
      </c>
    </row>
    <row r="998" spans="1:11" hidden="1">
      <c r="A998" s="277"/>
      <c r="B998"/>
      <c r="C998"/>
      <c r="D998"/>
      <c r="E998" s="277"/>
      <c r="F998" s="277"/>
      <c r="G998"/>
      <c r="H998"/>
      <c r="I998" s="277"/>
      <c r="J998" s="277"/>
      <c r="K998" s="278"/>
    </row>
    <row r="999" spans="1:11" ht="24.75">
      <c r="A999" s="315"/>
      <c r="B999" s="316" t="s">
        <v>1066</v>
      </c>
      <c r="C999" s="316" t="s">
        <v>1067</v>
      </c>
      <c r="D999" s="316" t="s">
        <v>6</v>
      </c>
      <c r="E999" s="317" t="s">
        <v>1068</v>
      </c>
      <c r="F999" s="317" t="s">
        <v>1069</v>
      </c>
      <c r="G999" s="316"/>
      <c r="H999" s="316" t="s">
        <v>1070</v>
      </c>
      <c r="I999" s="317" t="s">
        <v>11</v>
      </c>
      <c r="J999" s="317" t="s">
        <v>1071</v>
      </c>
      <c r="K999" s="318" t="s">
        <v>1072</v>
      </c>
    </row>
    <row r="1000" spans="1:11" ht="31.5">
      <c r="A1000" s="319" t="s">
        <v>1505</v>
      </c>
      <c r="B1000" s="320" t="s">
        <v>1074</v>
      </c>
      <c r="C1000" s="320" t="s">
        <v>1075</v>
      </c>
      <c r="D1000" s="320" t="s">
        <v>511</v>
      </c>
      <c r="E1000" s="321" t="s">
        <v>1506</v>
      </c>
      <c r="F1000" s="321" t="s">
        <v>1282</v>
      </c>
      <c r="G1000" s="320"/>
      <c r="H1000" s="320" t="s">
        <v>130</v>
      </c>
      <c r="I1000" s="321">
        <v>1</v>
      </c>
      <c r="J1000" s="321">
        <v>264.48</v>
      </c>
      <c r="K1000" s="322">
        <v>264.48</v>
      </c>
    </row>
    <row r="1001" spans="1:11">
      <c r="A1001" s="323" t="s">
        <v>1076</v>
      </c>
      <c r="B1001" s="324" t="s">
        <v>1077</v>
      </c>
      <c r="C1001" s="324" t="s">
        <v>1280</v>
      </c>
      <c r="D1001" s="324">
        <v>3750</v>
      </c>
      <c r="E1001" s="323" t="s">
        <v>1507</v>
      </c>
      <c r="F1001" s="403" t="s">
        <v>1079</v>
      </c>
      <c r="G1001" s="404"/>
      <c r="H1001" s="324" t="s">
        <v>130</v>
      </c>
      <c r="I1001" s="323">
        <v>1</v>
      </c>
      <c r="J1001" s="323">
        <v>196.96</v>
      </c>
      <c r="K1001" s="325">
        <v>196.96</v>
      </c>
    </row>
    <row r="1002" spans="1:11">
      <c r="A1002" s="323" t="s">
        <v>1076</v>
      </c>
      <c r="B1002" s="324" t="s">
        <v>1077</v>
      </c>
      <c r="C1002" s="324" t="s">
        <v>19</v>
      </c>
      <c r="D1002" s="324">
        <v>2436</v>
      </c>
      <c r="E1002" s="323" t="s">
        <v>1508</v>
      </c>
      <c r="F1002" s="403" t="s">
        <v>1197</v>
      </c>
      <c r="G1002" s="404"/>
      <c r="H1002" s="324" t="s">
        <v>979</v>
      </c>
      <c r="I1002" s="323">
        <v>2</v>
      </c>
      <c r="J1002" s="323">
        <v>15.33</v>
      </c>
      <c r="K1002" s="325">
        <v>30.66</v>
      </c>
    </row>
    <row r="1003" spans="1:11">
      <c r="A1003" s="323" t="s">
        <v>1076</v>
      </c>
      <c r="B1003" s="324" t="s">
        <v>1077</v>
      </c>
      <c r="C1003" s="324" t="s">
        <v>19</v>
      </c>
      <c r="D1003" s="324">
        <v>6111</v>
      </c>
      <c r="E1003" s="323" t="s">
        <v>1292</v>
      </c>
      <c r="F1003" s="403" t="s">
        <v>1197</v>
      </c>
      <c r="G1003" s="404"/>
      <c r="H1003" s="324" t="s">
        <v>979</v>
      </c>
      <c r="I1003" s="323">
        <v>2</v>
      </c>
      <c r="J1003" s="323">
        <v>11.05</v>
      </c>
      <c r="K1003" s="325">
        <v>22.1</v>
      </c>
    </row>
    <row r="1004" spans="1:11">
      <c r="A1004" s="323" t="s">
        <v>1076</v>
      </c>
      <c r="B1004" s="324" t="s">
        <v>1083</v>
      </c>
      <c r="C1004" s="324" t="s">
        <v>1280</v>
      </c>
      <c r="D1004" s="324">
        <v>10549</v>
      </c>
      <c r="E1004" s="323" t="s">
        <v>1296</v>
      </c>
      <c r="F1004" s="403" t="s">
        <v>1294</v>
      </c>
      <c r="G1004" s="404"/>
      <c r="H1004" s="324" t="s">
        <v>1297</v>
      </c>
      <c r="I1004" s="323">
        <v>2</v>
      </c>
      <c r="J1004" s="323">
        <v>3.76</v>
      </c>
      <c r="K1004" s="325">
        <v>7.52</v>
      </c>
    </row>
    <row r="1005" spans="1:11">
      <c r="A1005" s="323" t="s">
        <v>1076</v>
      </c>
      <c r="B1005" s="324" t="s">
        <v>1083</v>
      </c>
      <c r="C1005" s="324" t="s">
        <v>1280</v>
      </c>
      <c r="D1005" s="324">
        <v>10552</v>
      </c>
      <c r="E1005" s="323" t="s">
        <v>1509</v>
      </c>
      <c r="F1005" s="403" t="s">
        <v>1294</v>
      </c>
      <c r="G1005" s="404"/>
      <c r="H1005" s="324" t="s">
        <v>1297</v>
      </c>
      <c r="I1005" s="323">
        <v>2</v>
      </c>
      <c r="J1005" s="323">
        <v>3.62</v>
      </c>
      <c r="K1005" s="325">
        <v>7.24</v>
      </c>
    </row>
    <row r="1006" spans="1:11">
      <c r="A1006" s="277"/>
      <c r="B1006"/>
      <c r="C1006"/>
      <c r="D1006"/>
      <c r="E1006" s="277"/>
      <c r="F1006" s="277"/>
      <c r="G1006"/>
      <c r="H1006"/>
      <c r="I1006" s="277"/>
      <c r="J1006" s="277"/>
      <c r="K1006" s="278"/>
    </row>
    <row r="1007" spans="1:11" ht="24.75">
      <c r="A1007" s="315"/>
      <c r="B1007" s="316" t="s">
        <v>1066</v>
      </c>
      <c r="C1007" s="316" t="s">
        <v>1067</v>
      </c>
      <c r="D1007" s="316" t="s">
        <v>6</v>
      </c>
      <c r="E1007" s="317" t="s">
        <v>1068</v>
      </c>
      <c r="F1007" s="317" t="s">
        <v>1069</v>
      </c>
      <c r="G1007" s="316"/>
      <c r="H1007" s="316" t="s">
        <v>1070</v>
      </c>
      <c r="I1007" s="317" t="s">
        <v>11</v>
      </c>
      <c r="J1007" s="317" t="s">
        <v>1071</v>
      </c>
      <c r="K1007" s="318" t="s">
        <v>1072</v>
      </c>
    </row>
    <row r="1008" spans="1:11" ht="42.75" customHeight="1">
      <c r="A1008" s="319" t="s">
        <v>1510</v>
      </c>
      <c r="B1008" s="320" t="s">
        <v>1074</v>
      </c>
      <c r="C1008" s="320" t="s">
        <v>1075</v>
      </c>
      <c r="D1008" s="320" t="s">
        <v>512</v>
      </c>
      <c r="E1008" s="321" t="s">
        <v>513</v>
      </c>
      <c r="F1008" s="321" t="s">
        <v>1472</v>
      </c>
      <c r="G1008" s="320"/>
      <c r="H1008" s="320" t="s">
        <v>123</v>
      </c>
      <c r="I1008" s="321">
        <v>1</v>
      </c>
      <c r="J1008" s="321">
        <v>226.44</v>
      </c>
      <c r="K1008" s="322">
        <f>K1009+K1010+K1011</f>
        <v>240.14</v>
      </c>
    </row>
    <row r="1009" spans="1:12">
      <c r="A1009" s="323" t="s">
        <v>1076</v>
      </c>
      <c r="B1009" s="324" t="s">
        <v>1083</v>
      </c>
      <c r="C1009" s="324" t="s">
        <v>19</v>
      </c>
      <c r="D1009" s="324">
        <v>88247</v>
      </c>
      <c r="E1009" s="323" t="s">
        <v>1475</v>
      </c>
      <c r="F1009" s="403" t="s">
        <v>1085</v>
      </c>
      <c r="G1009" s="404"/>
      <c r="H1009" s="324" t="s">
        <v>979</v>
      </c>
      <c r="I1009" s="323">
        <v>2</v>
      </c>
      <c r="J1009" s="323">
        <v>17.23</v>
      </c>
      <c r="K1009" s="325">
        <f>J1009*I1009</f>
        <v>34.46</v>
      </c>
    </row>
    <row r="1010" spans="1:12">
      <c r="A1010" s="323" t="s">
        <v>1076</v>
      </c>
      <c r="B1010" s="324" t="s">
        <v>1083</v>
      </c>
      <c r="C1010" s="324" t="s">
        <v>19</v>
      </c>
      <c r="D1010" s="324">
        <v>88264</v>
      </c>
      <c r="E1010" s="323" t="s">
        <v>1476</v>
      </c>
      <c r="F1010" s="403" t="s">
        <v>1085</v>
      </c>
      <c r="G1010" s="404"/>
      <c r="H1010" s="324" t="s">
        <v>979</v>
      </c>
      <c r="I1010" s="323">
        <v>2</v>
      </c>
      <c r="J1010" s="323">
        <v>20.71</v>
      </c>
      <c r="K1010" s="325">
        <f>J1010*I1010</f>
        <v>41.42</v>
      </c>
    </row>
    <row r="1011" spans="1:12">
      <c r="A1011" s="323" t="s">
        <v>1076</v>
      </c>
      <c r="B1011" s="324" t="s">
        <v>1077</v>
      </c>
      <c r="C1011" s="324" t="s">
        <v>1394</v>
      </c>
      <c r="D1011" s="324" t="s">
        <v>984</v>
      </c>
      <c r="E1011" s="323" t="s">
        <v>985</v>
      </c>
      <c r="F1011" s="403" t="s">
        <v>1079</v>
      </c>
      <c r="G1011" s="404"/>
      <c r="H1011" s="324" t="s">
        <v>123</v>
      </c>
      <c r="I1011" s="323">
        <v>1</v>
      </c>
      <c r="J1011" s="323">
        <v>164.26</v>
      </c>
      <c r="K1011" s="325">
        <f>I1011*J1011</f>
        <v>164.26</v>
      </c>
      <c r="L1011" s="346"/>
    </row>
    <row r="1012" spans="1:12">
      <c r="A1012" s="277"/>
      <c r="B1012"/>
      <c r="C1012"/>
      <c r="D1012"/>
      <c r="E1012" s="277"/>
      <c r="F1012" s="277"/>
      <c r="G1012"/>
      <c r="H1012"/>
      <c r="I1012" s="277"/>
      <c r="J1012" s="277"/>
      <c r="K1012" s="278"/>
    </row>
    <row r="1013" spans="1:12" ht="24.75" hidden="1">
      <c r="A1013" s="315"/>
      <c r="B1013" s="316" t="s">
        <v>1066</v>
      </c>
      <c r="C1013" s="316" t="s">
        <v>1067</v>
      </c>
      <c r="D1013" s="316" t="s">
        <v>6</v>
      </c>
      <c r="E1013" s="317" t="s">
        <v>1068</v>
      </c>
      <c r="F1013" s="317" t="s">
        <v>1069</v>
      </c>
      <c r="G1013" s="316"/>
      <c r="H1013" s="316" t="s">
        <v>1070</v>
      </c>
      <c r="I1013" s="317" t="s">
        <v>11</v>
      </c>
      <c r="J1013" s="317" t="s">
        <v>1071</v>
      </c>
      <c r="K1013" s="318" t="s">
        <v>1072</v>
      </c>
    </row>
    <row r="1014" spans="1:12" ht="78.75" hidden="1">
      <c r="A1014" s="319" t="s">
        <v>1511</v>
      </c>
      <c r="B1014" s="320" t="s">
        <v>1074</v>
      </c>
      <c r="C1014" s="320" t="s">
        <v>19</v>
      </c>
      <c r="D1014" s="320">
        <v>91834</v>
      </c>
      <c r="E1014" s="321" t="s">
        <v>136</v>
      </c>
      <c r="F1014" s="321" t="s">
        <v>1472</v>
      </c>
      <c r="G1014" s="320"/>
      <c r="H1014" s="320" t="s">
        <v>23</v>
      </c>
      <c r="I1014" s="321">
        <v>1</v>
      </c>
      <c r="J1014" s="321">
        <v>7.83</v>
      </c>
      <c r="K1014" s="322">
        <v>7.83</v>
      </c>
    </row>
    <row r="1015" spans="1:12" hidden="1">
      <c r="A1015" s="323" t="s">
        <v>1076</v>
      </c>
      <c r="B1015" s="324" t="s">
        <v>1077</v>
      </c>
      <c r="C1015" s="324" t="s">
        <v>19</v>
      </c>
      <c r="D1015" s="324">
        <v>2688</v>
      </c>
      <c r="E1015" s="323" t="s">
        <v>1512</v>
      </c>
      <c r="F1015" s="403" t="s">
        <v>1079</v>
      </c>
      <c r="G1015" s="404"/>
      <c r="H1015" s="324" t="s">
        <v>23</v>
      </c>
      <c r="I1015" s="323">
        <v>1.1000000000000001</v>
      </c>
      <c r="J1015" s="323">
        <v>2.0699999999999998</v>
      </c>
      <c r="K1015" s="325">
        <v>2.27</v>
      </c>
    </row>
    <row r="1016" spans="1:12" hidden="1">
      <c r="A1016" s="323" t="s">
        <v>1076</v>
      </c>
      <c r="B1016" s="324" t="s">
        <v>1083</v>
      </c>
      <c r="C1016" s="324" t="s">
        <v>19</v>
      </c>
      <c r="D1016" s="324">
        <v>88247</v>
      </c>
      <c r="E1016" s="323" t="s">
        <v>1475</v>
      </c>
      <c r="F1016" s="403" t="s">
        <v>1085</v>
      </c>
      <c r="G1016" s="404"/>
      <c r="H1016" s="324" t="s">
        <v>979</v>
      </c>
      <c r="I1016" s="323">
        <v>7.0000000000000007E-2</v>
      </c>
      <c r="J1016" s="323">
        <v>17.23</v>
      </c>
      <c r="K1016" s="325">
        <v>1.2</v>
      </c>
    </row>
    <row r="1017" spans="1:12" hidden="1">
      <c r="A1017" s="323" t="s">
        <v>1076</v>
      </c>
      <c r="B1017" s="324" t="s">
        <v>1083</v>
      </c>
      <c r="C1017" s="324" t="s">
        <v>19</v>
      </c>
      <c r="D1017" s="324">
        <v>88264</v>
      </c>
      <c r="E1017" s="323" t="s">
        <v>1476</v>
      </c>
      <c r="F1017" s="403" t="s">
        <v>1085</v>
      </c>
      <c r="G1017" s="404"/>
      <c r="H1017" s="324" t="s">
        <v>979</v>
      </c>
      <c r="I1017" s="323">
        <v>7.0000000000000007E-2</v>
      </c>
      <c r="J1017" s="323">
        <v>20.71</v>
      </c>
      <c r="K1017" s="325">
        <v>1.44</v>
      </c>
    </row>
    <row r="1018" spans="1:12" ht="24.75" hidden="1">
      <c r="A1018" s="323" t="s">
        <v>1076</v>
      </c>
      <c r="B1018" s="324" t="s">
        <v>1083</v>
      </c>
      <c r="C1018" s="324" t="s">
        <v>19</v>
      </c>
      <c r="D1018" s="324">
        <v>91170</v>
      </c>
      <c r="E1018" s="323" t="s">
        <v>1136</v>
      </c>
      <c r="F1018" s="403" t="s">
        <v>1117</v>
      </c>
      <c r="G1018" s="404"/>
      <c r="H1018" s="324" t="s">
        <v>23</v>
      </c>
      <c r="I1018" s="323">
        <v>1</v>
      </c>
      <c r="J1018" s="323">
        <v>2.92</v>
      </c>
      <c r="K1018" s="325">
        <v>2.92</v>
      </c>
    </row>
    <row r="1019" spans="1:12" hidden="1">
      <c r="A1019" s="277"/>
      <c r="B1019"/>
      <c r="C1019"/>
      <c r="D1019"/>
      <c r="E1019" s="277"/>
      <c r="F1019" s="277"/>
      <c r="G1019"/>
      <c r="H1019"/>
      <c r="I1019" s="277"/>
      <c r="J1019" s="277"/>
      <c r="K1019" s="278"/>
    </row>
    <row r="1020" spans="1:12" ht="24.75" hidden="1">
      <c r="A1020" s="315"/>
      <c r="B1020" s="316" t="s">
        <v>1066</v>
      </c>
      <c r="C1020" s="316" t="s">
        <v>1067</v>
      </c>
      <c r="D1020" s="316" t="s">
        <v>6</v>
      </c>
      <c r="E1020" s="317" t="s">
        <v>1068</v>
      </c>
      <c r="F1020" s="317" t="s">
        <v>1069</v>
      </c>
      <c r="G1020" s="316"/>
      <c r="H1020" s="316" t="s">
        <v>1070</v>
      </c>
      <c r="I1020" s="317" t="s">
        <v>11</v>
      </c>
      <c r="J1020" s="317" t="s">
        <v>1071</v>
      </c>
      <c r="K1020" s="318" t="s">
        <v>1072</v>
      </c>
    </row>
    <row r="1021" spans="1:12" ht="78.75" hidden="1">
      <c r="A1021" s="319" t="s">
        <v>1513</v>
      </c>
      <c r="B1021" s="320" t="s">
        <v>1074</v>
      </c>
      <c r="C1021" s="320" t="s">
        <v>19</v>
      </c>
      <c r="D1021" s="320">
        <v>91856</v>
      </c>
      <c r="E1021" s="321" t="s">
        <v>517</v>
      </c>
      <c r="F1021" s="321" t="s">
        <v>1472</v>
      </c>
      <c r="G1021" s="320"/>
      <c r="H1021" s="320" t="s">
        <v>23</v>
      </c>
      <c r="I1021" s="321">
        <v>1</v>
      </c>
      <c r="J1021" s="321">
        <v>9.81</v>
      </c>
      <c r="K1021" s="322">
        <v>9.81</v>
      </c>
    </row>
    <row r="1022" spans="1:12" hidden="1">
      <c r="A1022" s="323" t="s">
        <v>1076</v>
      </c>
      <c r="B1022" s="324" t="s">
        <v>1077</v>
      </c>
      <c r="C1022" s="324" t="s">
        <v>19</v>
      </c>
      <c r="D1022" s="324">
        <v>2690</v>
      </c>
      <c r="E1022" s="323" t="s">
        <v>1514</v>
      </c>
      <c r="F1022" s="403" t="s">
        <v>1079</v>
      </c>
      <c r="G1022" s="404"/>
      <c r="H1022" s="324" t="s">
        <v>23</v>
      </c>
      <c r="I1022" s="323">
        <v>1.0169999999999999</v>
      </c>
      <c r="J1022" s="323">
        <v>3.54</v>
      </c>
      <c r="K1022" s="325">
        <v>3.6</v>
      </c>
    </row>
    <row r="1023" spans="1:12" hidden="1">
      <c r="A1023" s="323" t="s">
        <v>1076</v>
      </c>
      <c r="B1023" s="324" t="s">
        <v>1083</v>
      </c>
      <c r="C1023" s="324" t="s">
        <v>19</v>
      </c>
      <c r="D1023" s="324">
        <v>88247</v>
      </c>
      <c r="E1023" s="323" t="s">
        <v>1475</v>
      </c>
      <c r="F1023" s="403" t="s">
        <v>1085</v>
      </c>
      <c r="G1023" s="404"/>
      <c r="H1023" s="324" t="s">
        <v>979</v>
      </c>
      <c r="I1023" s="323">
        <v>0.16400000000000001</v>
      </c>
      <c r="J1023" s="323">
        <v>17.23</v>
      </c>
      <c r="K1023" s="325">
        <v>2.82</v>
      </c>
    </row>
    <row r="1024" spans="1:12" hidden="1">
      <c r="A1024" s="323" t="s">
        <v>1076</v>
      </c>
      <c r="B1024" s="324" t="s">
        <v>1083</v>
      </c>
      <c r="C1024" s="324" t="s">
        <v>19</v>
      </c>
      <c r="D1024" s="324">
        <v>88264</v>
      </c>
      <c r="E1024" s="323" t="s">
        <v>1476</v>
      </c>
      <c r="F1024" s="403" t="s">
        <v>1085</v>
      </c>
      <c r="G1024" s="404"/>
      <c r="H1024" s="324" t="s">
        <v>979</v>
      </c>
      <c r="I1024" s="323">
        <v>0.16400000000000001</v>
      </c>
      <c r="J1024" s="323">
        <v>20.71</v>
      </c>
      <c r="K1024" s="325">
        <v>3.39</v>
      </c>
    </row>
    <row r="1025" spans="1:11" hidden="1">
      <c r="A1025" s="277"/>
      <c r="B1025"/>
      <c r="C1025"/>
      <c r="D1025"/>
      <c r="E1025" s="277"/>
      <c r="F1025" s="277"/>
      <c r="G1025"/>
      <c r="H1025"/>
      <c r="I1025" s="277"/>
      <c r="J1025" s="277"/>
      <c r="K1025" s="278"/>
    </row>
    <row r="1026" spans="1:11" ht="24.75" hidden="1">
      <c r="A1026" s="315"/>
      <c r="B1026" s="316" t="s">
        <v>1066</v>
      </c>
      <c r="C1026" s="316" t="s">
        <v>1067</v>
      </c>
      <c r="D1026" s="316" t="s">
        <v>6</v>
      </c>
      <c r="E1026" s="317" t="s">
        <v>1068</v>
      </c>
      <c r="F1026" s="317" t="s">
        <v>1069</v>
      </c>
      <c r="G1026" s="316"/>
      <c r="H1026" s="316" t="s">
        <v>1070</v>
      </c>
      <c r="I1026" s="317" t="s">
        <v>11</v>
      </c>
      <c r="J1026" s="317" t="s">
        <v>1071</v>
      </c>
      <c r="K1026" s="318" t="s">
        <v>1072</v>
      </c>
    </row>
    <row r="1027" spans="1:11" ht="78.75" hidden="1">
      <c r="A1027" s="319" t="s">
        <v>1515</v>
      </c>
      <c r="B1027" s="320" t="s">
        <v>1074</v>
      </c>
      <c r="C1027" s="320" t="s">
        <v>19</v>
      </c>
      <c r="D1027" s="320">
        <v>91940</v>
      </c>
      <c r="E1027" s="321" t="s">
        <v>484</v>
      </c>
      <c r="F1027" s="321" t="s">
        <v>1472</v>
      </c>
      <c r="G1027" s="320"/>
      <c r="H1027" s="320" t="s">
        <v>123</v>
      </c>
      <c r="I1027" s="321">
        <v>1</v>
      </c>
      <c r="J1027" s="321">
        <v>12.13</v>
      </c>
      <c r="K1027" s="322">
        <v>12.13</v>
      </c>
    </row>
    <row r="1028" spans="1:11" hidden="1">
      <c r="A1028" s="323" t="s">
        <v>1076</v>
      </c>
      <c r="B1028" s="324" t="s">
        <v>1077</v>
      </c>
      <c r="C1028" s="324" t="s">
        <v>19</v>
      </c>
      <c r="D1028" s="324">
        <v>1872</v>
      </c>
      <c r="E1028" s="323" t="s">
        <v>1516</v>
      </c>
      <c r="F1028" s="403" t="s">
        <v>1079</v>
      </c>
      <c r="G1028" s="404"/>
      <c r="H1028" s="324" t="s">
        <v>123</v>
      </c>
      <c r="I1028" s="323">
        <v>1</v>
      </c>
      <c r="J1028" s="323">
        <v>2.21</v>
      </c>
      <c r="K1028" s="325">
        <v>2.21</v>
      </c>
    </row>
    <row r="1029" spans="1:11" hidden="1">
      <c r="A1029" s="323" t="s">
        <v>1076</v>
      </c>
      <c r="B1029" s="324" t="s">
        <v>1083</v>
      </c>
      <c r="C1029" s="324" t="s">
        <v>19</v>
      </c>
      <c r="D1029" s="324">
        <v>88247</v>
      </c>
      <c r="E1029" s="323" t="s">
        <v>1475</v>
      </c>
      <c r="F1029" s="403" t="s">
        <v>1085</v>
      </c>
      <c r="G1029" s="404"/>
      <c r="H1029" s="324" t="s">
        <v>979</v>
      </c>
      <c r="I1029" s="323">
        <v>0.247</v>
      </c>
      <c r="J1029" s="323">
        <v>17.23</v>
      </c>
      <c r="K1029" s="325">
        <v>4.25</v>
      </c>
    </row>
    <row r="1030" spans="1:11" hidden="1">
      <c r="A1030" s="323" t="s">
        <v>1076</v>
      </c>
      <c r="B1030" s="324" t="s">
        <v>1083</v>
      </c>
      <c r="C1030" s="324" t="s">
        <v>19</v>
      </c>
      <c r="D1030" s="324">
        <v>88264</v>
      </c>
      <c r="E1030" s="323" t="s">
        <v>1476</v>
      </c>
      <c r="F1030" s="403" t="s">
        <v>1085</v>
      </c>
      <c r="G1030" s="404"/>
      <c r="H1030" s="324" t="s">
        <v>979</v>
      </c>
      <c r="I1030" s="323">
        <v>0.247</v>
      </c>
      <c r="J1030" s="323">
        <v>20.71</v>
      </c>
      <c r="K1030" s="325">
        <v>5.1100000000000003</v>
      </c>
    </row>
    <row r="1031" spans="1:11" hidden="1">
      <c r="A1031" s="323" t="s">
        <v>1076</v>
      </c>
      <c r="B1031" s="324" t="s">
        <v>1083</v>
      </c>
      <c r="C1031" s="324" t="s">
        <v>19</v>
      </c>
      <c r="D1031" s="324">
        <v>88629</v>
      </c>
      <c r="E1031" s="323" t="s">
        <v>1517</v>
      </c>
      <c r="F1031" s="403" t="s">
        <v>1085</v>
      </c>
      <c r="G1031" s="404"/>
      <c r="H1031" s="324" t="s">
        <v>28</v>
      </c>
      <c r="I1031" s="323">
        <v>8.9999999999999998E-4</v>
      </c>
      <c r="J1031" s="323">
        <v>626.39</v>
      </c>
      <c r="K1031" s="325">
        <v>0.56000000000000005</v>
      </c>
    </row>
    <row r="1032" spans="1:11" hidden="1">
      <c r="A1032" s="277"/>
      <c r="B1032"/>
      <c r="C1032"/>
      <c r="D1032"/>
      <c r="E1032" s="277"/>
      <c r="F1032" s="277"/>
      <c r="G1032"/>
      <c r="H1032"/>
      <c r="I1032" s="277"/>
      <c r="J1032" s="277"/>
      <c r="K1032" s="278"/>
    </row>
    <row r="1033" spans="1:11" ht="24.75" hidden="1">
      <c r="A1033" s="315"/>
      <c r="B1033" s="316" t="s">
        <v>1066</v>
      </c>
      <c r="C1033" s="316" t="s">
        <v>1067</v>
      </c>
      <c r="D1033" s="316" t="s">
        <v>6</v>
      </c>
      <c r="E1033" s="317" t="s">
        <v>1068</v>
      </c>
      <c r="F1033" s="317" t="s">
        <v>1069</v>
      </c>
      <c r="G1033" s="316"/>
      <c r="H1033" s="316" t="s">
        <v>1070</v>
      </c>
      <c r="I1033" s="317" t="s">
        <v>11</v>
      </c>
      <c r="J1033" s="317" t="s">
        <v>1071</v>
      </c>
      <c r="K1033" s="318" t="s">
        <v>1072</v>
      </c>
    </row>
    <row r="1034" spans="1:11" ht="78.75" hidden="1">
      <c r="A1034" s="319" t="s">
        <v>1518</v>
      </c>
      <c r="B1034" s="320" t="s">
        <v>1074</v>
      </c>
      <c r="C1034" s="320" t="s">
        <v>19</v>
      </c>
      <c r="D1034" s="320">
        <v>91937</v>
      </c>
      <c r="E1034" s="321" t="s">
        <v>137</v>
      </c>
      <c r="F1034" s="321" t="s">
        <v>1472</v>
      </c>
      <c r="G1034" s="320"/>
      <c r="H1034" s="320" t="s">
        <v>123</v>
      </c>
      <c r="I1034" s="321">
        <v>1</v>
      </c>
      <c r="J1034" s="321">
        <v>9.3800000000000008</v>
      </c>
      <c r="K1034" s="322">
        <v>9.3800000000000008</v>
      </c>
    </row>
    <row r="1035" spans="1:11" hidden="1">
      <c r="A1035" s="323" t="s">
        <v>1076</v>
      </c>
      <c r="B1035" s="324" t="s">
        <v>1077</v>
      </c>
      <c r="C1035" s="324" t="s">
        <v>19</v>
      </c>
      <c r="D1035" s="324">
        <v>1871</v>
      </c>
      <c r="E1035" s="323" t="s">
        <v>1519</v>
      </c>
      <c r="F1035" s="403" t="s">
        <v>1079</v>
      </c>
      <c r="G1035" s="404"/>
      <c r="H1035" s="324" t="s">
        <v>123</v>
      </c>
      <c r="I1035" s="323">
        <v>1</v>
      </c>
      <c r="J1035" s="323">
        <v>3.96</v>
      </c>
      <c r="K1035" s="325">
        <v>3.96</v>
      </c>
    </row>
    <row r="1036" spans="1:11" hidden="1">
      <c r="A1036" s="323" t="s">
        <v>1076</v>
      </c>
      <c r="B1036" s="324" t="s">
        <v>1083</v>
      </c>
      <c r="C1036" s="324" t="s">
        <v>19</v>
      </c>
      <c r="D1036" s="324">
        <v>88247</v>
      </c>
      <c r="E1036" s="323" t="s">
        <v>1475</v>
      </c>
      <c r="F1036" s="403" t="s">
        <v>1085</v>
      </c>
      <c r="G1036" s="404"/>
      <c r="H1036" s="324" t="s">
        <v>979</v>
      </c>
      <c r="I1036" s="323">
        <v>0.14299999999999999</v>
      </c>
      <c r="J1036" s="323">
        <v>17.23</v>
      </c>
      <c r="K1036" s="325">
        <v>2.46</v>
      </c>
    </row>
    <row r="1037" spans="1:11" hidden="1">
      <c r="A1037" s="323" t="s">
        <v>1076</v>
      </c>
      <c r="B1037" s="324" t="s">
        <v>1083</v>
      </c>
      <c r="C1037" s="324" t="s">
        <v>19</v>
      </c>
      <c r="D1037" s="324">
        <v>88264</v>
      </c>
      <c r="E1037" s="323" t="s">
        <v>1476</v>
      </c>
      <c r="F1037" s="403" t="s">
        <v>1085</v>
      </c>
      <c r="G1037" s="404"/>
      <c r="H1037" s="324" t="s">
        <v>979</v>
      </c>
      <c r="I1037" s="323">
        <v>0.14299999999999999</v>
      </c>
      <c r="J1037" s="323">
        <v>20.71</v>
      </c>
      <c r="K1037" s="325">
        <v>2.96</v>
      </c>
    </row>
    <row r="1038" spans="1:11" hidden="1">
      <c r="A1038" s="277"/>
      <c r="B1038"/>
      <c r="C1038"/>
      <c r="D1038"/>
      <c r="E1038" s="277"/>
      <c r="F1038" s="277"/>
      <c r="G1038"/>
      <c r="H1038"/>
      <c r="I1038" s="277"/>
      <c r="J1038" s="277"/>
      <c r="K1038" s="278"/>
    </row>
    <row r="1039" spans="1:11" ht="24.75" hidden="1">
      <c r="A1039" s="315"/>
      <c r="B1039" s="316" t="s">
        <v>1066</v>
      </c>
      <c r="C1039" s="316" t="s">
        <v>1067</v>
      </c>
      <c r="D1039" s="316" t="s">
        <v>6</v>
      </c>
      <c r="E1039" s="317" t="s">
        <v>1068</v>
      </c>
      <c r="F1039" s="317" t="s">
        <v>1069</v>
      </c>
      <c r="G1039" s="316"/>
      <c r="H1039" s="316" t="s">
        <v>1070</v>
      </c>
      <c r="I1039" s="317" t="s">
        <v>11</v>
      </c>
      <c r="J1039" s="317" t="s">
        <v>1071</v>
      </c>
      <c r="K1039" s="318" t="s">
        <v>1072</v>
      </c>
    </row>
    <row r="1040" spans="1:11" ht="78.75" hidden="1">
      <c r="A1040" s="319" t="s">
        <v>1520</v>
      </c>
      <c r="B1040" s="320" t="s">
        <v>1074</v>
      </c>
      <c r="C1040" s="320" t="s">
        <v>19</v>
      </c>
      <c r="D1040" s="320">
        <v>92869</v>
      </c>
      <c r="E1040" s="321" t="s">
        <v>483</v>
      </c>
      <c r="F1040" s="321" t="s">
        <v>1472</v>
      </c>
      <c r="G1040" s="320"/>
      <c r="H1040" s="320" t="s">
        <v>123</v>
      </c>
      <c r="I1040" s="321">
        <v>1</v>
      </c>
      <c r="J1040" s="321">
        <v>8.36</v>
      </c>
      <c r="K1040" s="322">
        <v>8.36</v>
      </c>
    </row>
    <row r="1041" spans="1:11" hidden="1">
      <c r="A1041" s="323" t="s">
        <v>1076</v>
      </c>
      <c r="B1041" s="324" t="s">
        <v>1077</v>
      </c>
      <c r="C1041" s="324" t="s">
        <v>19</v>
      </c>
      <c r="D1041" s="324">
        <v>2556</v>
      </c>
      <c r="E1041" s="323" t="s">
        <v>1521</v>
      </c>
      <c r="F1041" s="403" t="s">
        <v>1079</v>
      </c>
      <c r="G1041" s="404"/>
      <c r="H1041" s="324" t="s">
        <v>123</v>
      </c>
      <c r="I1041" s="323">
        <v>1</v>
      </c>
      <c r="J1041" s="323">
        <v>2.31</v>
      </c>
      <c r="K1041" s="325">
        <v>2.31</v>
      </c>
    </row>
    <row r="1042" spans="1:11" hidden="1">
      <c r="A1042" s="323" t="s">
        <v>1076</v>
      </c>
      <c r="B1042" s="324" t="s">
        <v>1083</v>
      </c>
      <c r="C1042" s="324" t="s">
        <v>19</v>
      </c>
      <c r="D1042" s="324">
        <v>88247</v>
      </c>
      <c r="E1042" s="323" t="s">
        <v>1475</v>
      </c>
      <c r="F1042" s="403" t="s">
        <v>1085</v>
      </c>
      <c r="G1042" s="404"/>
      <c r="H1042" s="324" t="s">
        <v>979</v>
      </c>
      <c r="I1042" s="323">
        <v>0.14499999999999999</v>
      </c>
      <c r="J1042" s="323">
        <v>17.23</v>
      </c>
      <c r="K1042" s="325">
        <v>2.4900000000000002</v>
      </c>
    </row>
    <row r="1043" spans="1:11" hidden="1">
      <c r="A1043" s="323" t="s">
        <v>1076</v>
      </c>
      <c r="B1043" s="324" t="s">
        <v>1083</v>
      </c>
      <c r="C1043" s="324" t="s">
        <v>19</v>
      </c>
      <c r="D1043" s="324">
        <v>88264</v>
      </c>
      <c r="E1043" s="323" t="s">
        <v>1476</v>
      </c>
      <c r="F1043" s="403" t="s">
        <v>1085</v>
      </c>
      <c r="G1043" s="404"/>
      <c r="H1043" s="324" t="s">
        <v>979</v>
      </c>
      <c r="I1043" s="323">
        <v>0.14499999999999999</v>
      </c>
      <c r="J1043" s="323">
        <v>20.71</v>
      </c>
      <c r="K1043" s="325">
        <v>3</v>
      </c>
    </row>
    <row r="1044" spans="1:11" hidden="1">
      <c r="A1044" s="323" t="s">
        <v>1076</v>
      </c>
      <c r="B1044" s="324" t="s">
        <v>1083</v>
      </c>
      <c r="C1044" s="324" t="s">
        <v>19</v>
      </c>
      <c r="D1044" s="324">
        <v>88629</v>
      </c>
      <c r="E1044" s="323" t="s">
        <v>1517</v>
      </c>
      <c r="F1044" s="403" t="s">
        <v>1085</v>
      </c>
      <c r="G1044" s="404"/>
      <c r="H1044" s="324" t="s">
        <v>28</v>
      </c>
      <c r="I1044" s="323">
        <v>8.9999999999999998E-4</v>
      </c>
      <c r="J1044" s="323">
        <v>626.39</v>
      </c>
      <c r="K1044" s="325">
        <v>0.56000000000000005</v>
      </c>
    </row>
    <row r="1045" spans="1:11" hidden="1">
      <c r="A1045" s="277"/>
      <c r="B1045"/>
      <c r="C1045"/>
      <c r="D1045"/>
      <c r="E1045" s="277"/>
      <c r="F1045" s="277"/>
      <c r="G1045"/>
      <c r="H1045"/>
      <c r="I1045" s="277"/>
      <c r="J1045" s="277"/>
      <c r="K1045" s="278"/>
    </row>
    <row r="1046" spans="1:11" ht="24.75" hidden="1">
      <c r="A1046" s="315"/>
      <c r="B1046" s="316" t="s">
        <v>1066</v>
      </c>
      <c r="C1046" s="316" t="s">
        <v>1067</v>
      </c>
      <c r="D1046" s="316" t="s">
        <v>6</v>
      </c>
      <c r="E1046" s="317" t="s">
        <v>1068</v>
      </c>
      <c r="F1046" s="317" t="s">
        <v>1069</v>
      </c>
      <c r="G1046" s="316"/>
      <c r="H1046" s="316" t="s">
        <v>1070</v>
      </c>
      <c r="I1046" s="317" t="s">
        <v>11</v>
      </c>
      <c r="J1046" s="317" t="s">
        <v>1071</v>
      </c>
      <c r="K1046" s="318" t="s">
        <v>1072</v>
      </c>
    </row>
    <row r="1047" spans="1:11" ht="78.75" hidden="1">
      <c r="A1047" s="319" t="s">
        <v>1522</v>
      </c>
      <c r="B1047" s="320" t="s">
        <v>1074</v>
      </c>
      <c r="C1047" s="320" t="s">
        <v>19</v>
      </c>
      <c r="D1047" s="320">
        <v>97668</v>
      </c>
      <c r="E1047" s="321" t="s">
        <v>516</v>
      </c>
      <c r="F1047" s="321" t="s">
        <v>1472</v>
      </c>
      <c r="G1047" s="320"/>
      <c r="H1047" s="320" t="s">
        <v>23</v>
      </c>
      <c r="I1047" s="321">
        <v>1</v>
      </c>
      <c r="J1047" s="321">
        <v>9.2100000000000009</v>
      </c>
      <c r="K1047" s="322">
        <v>9.2100000000000009</v>
      </c>
    </row>
    <row r="1048" spans="1:11" ht="24.75" hidden="1">
      <c r="A1048" s="323" t="s">
        <v>1076</v>
      </c>
      <c r="B1048" s="324" t="s">
        <v>1077</v>
      </c>
      <c r="C1048" s="324" t="s">
        <v>19</v>
      </c>
      <c r="D1048" s="324">
        <v>2446</v>
      </c>
      <c r="E1048" s="323" t="s">
        <v>1523</v>
      </c>
      <c r="F1048" s="403" t="s">
        <v>1079</v>
      </c>
      <c r="G1048" s="404"/>
      <c r="H1048" s="324" t="s">
        <v>23</v>
      </c>
      <c r="I1048" s="323">
        <v>1.1000000000000001</v>
      </c>
      <c r="J1048" s="323">
        <v>5.13</v>
      </c>
      <c r="K1048" s="325">
        <v>5.64</v>
      </c>
    </row>
    <row r="1049" spans="1:11" hidden="1">
      <c r="A1049" s="323" t="s">
        <v>1076</v>
      </c>
      <c r="B1049" s="324" t="s">
        <v>1083</v>
      </c>
      <c r="C1049" s="324" t="s">
        <v>19</v>
      </c>
      <c r="D1049" s="324">
        <v>88247</v>
      </c>
      <c r="E1049" s="323" t="s">
        <v>1475</v>
      </c>
      <c r="F1049" s="403" t="s">
        <v>1085</v>
      </c>
      <c r="G1049" s="404"/>
      <c r="H1049" s="324" t="s">
        <v>979</v>
      </c>
      <c r="I1049" s="323">
        <v>9.4500000000000001E-2</v>
      </c>
      <c r="J1049" s="323">
        <v>17.23</v>
      </c>
      <c r="K1049" s="325">
        <v>1.62</v>
      </c>
    </row>
    <row r="1050" spans="1:11" hidden="1">
      <c r="A1050" s="323" t="s">
        <v>1076</v>
      </c>
      <c r="B1050" s="324" t="s">
        <v>1083</v>
      </c>
      <c r="C1050" s="324" t="s">
        <v>19</v>
      </c>
      <c r="D1050" s="324">
        <v>88264</v>
      </c>
      <c r="E1050" s="323" t="s">
        <v>1476</v>
      </c>
      <c r="F1050" s="403" t="s">
        <v>1085</v>
      </c>
      <c r="G1050" s="404"/>
      <c r="H1050" s="324" t="s">
        <v>979</v>
      </c>
      <c r="I1050" s="323">
        <v>9.4500000000000001E-2</v>
      </c>
      <c r="J1050" s="323">
        <v>20.71</v>
      </c>
      <c r="K1050" s="325">
        <v>1.95</v>
      </c>
    </row>
    <row r="1051" spans="1:11" hidden="1">
      <c r="A1051" s="277"/>
      <c r="B1051"/>
      <c r="C1051"/>
      <c r="D1051"/>
      <c r="E1051" s="277"/>
      <c r="F1051" s="277"/>
      <c r="G1051"/>
      <c r="H1051"/>
      <c r="I1051" s="277"/>
      <c r="J1051" s="277"/>
      <c r="K1051" s="278"/>
    </row>
    <row r="1052" spans="1:11" ht="24.75">
      <c r="A1052" s="315"/>
      <c r="B1052" s="316" t="s">
        <v>1066</v>
      </c>
      <c r="C1052" s="316" t="s">
        <v>1067</v>
      </c>
      <c r="D1052" s="316" t="s">
        <v>6</v>
      </c>
      <c r="E1052" s="317" t="s">
        <v>1068</v>
      </c>
      <c r="F1052" s="317" t="s">
        <v>1069</v>
      </c>
      <c r="G1052" s="316"/>
      <c r="H1052" s="316" t="s">
        <v>1070</v>
      </c>
      <c r="I1052" s="317" t="s">
        <v>11</v>
      </c>
      <c r="J1052" s="317" t="s">
        <v>1071</v>
      </c>
      <c r="K1052" s="318" t="s">
        <v>1072</v>
      </c>
    </row>
    <row r="1053" spans="1:11" ht="38.25" customHeight="1">
      <c r="A1053" s="319" t="s">
        <v>1524</v>
      </c>
      <c r="B1053" s="320" t="s">
        <v>1074</v>
      </c>
      <c r="C1053" s="320" t="s">
        <v>1075</v>
      </c>
      <c r="D1053" s="320" t="s">
        <v>632</v>
      </c>
      <c r="E1053" s="321" t="s">
        <v>633</v>
      </c>
      <c r="F1053" s="321" t="s">
        <v>1472</v>
      </c>
      <c r="G1053" s="320"/>
      <c r="H1053" s="320" t="s">
        <v>123</v>
      </c>
      <c r="I1053" s="321">
        <v>1</v>
      </c>
      <c r="J1053" s="321">
        <v>17.29</v>
      </c>
      <c r="K1053" s="322">
        <v>17.29</v>
      </c>
    </row>
    <row r="1054" spans="1:11">
      <c r="A1054" s="323" t="s">
        <v>1076</v>
      </c>
      <c r="B1054" s="324" t="s">
        <v>1077</v>
      </c>
      <c r="C1054" s="324" t="s">
        <v>19</v>
      </c>
      <c r="D1054" s="324">
        <v>1586</v>
      </c>
      <c r="E1054" s="323" t="s">
        <v>1525</v>
      </c>
      <c r="F1054" s="403" t="s">
        <v>1079</v>
      </c>
      <c r="G1054" s="404"/>
      <c r="H1054" s="324" t="s">
        <v>123</v>
      </c>
      <c r="I1054" s="323">
        <v>1</v>
      </c>
      <c r="J1054" s="323">
        <v>5.92</v>
      </c>
      <c r="K1054" s="325">
        <v>5.92</v>
      </c>
    </row>
    <row r="1055" spans="1:11">
      <c r="A1055" s="323" t="s">
        <v>1076</v>
      </c>
      <c r="B1055" s="324" t="s">
        <v>1083</v>
      </c>
      <c r="C1055" s="324" t="s">
        <v>19</v>
      </c>
      <c r="D1055" s="324">
        <v>88247</v>
      </c>
      <c r="E1055" s="323" t="s">
        <v>1475</v>
      </c>
      <c r="F1055" s="403" t="s">
        <v>1085</v>
      </c>
      <c r="G1055" s="404"/>
      <c r="H1055" s="324" t="s">
        <v>979</v>
      </c>
      <c r="I1055" s="323">
        <v>0.3</v>
      </c>
      <c r="J1055" s="323">
        <v>17.23</v>
      </c>
      <c r="K1055" s="325">
        <v>5.16</v>
      </c>
    </row>
    <row r="1056" spans="1:11">
      <c r="A1056" s="323" t="s">
        <v>1076</v>
      </c>
      <c r="B1056" s="324" t="s">
        <v>1083</v>
      </c>
      <c r="C1056" s="324" t="s">
        <v>19</v>
      </c>
      <c r="D1056" s="324">
        <v>88264</v>
      </c>
      <c r="E1056" s="323" t="s">
        <v>1476</v>
      </c>
      <c r="F1056" s="403" t="s">
        <v>1085</v>
      </c>
      <c r="G1056" s="404"/>
      <c r="H1056" s="324" t="s">
        <v>979</v>
      </c>
      <c r="I1056" s="323">
        <v>0.3</v>
      </c>
      <c r="J1056" s="323">
        <v>20.71</v>
      </c>
      <c r="K1056" s="325">
        <v>6.21</v>
      </c>
    </row>
    <row r="1057" spans="1:12">
      <c r="A1057" s="277"/>
      <c r="B1057"/>
      <c r="C1057"/>
      <c r="D1057"/>
      <c r="E1057" s="277"/>
      <c r="F1057" s="277"/>
      <c r="G1057"/>
      <c r="H1057"/>
      <c r="I1057" s="277"/>
      <c r="J1057" s="277"/>
      <c r="K1057" s="278"/>
    </row>
    <row r="1058" spans="1:12" ht="24.75" hidden="1">
      <c r="A1058" s="315"/>
      <c r="B1058" s="316" t="s">
        <v>1066</v>
      </c>
      <c r="C1058" s="316" t="s">
        <v>1067</v>
      </c>
      <c r="D1058" s="316" t="s">
        <v>6</v>
      </c>
      <c r="E1058" s="317" t="s">
        <v>1068</v>
      </c>
      <c r="F1058" s="317" t="s">
        <v>1069</v>
      </c>
      <c r="G1058" s="316"/>
      <c r="H1058" s="316" t="s">
        <v>1070</v>
      </c>
      <c r="I1058" s="317" t="s">
        <v>11</v>
      </c>
      <c r="J1058" s="317" t="s">
        <v>1071</v>
      </c>
      <c r="K1058" s="318" t="s">
        <v>1072</v>
      </c>
    </row>
    <row r="1059" spans="1:12" ht="78.75" hidden="1">
      <c r="A1059" s="319" t="s">
        <v>1526</v>
      </c>
      <c r="B1059" s="320" t="s">
        <v>1074</v>
      </c>
      <c r="C1059" s="320" t="s">
        <v>19</v>
      </c>
      <c r="D1059" s="320">
        <v>91940</v>
      </c>
      <c r="E1059" s="321" t="s">
        <v>484</v>
      </c>
      <c r="F1059" s="321" t="s">
        <v>1472</v>
      </c>
      <c r="G1059" s="320"/>
      <c r="H1059" s="320" t="s">
        <v>123</v>
      </c>
      <c r="I1059" s="321">
        <v>1</v>
      </c>
      <c r="J1059" s="321">
        <v>12.13</v>
      </c>
      <c r="K1059" s="322">
        <v>12.13</v>
      </c>
    </row>
    <row r="1060" spans="1:12" hidden="1">
      <c r="A1060" s="323" t="s">
        <v>1076</v>
      </c>
      <c r="B1060" s="324" t="s">
        <v>1077</v>
      </c>
      <c r="C1060" s="324" t="s">
        <v>19</v>
      </c>
      <c r="D1060" s="324">
        <v>1872</v>
      </c>
      <c r="E1060" s="323" t="s">
        <v>1516</v>
      </c>
      <c r="F1060" s="403" t="s">
        <v>1079</v>
      </c>
      <c r="G1060" s="404"/>
      <c r="H1060" s="324" t="s">
        <v>123</v>
      </c>
      <c r="I1060" s="323">
        <v>1</v>
      </c>
      <c r="J1060" s="323">
        <v>2.21</v>
      </c>
      <c r="K1060" s="325">
        <v>2.21</v>
      </c>
    </row>
    <row r="1061" spans="1:12" hidden="1">
      <c r="A1061" s="323" t="s">
        <v>1076</v>
      </c>
      <c r="B1061" s="324" t="s">
        <v>1083</v>
      </c>
      <c r="C1061" s="324" t="s">
        <v>19</v>
      </c>
      <c r="D1061" s="324">
        <v>88247</v>
      </c>
      <c r="E1061" s="323" t="s">
        <v>1475</v>
      </c>
      <c r="F1061" s="403" t="s">
        <v>1085</v>
      </c>
      <c r="G1061" s="404"/>
      <c r="H1061" s="324" t="s">
        <v>979</v>
      </c>
      <c r="I1061" s="323">
        <v>0.247</v>
      </c>
      <c r="J1061" s="323">
        <v>17.23</v>
      </c>
      <c r="K1061" s="325">
        <v>4.25</v>
      </c>
    </row>
    <row r="1062" spans="1:12" hidden="1">
      <c r="A1062" s="323" t="s">
        <v>1076</v>
      </c>
      <c r="B1062" s="324" t="s">
        <v>1083</v>
      </c>
      <c r="C1062" s="324" t="s">
        <v>19</v>
      </c>
      <c r="D1062" s="324">
        <v>88264</v>
      </c>
      <c r="E1062" s="323" t="s">
        <v>1476</v>
      </c>
      <c r="F1062" s="403" t="s">
        <v>1085</v>
      </c>
      <c r="G1062" s="404"/>
      <c r="H1062" s="324" t="s">
        <v>979</v>
      </c>
      <c r="I1062" s="323">
        <v>0.247</v>
      </c>
      <c r="J1062" s="323">
        <v>20.71</v>
      </c>
      <c r="K1062" s="325">
        <v>5.1100000000000003</v>
      </c>
    </row>
    <row r="1063" spans="1:12" hidden="1">
      <c r="A1063" s="323" t="s">
        <v>1076</v>
      </c>
      <c r="B1063" s="324" t="s">
        <v>1083</v>
      </c>
      <c r="C1063" s="324" t="s">
        <v>19</v>
      </c>
      <c r="D1063" s="324">
        <v>88629</v>
      </c>
      <c r="E1063" s="323" t="s">
        <v>1517</v>
      </c>
      <c r="F1063" s="403" t="s">
        <v>1085</v>
      </c>
      <c r="G1063" s="404"/>
      <c r="H1063" s="324" t="s">
        <v>28</v>
      </c>
      <c r="I1063" s="323">
        <v>8.9999999999999998E-4</v>
      </c>
      <c r="J1063" s="323">
        <v>626.39</v>
      </c>
      <c r="K1063" s="325">
        <v>0.56000000000000005</v>
      </c>
    </row>
    <row r="1064" spans="1:12" hidden="1">
      <c r="A1064" s="277"/>
      <c r="B1064"/>
      <c r="C1064"/>
      <c r="D1064"/>
      <c r="E1064" s="277"/>
      <c r="F1064" s="277"/>
      <c r="G1064"/>
      <c r="H1064"/>
      <c r="I1064" s="277"/>
      <c r="J1064" s="277"/>
      <c r="K1064" s="278"/>
    </row>
    <row r="1065" spans="1:12" ht="24.75">
      <c r="A1065" s="315"/>
      <c r="B1065" s="316" t="s">
        <v>1066</v>
      </c>
      <c r="C1065" s="316" t="s">
        <v>1067</v>
      </c>
      <c r="D1065" s="316" t="s">
        <v>6</v>
      </c>
      <c r="E1065" s="317" t="s">
        <v>1068</v>
      </c>
      <c r="F1065" s="317" t="s">
        <v>1069</v>
      </c>
      <c r="G1065" s="316"/>
      <c r="H1065" s="316" t="s">
        <v>1070</v>
      </c>
      <c r="I1065" s="317" t="s">
        <v>11</v>
      </c>
      <c r="J1065" s="317" t="s">
        <v>1071</v>
      </c>
      <c r="K1065" s="318" t="s">
        <v>1072</v>
      </c>
    </row>
    <row r="1066" spans="1:12" ht="78.75">
      <c r="A1066" s="319" t="s">
        <v>1527</v>
      </c>
      <c r="B1066" s="320" t="s">
        <v>1074</v>
      </c>
      <c r="C1066" s="320" t="s">
        <v>1075</v>
      </c>
      <c r="D1066" s="320" t="s">
        <v>568</v>
      </c>
      <c r="E1066" s="321" t="s">
        <v>569</v>
      </c>
      <c r="F1066" s="321" t="s">
        <v>1472</v>
      </c>
      <c r="G1066" s="320"/>
      <c r="H1066" s="320" t="s">
        <v>123</v>
      </c>
      <c r="I1066" s="321">
        <v>1</v>
      </c>
      <c r="J1066" s="321">
        <v>69.209999999999994</v>
      </c>
      <c r="K1066" s="322">
        <f>K1067+K1068+K1069</f>
        <v>53.12</v>
      </c>
    </row>
    <row r="1067" spans="1:12">
      <c r="A1067" s="323" t="s">
        <v>1076</v>
      </c>
      <c r="B1067" s="324" t="s">
        <v>1083</v>
      </c>
      <c r="C1067" s="324" t="s">
        <v>19</v>
      </c>
      <c r="D1067" s="324">
        <v>88247</v>
      </c>
      <c r="E1067" s="323" t="s">
        <v>1475</v>
      </c>
      <c r="F1067" s="403" t="s">
        <v>1085</v>
      </c>
      <c r="G1067" s="404"/>
      <c r="H1067" s="324" t="s">
        <v>979</v>
      </c>
      <c r="I1067" s="323">
        <v>0.22309999999999999</v>
      </c>
      <c r="J1067" s="323">
        <v>17.23</v>
      </c>
      <c r="K1067" s="325">
        <v>3.84</v>
      </c>
    </row>
    <row r="1068" spans="1:12">
      <c r="A1068" s="323" t="s">
        <v>1076</v>
      </c>
      <c r="B1068" s="324" t="s">
        <v>1083</v>
      </c>
      <c r="C1068" s="324" t="s">
        <v>19</v>
      </c>
      <c r="D1068" s="324">
        <v>88264</v>
      </c>
      <c r="E1068" s="323" t="s">
        <v>1476</v>
      </c>
      <c r="F1068" s="403" t="s">
        <v>1085</v>
      </c>
      <c r="G1068" s="404"/>
      <c r="H1068" s="324" t="s">
        <v>979</v>
      </c>
      <c r="I1068" s="323">
        <v>0.53549999999999998</v>
      </c>
      <c r="J1068" s="323">
        <v>20.71</v>
      </c>
      <c r="K1068" s="325">
        <v>11.09</v>
      </c>
    </row>
    <row r="1069" spans="1:12">
      <c r="A1069" s="323" t="s">
        <v>1076</v>
      </c>
      <c r="B1069" s="324" t="s">
        <v>1077</v>
      </c>
      <c r="C1069" s="324" t="s">
        <v>1394</v>
      </c>
      <c r="D1069" s="324" t="s">
        <v>986</v>
      </c>
      <c r="E1069" s="323" t="s">
        <v>987</v>
      </c>
      <c r="F1069" s="403" t="s">
        <v>1079</v>
      </c>
      <c r="G1069" s="404"/>
      <c r="H1069" s="324" t="s">
        <v>123</v>
      </c>
      <c r="I1069" s="323">
        <v>1</v>
      </c>
      <c r="J1069" s="323">
        <v>38.19</v>
      </c>
      <c r="K1069" s="325">
        <f>J1069*I1069</f>
        <v>38.19</v>
      </c>
      <c r="L1069" s="346"/>
    </row>
    <row r="1070" spans="1:12">
      <c r="A1070" s="277"/>
      <c r="B1070"/>
      <c r="C1070"/>
      <c r="D1070"/>
      <c r="E1070" s="277"/>
      <c r="F1070" s="277"/>
      <c r="G1070"/>
      <c r="H1070"/>
      <c r="I1070" s="277"/>
      <c r="J1070" s="277"/>
      <c r="K1070" s="278"/>
    </row>
    <row r="1071" spans="1:12" ht="24.75">
      <c r="A1071" s="315"/>
      <c r="B1071" s="316" t="s">
        <v>1066</v>
      </c>
      <c r="C1071" s="316" t="s">
        <v>1067</v>
      </c>
      <c r="D1071" s="316" t="s">
        <v>6</v>
      </c>
      <c r="E1071" s="317" t="s">
        <v>1068</v>
      </c>
      <c r="F1071" s="317" t="s">
        <v>1069</v>
      </c>
      <c r="G1071" s="316"/>
      <c r="H1071" s="316" t="s">
        <v>1070</v>
      </c>
      <c r="I1071" s="317" t="s">
        <v>11</v>
      </c>
      <c r="J1071" s="317" t="s">
        <v>1071</v>
      </c>
      <c r="K1071" s="318" t="s">
        <v>1072</v>
      </c>
    </row>
    <row r="1072" spans="1:12" ht="78.75">
      <c r="A1072" s="319" t="s">
        <v>1528</v>
      </c>
      <c r="B1072" s="320" t="s">
        <v>1074</v>
      </c>
      <c r="C1072" s="320" t="s">
        <v>1075</v>
      </c>
      <c r="D1072" s="320" t="s">
        <v>570</v>
      </c>
      <c r="E1072" s="321" t="s">
        <v>571</v>
      </c>
      <c r="F1072" s="321" t="s">
        <v>1472</v>
      </c>
      <c r="G1072" s="320"/>
      <c r="H1072" s="320" t="s">
        <v>123</v>
      </c>
      <c r="I1072" s="321">
        <v>1</v>
      </c>
      <c r="J1072" s="321">
        <v>151.54</v>
      </c>
      <c r="K1072" s="322">
        <f>K1073+K1074+K1075</f>
        <v>69.710000000000008</v>
      </c>
    </row>
    <row r="1073" spans="1:12">
      <c r="A1073" s="323" t="s">
        <v>1076</v>
      </c>
      <c r="B1073" s="324" t="s">
        <v>1083</v>
      </c>
      <c r="C1073" s="324" t="s">
        <v>19</v>
      </c>
      <c r="D1073" s="324">
        <v>88247</v>
      </c>
      <c r="E1073" s="323" t="s">
        <v>1475</v>
      </c>
      <c r="F1073" s="403" t="s">
        <v>1085</v>
      </c>
      <c r="G1073" s="404"/>
      <c r="H1073" s="324" t="s">
        <v>979</v>
      </c>
      <c r="I1073" s="323">
        <v>0.22309999999999999</v>
      </c>
      <c r="J1073" s="323">
        <v>17.23</v>
      </c>
      <c r="K1073" s="325">
        <v>3.84</v>
      </c>
    </row>
    <row r="1074" spans="1:12">
      <c r="A1074" s="323" t="s">
        <v>1076</v>
      </c>
      <c r="B1074" s="324" t="s">
        <v>1083</v>
      </c>
      <c r="C1074" s="324" t="s">
        <v>19</v>
      </c>
      <c r="D1074" s="324">
        <v>88264</v>
      </c>
      <c r="E1074" s="323" t="s">
        <v>1476</v>
      </c>
      <c r="F1074" s="403" t="s">
        <v>1085</v>
      </c>
      <c r="G1074" s="404"/>
      <c r="H1074" s="324" t="s">
        <v>979</v>
      </c>
      <c r="I1074" s="323">
        <v>0.53549999999999998</v>
      </c>
      <c r="J1074" s="323">
        <v>20.71</v>
      </c>
      <c r="K1074" s="325">
        <v>11.09</v>
      </c>
    </row>
    <row r="1075" spans="1:12">
      <c r="A1075" s="323" t="s">
        <v>1076</v>
      </c>
      <c r="B1075" s="324" t="s">
        <v>1077</v>
      </c>
      <c r="C1075" s="324" t="s">
        <v>1394</v>
      </c>
      <c r="D1075" s="324" t="s">
        <v>988</v>
      </c>
      <c r="E1075" s="323" t="s">
        <v>989</v>
      </c>
      <c r="F1075" s="403" t="s">
        <v>1079</v>
      </c>
      <c r="G1075" s="404"/>
      <c r="H1075" s="324" t="s">
        <v>123</v>
      </c>
      <c r="I1075" s="323">
        <v>1</v>
      </c>
      <c r="J1075" s="323">
        <v>54.78</v>
      </c>
      <c r="K1075" s="325">
        <f>J1075*I1075</f>
        <v>54.78</v>
      </c>
      <c r="L1075" s="346"/>
    </row>
    <row r="1076" spans="1:12">
      <c r="A1076" s="277"/>
      <c r="B1076"/>
      <c r="C1076"/>
      <c r="D1076"/>
      <c r="E1076" s="277"/>
      <c r="F1076" s="277"/>
      <c r="G1076"/>
      <c r="H1076"/>
      <c r="I1076" s="277"/>
      <c r="J1076" s="277"/>
      <c r="K1076" s="278"/>
    </row>
    <row r="1077" spans="1:12" ht="24.75">
      <c r="A1077" s="315"/>
      <c r="B1077" s="316" t="s">
        <v>1066</v>
      </c>
      <c r="C1077" s="316" t="s">
        <v>1067</v>
      </c>
      <c r="D1077" s="316" t="s">
        <v>6</v>
      </c>
      <c r="E1077" s="317" t="s">
        <v>1068</v>
      </c>
      <c r="F1077" s="317" t="s">
        <v>1069</v>
      </c>
      <c r="G1077" s="316"/>
      <c r="H1077" s="316" t="s">
        <v>1070</v>
      </c>
      <c r="I1077" s="317" t="s">
        <v>11</v>
      </c>
      <c r="J1077" s="317" t="s">
        <v>1071</v>
      </c>
      <c r="K1077" s="318" t="s">
        <v>1072</v>
      </c>
    </row>
    <row r="1078" spans="1:12" ht="31.5">
      <c r="A1078" s="319" t="s">
        <v>1529</v>
      </c>
      <c r="B1078" s="320" t="s">
        <v>1074</v>
      </c>
      <c r="C1078" s="320" t="s">
        <v>1075</v>
      </c>
      <c r="D1078" s="320" t="s">
        <v>1530</v>
      </c>
      <c r="E1078" s="321" t="s">
        <v>1531</v>
      </c>
      <c r="F1078" s="321" t="s">
        <v>1282</v>
      </c>
      <c r="G1078" s="320"/>
      <c r="H1078" s="320" t="s">
        <v>130</v>
      </c>
      <c r="I1078" s="321">
        <v>1</v>
      </c>
      <c r="J1078" s="321">
        <v>81.02</v>
      </c>
      <c r="K1078" s="322">
        <v>81.02</v>
      </c>
    </row>
    <row r="1079" spans="1:12">
      <c r="A1079" s="323" t="s">
        <v>1076</v>
      </c>
      <c r="B1079" s="324" t="s">
        <v>1077</v>
      </c>
      <c r="C1079" s="324" t="s">
        <v>1280</v>
      </c>
      <c r="D1079" s="324">
        <v>11130</v>
      </c>
      <c r="E1079" s="323" t="s">
        <v>1532</v>
      </c>
      <c r="F1079" s="403" t="s">
        <v>1079</v>
      </c>
      <c r="G1079" s="404"/>
      <c r="H1079" s="324" t="s">
        <v>130</v>
      </c>
      <c r="I1079" s="323">
        <v>1</v>
      </c>
      <c r="J1079" s="323">
        <v>43.9</v>
      </c>
      <c r="K1079" s="325">
        <v>43.9</v>
      </c>
    </row>
    <row r="1080" spans="1:12">
      <c r="A1080" s="323" t="s">
        <v>1076</v>
      </c>
      <c r="B1080" s="324" t="s">
        <v>1077</v>
      </c>
      <c r="C1080" s="324" t="s">
        <v>19</v>
      </c>
      <c r="D1080" s="324">
        <v>2436</v>
      </c>
      <c r="E1080" s="323" t="s">
        <v>1508</v>
      </c>
      <c r="F1080" s="403" t="s">
        <v>1197</v>
      </c>
      <c r="G1080" s="404"/>
      <c r="H1080" s="324" t="s">
        <v>979</v>
      </c>
      <c r="I1080" s="323">
        <v>1.1000000000000001</v>
      </c>
      <c r="J1080" s="323">
        <v>15.33</v>
      </c>
      <c r="K1080" s="325">
        <v>16.86</v>
      </c>
    </row>
    <row r="1081" spans="1:12">
      <c r="A1081" s="323" t="s">
        <v>1076</v>
      </c>
      <c r="B1081" s="324" t="s">
        <v>1077</v>
      </c>
      <c r="C1081" s="324" t="s">
        <v>19</v>
      </c>
      <c r="D1081" s="324">
        <v>6111</v>
      </c>
      <c r="E1081" s="323" t="s">
        <v>1292</v>
      </c>
      <c r="F1081" s="403" t="s">
        <v>1197</v>
      </c>
      <c r="G1081" s="404"/>
      <c r="H1081" s="324" t="s">
        <v>979</v>
      </c>
      <c r="I1081" s="323">
        <v>1.1000000000000001</v>
      </c>
      <c r="J1081" s="323">
        <v>11.05</v>
      </c>
      <c r="K1081" s="325">
        <v>12.15</v>
      </c>
    </row>
    <row r="1082" spans="1:12">
      <c r="A1082" s="323" t="s">
        <v>1076</v>
      </c>
      <c r="B1082" s="324" t="s">
        <v>1083</v>
      </c>
      <c r="C1082" s="324" t="s">
        <v>1280</v>
      </c>
      <c r="D1082" s="324">
        <v>10549</v>
      </c>
      <c r="E1082" s="323" t="s">
        <v>1296</v>
      </c>
      <c r="F1082" s="403" t="s">
        <v>1294</v>
      </c>
      <c r="G1082" s="404"/>
      <c r="H1082" s="324" t="s">
        <v>1297</v>
      </c>
      <c r="I1082" s="323">
        <v>1.1000000000000001</v>
      </c>
      <c r="J1082" s="323">
        <v>3.76</v>
      </c>
      <c r="K1082" s="325">
        <v>4.13</v>
      </c>
    </row>
    <row r="1083" spans="1:12">
      <c r="A1083" s="323" t="s">
        <v>1076</v>
      </c>
      <c r="B1083" s="324" t="s">
        <v>1083</v>
      </c>
      <c r="C1083" s="324" t="s">
        <v>1280</v>
      </c>
      <c r="D1083" s="324">
        <v>10552</v>
      </c>
      <c r="E1083" s="323" t="s">
        <v>1509</v>
      </c>
      <c r="F1083" s="403" t="s">
        <v>1294</v>
      </c>
      <c r="G1083" s="404"/>
      <c r="H1083" s="324" t="s">
        <v>1297</v>
      </c>
      <c r="I1083" s="323">
        <v>1.1000000000000001</v>
      </c>
      <c r="J1083" s="323">
        <v>3.62</v>
      </c>
      <c r="K1083" s="325">
        <v>3.98</v>
      </c>
    </row>
    <row r="1084" spans="1:12">
      <c r="A1084" s="277"/>
      <c r="B1084"/>
      <c r="C1084"/>
      <c r="D1084"/>
      <c r="E1084" s="277"/>
      <c r="F1084" s="277"/>
      <c r="G1084"/>
      <c r="H1084"/>
      <c r="I1084" s="277"/>
      <c r="J1084" s="277"/>
      <c r="K1084" s="278"/>
    </row>
    <row r="1085" spans="1:12" ht="24.75">
      <c r="A1085" s="315"/>
      <c r="B1085" s="316" t="s">
        <v>1066</v>
      </c>
      <c r="C1085" s="316" t="s">
        <v>1067</v>
      </c>
      <c r="D1085" s="316" t="s">
        <v>6</v>
      </c>
      <c r="E1085" s="317" t="s">
        <v>1068</v>
      </c>
      <c r="F1085" s="317" t="s">
        <v>1069</v>
      </c>
      <c r="G1085" s="316"/>
      <c r="H1085" s="316" t="s">
        <v>1070</v>
      </c>
      <c r="I1085" s="317" t="s">
        <v>11</v>
      </c>
      <c r="J1085" s="317" t="s">
        <v>1071</v>
      </c>
      <c r="K1085" s="318" t="s">
        <v>1072</v>
      </c>
    </row>
    <row r="1086" spans="1:12" ht="51" customHeight="1">
      <c r="A1086" s="319" t="s">
        <v>1533</v>
      </c>
      <c r="B1086" s="320" t="s">
        <v>1074</v>
      </c>
      <c r="C1086" s="320" t="s">
        <v>1075</v>
      </c>
      <c r="D1086" s="320" t="s">
        <v>610</v>
      </c>
      <c r="E1086" s="321" t="s">
        <v>611</v>
      </c>
      <c r="F1086" s="321" t="s">
        <v>1472</v>
      </c>
      <c r="G1086" s="320"/>
      <c r="H1086" s="320" t="s">
        <v>123</v>
      </c>
      <c r="I1086" s="321">
        <v>1</v>
      </c>
      <c r="J1086" s="321">
        <v>56.27</v>
      </c>
      <c r="K1086" s="322">
        <v>56.27</v>
      </c>
    </row>
    <row r="1087" spans="1:12">
      <c r="A1087" s="323" t="s">
        <v>1076</v>
      </c>
      <c r="B1087" s="324" t="s">
        <v>1083</v>
      </c>
      <c r="C1087" s="324" t="s">
        <v>19</v>
      </c>
      <c r="D1087" s="324">
        <v>88264</v>
      </c>
      <c r="E1087" s="323" t="s">
        <v>1476</v>
      </c>
      <c r="F1087" s="403" t="s">
        <v>1085</v>
      </c>
      <c r="G1087" s="404"/>
      <c r="H1087" s="324" t="s">
        <v>979</v>
      </c>
      <c r="I1087" s="323">
        <v>0.5</v>
      </c>
      <c r="J1087" s="323">
        <v>20.71</v>
      </c>
      <c r="K1087" s="325">
        <v>10.35</v>
      </c>
    </row>
    <row r="1088" spans="1:12">
      <c r="A1088" s="323" t="s">
        <v>1076</v>
      </c>
      <c r="B1088" s="324" t="s">
        <v>1083</v>
      </c>
      <c r="C1088" s="324" t="s">
        <v>19</v>
      </c>
      <c r="D1088" s="324">
        <v>88247</v>
      </c>
      <c r="E1088" s="323" t="s">
        <v>1475</v>
      </c>
      <c r="F1088" s="403" t="s">
        <v>1085</v>
      </c>
      <c r="G1088" s="404"/>
      <c r="H1088" s="324" t="s">
        <v>979</v>
      </c>
      <c r="I1088" s="323">
        <v>0.1</v>
      </c>
      <c r="J1088" s="323">
        <v>17.23</v>
      </c>
      <c r="K1088" s="325">
        <v>1.72</v>
      </c>
    </row>
    <row r="1089" spans="1:11">
      <c r="A1089" s="323" t="s">
        <v>1076</v>
      </c>
      <c r="B1089" s="324" t="s">
        <v>1077</v>
      </c>
      <c r="C1089" s="324" t="s">
        <v>19</v>
      </c>
      <c r="D1089" s="324">
        <v>39391</v>
      </c>
      <c r="E1089" s="323" t="s">
        <v>1534</v>
      </c>
      <c r="F1089" s="403" t="s">
        <v>1079</v>
      </c>
      <c r="G1089" s="404"/>
      <c r="H1089" s="324" t="s">
        <v>123</v>
      </c>
      <c r="I1089" s="323">
        <v>1</v>
      </c>
      <c r="J1089" s="323">
        <v>43.88</v>
      </c>
      <c r="K1089" s="325">
        <v>43.88</v>
      </c>
    </row>
    <row r="1090" spans="1:11">
      <c r="A1090" s="323" t="s">
        <v>1076</v>
      </c>
      <c r="B1090" s="324" t="s">
        <v>1077</v>
      </c>
      <c r="C1090" s="324" t="s">
        <v>19</v>
      </c>
      <c r="D1090" s="324">
        <v>11960</v>
      </c>
      <c r="E1090" s="323" t="s">
        <v>1535</v>
      </c>
      <c r="F1090" s="403" t="s">
        <v>1079</v>
      </c>
      <c r="G1090" s="404"/>
      <c r="H1090" s="324" t="s">
        <v>123</v>
      </c>
      <c r="I1090" s="323">
        <v>2</v>
      </c>
      <c r="J1090" s="323">
        <v>0.16</v>
      </c>
      <c r="K1090" s="325">
        <v>0.32</v>
      </c>
    </row>
    <row r="1091" spans="1:11">
      <c r="A1091" s="277"/>
      <c r="B1091"/>
      <c r="C1091"/>
      <c r="D1091"/>
      <c r="E1091" s="277"/>
      <c r="F1091" s="277"/>
      <c r="G1091"/>
      <c r="H1091"/>
      <c r="I1091" s="277"/>
      <c r="J1091" s="277"/>
      <c r="K1091" s="278"/>
    </row>
    <row r="1092" spans="1:11" ht="24.75">
      <c r="A1092" s="315"/>
      <c r="B1092" s="316" t="s">
        <v>1066</v>
      </c>
      <c r="C1092" s="316" t="s">
        <v>1067</v>
      </c>
      <c r="D1092" s="316" t="s">
        <v>6</v>
      </c>
      <c r="E1092" s="317" t="s">
        <v>1068</v>
      </c>
      <c r="F1092" s="317" t="s">
        <v>1069</v>
      </c>
      <c r="G1092" s="316"/>
      <c r="H1092" s="316" t="s">
        <v>1070</v>
      </c>
      <c r="I1092" s="317" t="s">
        <v>11</v>
      </c>
      <c r="J1092" s="317" t="s">
        <v>1071</v>
      </c>
      <c r="K1092" s="318" t="s">
        <v>1072</v>
      </c>
    </row>
    <row r="1093" spans="1:11" ht="31.5">
      <c r="A1093" s="319" t="s">
        <v>1536</v>
      </c>
      <c r="B1093" s="320" t="s">
        <v>1074</v>
      </c>
      <c r="C1093" s="320" t="s">
        <v>1075</v>
      </c>
      <c r="D1093" s="320" t="s">
        <v>521</v>
      </c>
      <c r="E1093" s="321" t="s">
        <v>522</v>
      </c>
      <c r="F1093" s="321" t="s">
        <v>1282</v>
      </c>
      <c r="G1093" s="320"/>
      <c r="H1093" s="320" t="s">
        <v>130</v>
      </c>
      <c r="I1093" s="321">
        <v>1</v>
      </c>
      <c r="J1093" s="321">
        <v>170.03</v>
      </c>
      <c r="K1093" s="322">
        <v>170.03</v>
      </c>
    </row>
    <row r="1094" spans="1:11">
      <c r="A1094" s="323" t="s">
        <v>1076</v>
      </c>
      <c r="B1094" s="324" t="s">
        <v>1077</v>
      </c>
      <c r="C1094" s="324" t="s">
        <v>1280</v>
      </c>
      <c r="D1094" s="324">
        <v>12727</v>
      </c>
      <c r="E1094" s="323" t="s">
        <v>1537</v>
      </c>
      <c r="F1094" s="403" t="s">
        <v>1079</v>
      </c>
      <c r="G1094" s="404"/>
      <c r="H1094" s="324" t="s">
        <v>130</v>
      </c>
      <c r="I1094" s="323">
        <v>1</v>
      </c>
      <c r="J1094" s="323">
        <v>133.30000000000001</v>
      </c>
      <c r="K1094" s="325">
        <v>133.30000000000001</v>
      </c>
    </row>
    <row r="1095" spans="1:11">
      <c r="A1095" s="323" t="s">
        <v>1076</v>
      </c>
      <c r="B1095" s="324" t="s">
        <v>1083</v>
      </c>
      <c r="C1095" s="324" t="s">
        <v>19</v>
      </c>
      <c r="D1095" s="324">
        <v>88316</v>
      </c>
      <c r="E1095" s="323" t="s">
        <v>1086</v>
      </c>
      <c r="F1095" s="403" t="s">
        <v>1085</v>
      </c>
      <c r="G1095" s="404"/>
      <c r="H1095" s="324" t="s">
        <v>979</v>
      </c>
      <c r="I1095" s="323">
        <v>1</v>
      </c>
      <c r="J1095" s="323">
        <v>16.02</v>
      </c>
      <c r="K1095" s="325">
        <v>16.02</v>
      </c>
    </row>
    <row r="1096" spans="1:11">
      <c r="A1096" s="323" t="s">
        <v>1076</v>
      </c>
      <c r="B1096" s="324" t="s">
        <v>1083</v>
      </c>
      <c r="C1096" s="324" t="s">
        <v>19</v>
      </c>
      <c r="D1096" s="324">
        <v>88264</v>
      </c>
      <c r="E1096" s="323" t="s">
        <v>1476</v>
      </c>
      <c r="F1096" s="403" t="s">
        <v>1085</v>
      </c>
      <c r="G1096" s="404"/>
      <c r="H1096" s="324" t="s">
        <v>979</v>
      </c>
      <c r="I1096" s="323">
        <v>1</v>
      </c>
      <c r="J1096" s="323">
        <v>20.71</v>
      </c>
      <c r="K1096" s="325">
        <v>20.71</v>
      </c>
    </row>
    <row r="1097" spans="1:11">
      <c r="A1097" s="277"/>
      <c r="B1097"/>
      <c r="C1097"/>
      <c r="D1097"/>
      <c r="E1097" s="277"/>
      <c r="F1097" s="277"/>
      <c r="G1097"/>
      <c r="H1097"/>
      <c r="I1097" s="277"/>
      <c r="J1097" s="277"/>
      <c r="K1097" s="278"/>
    </row>
    <row r="1098" spans="1:11" ht="24.75" hidden="1">
      <c r="A1098" s="315"/>
      <c r="B1098" s="316" t="s">
        <v>1066</v>
      </c>
      <c r="C1098" s="316" t="s">
        <v>1067</v>
      </c>
      <c r="D1098" s="316" t="s">
        <v>6</v>
      </c>
      <c r="E1098" s="317" t="s">
        <v>1068</v>
      </c>
      <c r="F1098" s="317" t="s">
        <v>1069</v>
      </c>
      <c r="G1098" s="316"/>
      <c r="H1098" s="316" t="s">
        <v>1070</v>
      </c>
      <c r="I1098" s="317" t="s">
        <v>11</v>
      </c>
      <c r="J1098" s="317" t="s">
        <v>1071</v>
      </c>
      <c r="K1098" s="318" t="s">
        <v>1072</v>
      </c>
    </row>
    <row r="1099" spans="1:11" ht="78.75" hidden="1">
      <c r="A1099" s="319" t="s">
        <v>1538</v>
      </c>
      <c r="B1099" s="320" t="s">
        <v>1074</v>
      </c>
      <c r="C1099" s="320" t="s">
        <v>19</v>
      </c>
      <c r="D1099" s="320">
        <v>91972</v>
      </c>
      <c r="E1099" s="321" t="s">
        <v>548</v>
      </c>
      <c r="F1099" s="321" t="s">
        <v>1472</v>
      </c>
      <c r="G1099" s="320"/>
      <c r="H1099" s="320" t="s">
        <v>123</v>
      </c>
      <c r="I1099" s="321">
        <v>1</v>
      </c>
      <c r="J1099" s="321">
        <v>62.75</v>
      </c>
      <c r="K1099" s="322">
        <v>62.75</v>
      </c>
    </row>
    <row r="1100" spans="1:11" hidden="1">
      <c r="A1100" s="323" t="s">
        <v>1076</v>
      </c>
      <c r="B1100" s="324" t="s">
        <v>1077</v>
      </c>
      <c r="C1100" s="324" t="s">
        <v>19</v>
      </c>
      <c r="D1100" s="324">
        <v>38112</v>
      </c>
      <c r="E1100" s="323" t="s">
        <v>1539</v>
      </c>
      <c r="F1100" s="403" t="s">
        <v>1079</v>
      </c>
      <c r="G1100" s="404"/>
      <c r="H1100" s="324" t="s">
        <v>123</v>
      </c>
      <c r="I1100" s="323">
        <v>2</v>
      </c>
      <c r="J1100" s="323">
        <v>6.28</v>
      </c>
      <c r="K1100" s="325">
        <v>12.56</v>
      </c>
    </row>
    <row r="1101" spans="1:11" hidden="1">
      <c r="A1101" s="323" t="s">
        <v>1076</v>
      </c>
      <c r="B1101" s="324" t="s">
        <v>1077</v>
      </c>
      <c r="C1101" s="324" t="s">
        <v>19</v>
      </c>
      <c r="D1101" s="324">
        <v>38113</v>
      </c>
      <c r="E1101" s="323" t="s">
        <v>1540</v>
      </c>
      <c r="F1101" s="403" t="s">
        <v>1079</v>
      </c>
      <c r="G1101" s="404"/>
      <c r="H1101" s="324" t="s">
        <v>123</v>
      </c>
      <c r="I1101" s="323">
        <v>2</v>
      </c>
      <c r="J1101" s="323">
        <v>8.18</v>
      </c>
      <c r="K1101" s="325">
        <v>16.36</v>
      </c>
    </row>
    <row r="1102" spans="1:11" hidden="1">
      <c r="A1102" s="323" t="s">
        <v>1076</v>
      </c>
      <c r="B1102" s="324" t="s">
        <v>1083</v>
      </c>
      <c r="C1102" s="324" t="s">
        <v>19</v>
      </c>
      <c r="D1102" s="324">
        <v>88247</v>
      </c>
      <c r="E1102" s="323" t="s">
        <v>1475</v>
      </c>
      <c r="F1102" s="403" t="s">
        <v>1085</v>
      </c>
      <c r="G1102" s="404"/>
      <c r="H1102" s="324" t="s">
        <v>979</v>
      </c>
      <c r="I1102" s="323">
        <v>0.89200000000000002</v>
      </c>
      <c r="J1102" s="323">
        <v>17.23</v>
      </c>
      <c r="K1102" s="325">
        <v>15.36</v>
      </c>
    </row>
    <row r="1103" spans="1:11" hidden="1">
      <c r="A1103" s="323" t="s">
        <v>1076</v>
      </c>
      <c r="B1103" s="324" t="s">
        <v>1083</v>
      </c>
      <c r="C1103" s="324" t="s">
        <v>19</v>
      </c>
      <c r="D1103" s="324">
        <v>88264</v>
      </c>
      <c r="E1103" s="323" t="s">
        <v>1476</v>
      </c>
      <c r="F1103" s="403" t="s">
        <v>1085</v>
      </c>
      <c r="G1103" s="404"/>
      <c r="H1103" s="324" t="s">
        <v>979</v>
      </c>
      <c r="I1103" s="323">
        <v>0.89200000000000002</v>
      </c>
      <c r="J1103" s="323">
        <v>20.71</v>
      </c>
      <c r="K1103" s="325">
        <v>18.47</v>
      </c>
    </row>
    <row r="1104" spans="1:11" hidden="1">
      <c r="A1104" s="277"/>
      <c r="B1104"/>
      <c r="C1104"/>
      <c r="D1104"/>
      <c r="E1104" s="277"/>
      <c r="F1104" s="277"/>
      <c r="G1104"/>
      <c r="H1104"/>
      <c r="I1104" s="277"/>
      <c r="J1104" s="277"/>
      <c r="K1104" s="278"/>
    </row>
    <row r="1105" spans="1:11" ht="24.75" hidden="1">
      <c r="A1105" s="315"/>
      <c r="B1105" s="316" t="s">
        <v>1066</v>
      </c>
      <c r="C1105" s="316" t="s">
        <v>1067</v>
      </c>
      <c r="D1105" s="316" t="s">
        <v>6</v>
      </c>
      <c r="E1105" s="317" t="s">
        <v>1068</v>
      </c>
      <c r="F1105" s="317" t="s">
        <v>1069</v>
      </c>
      <c r="G1105" s="316"/>
      <c r="H1105" s="316" t="s">
        <v>1070</v>
      </c>
      <c r="I1105" s="317" t="s">
        <v>11</v>
      </c>
      <c r="J1105" s="317" t="s">
        <v>1071</v>
      </c>
      <c r="K1105" s="318" t="s">
        <v>1072</v>
      </c>
    </row>
    <row r="1106" spans="1:11" ht="78.75" hidden="1">
      <c r="A1106" s="319" t="s">
        <v>1541</v>
      </c>
      <c r="B1106" s="320" t="s">
        <v>1074</v>
      </c>
      <c r="C1106" s="320" t="s">
        <v>19</v>
      </c>
      <c r="D1106" s="320">
        <v>91955</v>
      </c>
      <c r="E1106" s="321" t="s">
        <v>138</v>
      </c>
      <c r="F1106" s="321" t="s">
        <v>1472</v>
      </c>
      <c r="G1106" s="320"/>
      <c r="H1106" s="320" t="s">
        <v>123</v>
      </c>
      <c r="I1106" s="321">
        <v>1</v>
      </c>
      <c r="J1106" s="321">
        <v>26.45</v>
      </c>
      <c r="K1106" s="322">
        <v>26.45</v>
      </c>
    </row>
    <row r="1107" spans="1:11" ht="24.75" hidden="1">
      <c r="A1107" s="323" t="s">
        <v>1076</v>
      </c>
      <c r="B1107" s="324" t="s">
        <v>1083</v>
      </c>
      <c r="C1107" s="324" t="s">
        <v>19</v>
      </c>
      <c r="D1107" s="324">
        <v>91946</v>
      </c>
      <c r="E1107" s="323" t="s">
        <v>1542</v>
      </c>
      <c r="F1107" s="403" t="s">
        <v>1140</v>
      </c>
      <c r="G1107" s="404"/>
      <c r="H1107" s="324" t="s">
        <v>123</v>
      </c>
      <c r="I1107" s="323">
        <v>1</v>
      </c>
      <c r="J1107" s="323">
        <v>6.6</v>
      </c>
      <c r="K1107" s="325">
        <v>6.6</v>
      </c>
    </row>
    <row r="1108" spans="1:11" hidden="1">
      <c r="A1108" s="323" t="s">
        <v>1076</v>
      </c>
      <c r="B1108" s="324" t="s">
        <v>1083</v>
      </c>
      <c r="C1108" s="324" t="s">
        <v>19</v>
      </c>
      <c r="D1108" s="324">
        <v>91954</v>
      </c>
      <c r="E1108" s="323" t="s">
        <v>1543</v>
      </c>
      <c r="F1108" s="403" t="s">
        <v>1140</v>
      </c>
      <c r="G1108" s="404"/>
      <c r="H1108" s="324" t="s">
        <v>123</v>
      </c>
      <c r="I1108" s="323">
        <v>1</v>
      </c>
      <c r="J1108" s="323">
        <v>19.850000000000001</v>
      </c>
      <c r="K1108" s="325">
        <v>19.850000000000001</v>
      </c>
    </row>
    <row r="1109" spans="1:11" hidden="1">
      <c r="A1109" s="277"/>
      <c r="B1109"/>
      <c r="C1109"/>
      <c r="D1109"/>
      <c r="E1109" s="277"/>
      <c r="F1109" s="277"/>
      <c r="G1109"/>
      <c r="H1109"/>
      <c r="I1109" s="277"/>
      <c r="J1109" s="277"/>
      <c r="K1109" s="278"/>
    </row>
    <row r="1110" spans="1:11" ht="24.75" hidden="1">
      <c r="A1110" s="315"/>
      <c r="B1110" s="316" t="s">
        <v>1066</v>
      </c>
      <c r="C1110" s="316" t="s">
        <v>1067</v>
      </c>
      <c r="D1110" s="316" t="s">
        <v>6</v>
      </c>
      <c r="E1110" s="317" t="s">
        <v>1068</v>
      </c>
      <c r="F1110" s="317" t="s">
        <v>1069</v>
      </c>
      <c r="G1110" s="316"/>
      <c r="H1110" s="316" t="s">
        <v>1070</v>
      </c>
      <c r="I1110" s="317" t="s">
        <v>11</v>
      </c>
      <c r="J1110" s="317" t="s">
        <v>1071</v>
      </c>
      <c r="K1110" s="318" t="s">
        <v>1072</v>
      </c>
    </row>
    <row r="1111" spans="1:11" ht="78.75" hidden="1">
      <c r="A1111" s="319" t="s">
        <v>1544</v>
      </c>
      <c r="B1111" s="320" t="s">
        <v>1074</v>
      </c>
      <c r="C1111" s="320" t="s">
        <v>19</v>
      </c>
      <c r="D1111" s="320">
        <v>91967</v>
      </c>
      <c r="E1111" s="321" t="s">
        <v>139</v>
      </c>
      <c r="F1111" s="321" t="s">
        <v>1472</v>
      </c>
      <c r="G1111" s="320"/>
      <c r="H1111" s="320" t="s">
        <v>123</v>
      </c>
      <c r="I1111" s="321">
        <v>1</v>
      </c>
      <c r="J1111" s="321">
        <v>46.49</v>
      </c>
      <c r="K1111" s="322">
        <v>46.49</v>
      </c>
    </row>
    <row r="1112" spans="1:11" ht="24.75" hidden="1">
      <c r="A1112" s="323" t="s">
        <v>1076</v>
      </c>
      <c r="B1112" s="324" t="s">
        <v>1083</v>
      </c>
      <c r="C1112" s="324" t="s">
        <v>19</v>
      </c>
      <c r="D1112" s="324">
        <v>91946</v>
      </c>
      <c r="E1112" s="323" t="s">
        <v>1542</v>
      </c>
      <c r="F1112" s="403" t="s">
        <v>1140</v>
      </c>
      <c r="G1112" s="404"/>
      <c r="H1112" s="324" t="s">
        <v>123</v>
      </c>
      <c r="I1112" s="323">
        <v>1</v>
      </c>
      <c r="J1112" s="323">
        <v>6.6</v>
      </c>
      <c r="K1112" s="325">
        <v>6.6</v>
      </c>
    </row>
    <row r="1113" spans="1:11" hidden="1">
      <c r="A1113" s="323" t="s">
        <v>1076</v>
      </c>
      <c r="B1113" s="324" t="s">
        <v>1083</v>
      </c>
      <c r="C1113" s="324" t="s">
        <v>19</v>
      </c>
      <c r="D1113" s="324">
        <v>91966</v>
      </c>
      <c r="E1113" s="323" t="s">
        <v>1545</v>
      </c>
      <c r="F1113" s="403" t="s">
        <v>1140</v>
      </c>
      <c r="G1113" s="404"/>
      <c r="H1113" s="324" t="s">
        <v>123</v>
      </c>
      <c r="I1113" s="323">
        <v>1</v>
      </c>
      <c r="J1113" s="323">
        <v>39.89</v>
      </c>
      <c r="K1113" s="325">
        <v>39.89</v>
      </c>
    </row>
    <row r="1114" spans="1:11" hidden="1">
      <c r="A1114" s="277"/>
      <c r="B1114"/>
      <c r="C1114"/>
      <c r="D1114"/>
      <c r="E1114" s="277"/>
      <c r="F1114" s="277"/>
      <c r="G1114"/>
      <c r="H1114"/>
      <c r="I1114" s="277"/>
      <c r="J1114" s="277"/>
      <c r="K1114" s="278"/>
    </row>
    <row r="1115" spans="1:11" ht="24.75" hidden="1">
      <c r="A1115" s="315"/>
      <c r="B1115" s="316" t="s">
        <v>1066</v>
      </c>
      <c r="C1115" s="316" t="s">
        <v>1067</v>
      </c>
      <c r="D1115" s="316" t="s">
        <v>6</v>
      </c>
      <c r="E1115" s="317" t="s">
        <v>1068</v>
      </c>
      <c r="F1115" s="317" t="s">
        <v>1069</v>
      </c>
      <c r="G1115" s="316"/>
      <c r="H1115" s="316" t="s">
        <v>1070</v>
      </c>
      <c r="I1115" s="317" t="s">
        <v>11</v>
      </c>
      <c r="J1115" s="317" t="s">
        <v>1071</v>
      </c>
      <c r="K1115" s="318" t="s">
        <v>1072</v>
      </c>
    </row>
    <row r="1116" spans="1:11" ht="78.75" hidden="1">
      <c r="A1116" s="319" t="s">
        <v>1546</v>
      </c>
      <c r="B1116" s="320" t="s">
        <v>1074</v>
      </c>
      <c r="C1116" s="320" t="s">
        <v>19</v>
      </c>
      <c r="D1116" s="320">
        <v>91996</v>
      </c>
      <c r="E1116" s="321" t="s">
        <v>140</v>
      </c>
      <c r="F1116" s="321" t="s">
        <v>1472</v>
      </c>
      <c r="G1116" s="320"/>
      <c r="H1116" s="320" t="s">
        <v>123</v>
      </c>
      <c r="I1116" s="321">
        <v>1</v>
      </c>
      <c r="J1116" s="321">
        <v>25.42</v>
      </c>
      <c r="K1116" s="322">
        <v>25.42</v>
      </c>
    </row>
    <row r="1117" spans="1:11" ht="24.75" hidden="1">
      <c r="A1117" s="323" t="s">
        <v>1076</v>
      </c>
      <c r="B1117" s="324" t="s">
        <v>1083</v>
      </c>
      <c r="C1117" s="324" t="s">
        <v>19</v>
      </c>
      <c r="D1117" s="324">
        <v>91946</v>
      </c>
      <c r="E1117" s="323" t="s">
        <v>1542</v>
      </c>
      <c r="F1117" s="403" t="s">
        <v>1140</v>
      </c>
      <c r="G1117" s="404"/>
      <c r="H1117" s="324" t="s">
        <v>123</v>
      </c>
      <c r="I1117" s="323">
        <v>1</v>
      </c>
      <c r="J1117" s="323">
        <v>6.6</v>
      </c>
      <c r="K1117" s="325">
        <v>6.6</v>
      </c>
    </row>
    <row r="1118" spans="1:11" ht="24.75" hidden="1">
      <c r="A1118" s="323" t="s">
        <v>1076</v>
      </c>
      <c r="B1118" s="324" t="s">
        <v>1083</v>
      </c>
      <c r="C1118" s="324" t="s">
        <v>19</v>
      </c>
      <c r="D1118" s="324">
        <v>91994</v>
      </c>
      <c r="E1118" s="323" t="s">
        <v>1547</v>
      </c>
      <c r="F1118" s="403" t="s">
        <v>1140</v>
      </c>
      <c r="G1118" s="404"/>
      <c r="H1118" s="324" t="s">
        <v>123</v>
      </c>
      <c r="I1118" s="323">
        <v>1</v>
      </c>
      <c r="J1118" s="323">
        <v>18.82</v>
      </c>
      <c r="K1118" s="325">
        <v>18.82</v>
      </c>
    </row>
    <row r="1119" spans="1:11" hidden="1">
      <c r="A1119" s="277"/>
      <c r="B1119"/>
      <c r="C1119"/>
      <c r="D1119"/>
      <c r="E1119" s="277"/>
      <c r="F1119" s="277"/>
      <c r="G1119"/>
      <c r="H1119"/>
      <c r="I1119" s="277"/>
      <c r="J1119" s="277"/>
      <c r="K1119" s="278"/>
    </row>
    <row r="1120" spans="1:11" ht="24.75" hidden="1">
      <c r="A1120" s="315"/>
      <c r="B1120" s="316" t="s">
        <v>1066</v>
      </c>
      <c r="C1120" s="316" t="s">
        <v>1067</v>
      </c>
      <c r="D1120" s="316" t="s">
        <v>6</v>
      </c>
      <c r="E1120" s="317" t="s">
        <v>1068</v>
      </c>
      <c r="F1120" s="317" t="s">
        <v>1069</v>
      </c>
      <c r="G1120" s="316"/>
      <c r="H1120" s="316" t="s">
        <v>1070</v>
      </c>
      <c r="I1120" s="317" t="s">
        <v>11</v>
      </c>
      <c r="J1120" s="317" t="s">
        <v>1071</v>
      </c>
      <c r="K1120" s="318" t="s">
        <v>1072</v>
      </c>
    </row>
    <row r="1121" spans="1:11" ht="78.75" hidden="1">
      <c r="A1121" s="319" t="s">
        <v>1548</v>
      </c>
      <c r="B1121" s="320" t="s">
        <v>1074</v>
      </c>
      <c r="C1121" s="320" t="s">
        <v>19</v>
      </c>
      <c r="D1121" s="320">
        <v>91991</v>
      </c>
      <c r="E1121" s="321" t="s">
        <v>635</v>
      </c>
      <c r="F1121" s="321" t="s">
        <v>1472</v>
      </c>
      <c r="G1121" s="320"/>
      <c r="H1121" s="320" t="s">
        <v>123</v>
      </c>
      <c r="I1121" s="321">
        <v>1</v>
      </c>
      <c r="J1121" s="321">
        <v>27.95</v>
      </c>
      <c r="K1121" s="322">
        <v>27.95</v>
      </c>
    </row>
    <row r="1122" spans="1:11" hidden="1">
      <c r="A1122" s="323" t="s">
        <v>1076</v>
      </c>
      <c r="B1122" s="324" t="s">
        <v>1077</v>
      </c>
      <c r="C1122" s="324" t="s">
        <v>19</v>
      </c>
      <c r="D1122" s="324">
        <v>38102</v>
      </c>
      <c r="E1122" s="323" t="s">
        <v>1549</v>
      </c>
      <c r="F1122" s="403" t="s">
        <v>1079</v>
      </c>
      <c r="G1122" s="404"/>
      <c r="H1122" s="324" t="s">
        <v>123</v>
      </c>
      <c r="I1122" s="323">
        <v>1</v>
      </c>
      <c r="J1122" s="323">
        <v>9.14</v>
      </c>
      <c r="K1122" s="325">
        <v>9.14</v>
      </c>
    </row>
    <row r="1123" spans="1:11" hidden="1">
      <c r="A1123" s="323" t="s">
        <v>1076</v>
      </c>
      <c r="B1123" s="324" t="s">
        <v>1083</v>
      </c>
      <c r="C1123" s="324" t="s">
        <v>19</v>
      </c>
      <c r="D1123" s="324">
        <v>88247</v>
      </c>
      <c r="E1123" s="323" t="s">
        <v>1475</v>
      </c>
      <c r="F1123" s="403" t="s">
        <v>1085</v>
      </c>
      <c r="G1123" s="404"/>
      <c r="H1123" s="324" t="s">
        <v>979</v>
      </c>
      <c r="I1123" s="323">
        <v>0.496</v>
      </c>
      <c r="J1123" s="323">
        <v>17.23</v>
      </c>
      <c r="K1123" s="325">
        <v>8.5399999999999991</v>
      </c>
    </row>
    <row r="1124" spans="1:11" hidden="1">
      <c r="A1124" s="323" t="s">
        <v>1076</v>
      </c>
      <c r="B1124" s="324" t="s">
        <v>1083</v>
      </c>
      <c r="C1124" s="324" t="s">
        <v>19</v>
      </c>
      <c r="D1124" s="324">
        <v>88264</v>
      </c>
      <c r="E1124" s="323" t="s">
        <v>1476</v>
      </c>
      <c r="F1124" s="403" t="s">
        <v>1085</v>
      </c>
      <c r="G1124" s="404"/>
      <c r="H1124" s="324" t="s">
        <v>979</v>
      </c>
      <c r="I1124" s="323">
        <v>0.496</v>
      </c>
      <c r="J1124" s="323">
        <v>20.71</v>
      </c>
      <c r="K1124" s="325">
        <v>10.27</v>
      </c>
    </row>
    <row r="1125" spans="1:11" hidden="1">
      <c r="A1125" s="277"/>
      <c r="B1125"/>
      <c r="C1125"/>
      <c r="D1125"/>
      <c r="E1125" s="277"/>
      <c r="F1125" s="277"/>
      <c r="G1125"/>
      <c r="H1125"/>
      <c r="I1125" s="277"/>
      <c r="J1125" s="277"/>
      <c r="K1125" s="278"/>
    </row>
    <row r="1126" spans="1:11" ht="24.75" hidden="1">
      <c r="A1126" s="315"/>
      <c r="B1126" s="316" t="s">
        <v>1066</v>
      </c>
      <c r="C1126" s="316" t="s">
        <v>1067</v>
      </c>
      <c r="D1126" s="316" t="s">
        <v>6</v>
      </c>
      <c r="E1126" s="317" t="s">
        <v>1068</v>
      </c>
      <c r="F1126" s="317" t="s">
        <v>1069</v>
      </c>
      <c r="G1126" s="316"/>
      <c r="H1126" s="316" t="s">
        <v>1070</v>
      </c>
      <c r="I1126" s="317" t="s">
        <v>11</v>
      </c>
      <c r="J1126" s="317" t="s">
        <v>1071</v>
      </c>
      <c r="K1126" s="318" t="s">
        <v>1072</v>
      </c>
    </row>
    <row r="1127" spans="1:11" ht="78.75" hidden="1">
      <c r="A1127" s="319" t="s">
        <v>1550</v>
      </c>
      <c r="B1127" s="320" t="s">
        <v>1074</v>
      </c>
      <c r="C1127" s="320" t="s">
        <v>19</v>
      </c>
      <c r="D1127" s="320">
        <v>91992</v>
      </c>
      <c r="E1127" s="321" t="s">
        <v>634</v>
      </c>
      <c r="F1127" s="321" t="s">
        <v>1472</v>
      </c>
      <c r="G1127" s="320"/>
      <c r="H1127" s="320" t="s">
        <v>123</v>
      </c>
      <c r="I1127" s="321">
        <v>1</v>
      </c>
      <c r="J1127" s="321">
        <v>32.56</v>
      </c>
      <c r="K1127" s="322">
        <v>32.56</v>
      </c>
    </row>
    <row r="1128" spans="1:11" ht="24.75" hidden="1">
      <c r="A1128" s="323" t="s">
        <v>1076</v>
      </c>
      <c r="B1128" s="324" t="s">
        <v>1083</v>
      </c>
      <c r="C1128" s="324" t="s">
        <v>19</v>
      </c>
      <c r="D1128" s="324">
        <v>91946</v>
      </c>
      <c r="E1128" s="323" t="s">
        <v>1542</v>
      </c>
      <c r="F1128" s="403" t="s">
        <v>1140</v>
      </c>
      <c r="G1128" s="404"/>
      <c r="H1128" s="324" t="s">
        <v>123</v>
      </c>
      <c r="I1128" s="323">
        <v>1</v>
      </c>
      <c r="J1128" s="323">
        <v>6.6</v>
      </c>
      <c r="K1128" s="325">
        <v>6.6</v>
      </c>
    </row>
    <row r="1129" spans="1:11" ht="24.75" hidden="1">
      <c r="A1129" s="323" t="s">
        <v>1076</v>
      </c>
      <c r="B1129" s="324" t="s">
        <v>1083</v>
      </c>
      <c r="C1129" s="324" t="s">
        <v>19</v>
      </c>
      <c r="D1129" s="324">
        <v>91990</v>
      </c>
      <c r="E1129" s="323" t="s">
        <v>1551</v>
      </c>
      <c r="F1129" s="403" t="s">
        <v>1140</v>
      </c>
      <c r="G1129" s="404"/>
      <c r="H1129" s="324" t="s">
        <v>123</v>
      </c>
      <c r="I1129" s="323">
        <v>1</v>
      </c>
      <c r="J1129" s="323">
        <v>25.96</v>
      </c>
      <c r="K1129" s="325">
        <v>25.96</v>
      </c>
    </row>
    <row r="1130" spans="1:11" hidden="1">
      <c r="A1130" s="277"/>
      <c r="B1130"/>
      <c r="C1130"/>
      <c r="D1130"/>
      <c r="E1130" s="277"/>
      <c r="F1130" s="277"/>
      <c r="G1130"/>
      <c r="H1130"/>
      <c r="I1130" s="277"/>
      <c r="J1130" s="277"/>
      <c r="K1130" s="278"/>
    </row>
    <row r="1131" spans="1:11" ht="24.75" hidden="1">
      <c r="A1131" s="315"/>
      <c r="B1131" s="316" t="s">
        <v>1066</v>
      </c>
      <c r="C1131" s="316" t="s">
        <v>1067</v>
      </c>
      <c r="D1131" s="316" t="s">
        <v>6</v>
      </c>
      <c r="E1131" s="317" t="s">
        <v>1068</v>
      </c>
      <c r="F1131" s="317" t="s">
        <v>1069</v>
      </c>
      <c r="G1131" s="316"/>
      <c r="H1131" s="316" t="s">
        <v>1070</v>
      </c>
      <c r="I1131" s="317" t="s">
        <v>11</v>
      </c>
      <c r="J1131" s="317" t="s">
        <v>1071</v>
      </c>
      <c r="K1131" s="318" t="s">
        <v>1072</v>
      </c>
    </row>
    <row r="1132" spans="1:11" ht="78.75" hidden="1">
      <c r="A1132" s="319" t="s">
        <v>1552</v>
      </c>
      <c r="B1132" s="320" t="s">
        <v>1074</v>
      </c>
      <c r="C1132" s="320" t="s">
        <v>19</v>
      </c>
      <c r="D1132" s="320">
        <v>91998</v>
      </c>
      <c r="E1132" s="321" t="s">
        <v>636</v>
      </c>
      <c r="F1132" s="321" t="s">
        <v>1472</v>
      </c>
      <c r="G1132" s="320"/>
      <c r="H1132" s="320" t="s">
        <v>123</v>
      </c>
      <c r="I1132" s="321">
        <v>1</v>
      </c>
      <c r="J1132" s="321">
        <v>16.05</v>
      </c>
      <c r="K1132" s="322">
        <v>16.05</v>
      </c>
    </row>
    <row r="1133" spans="1:11" hidden="1">
      <c r="A1133" s="323" t="s">
        <v>1076</v>
      </c>
      <c r="B1133" s="324" t="s">
        <v>1077</v>
      </c>
      <c r="C1133" s="324" t="s">
        <v>19</v>
      </c>
      <c r="D1133" s="324">
        <v>38101</v>
      </c>
      <c r="E1133" s="323" t="s">
        <v>1553</v>
      </c>
      <c r="F1133" s="403" t="s">
        <v>1079</v>
      </c>
      <c r="G1133" s="404"/>
      <c r="H1133" s="324" t="s">
        <v>123</v>
      </c>
      <c r="I1133" s="323">
        <v>1</v>
      </c>
      <c r="J1133" s="323">
        <v>7.15</v>
      </c>
      <c r="K1133" s="325">
        <v>7.15</v>
      </c>
    </row>
    <row r="1134" spans="1:11" hidden="1">
      <c r="A1134" s="323" t="s">
        <v>1076</v>
      </c>
      <c r="B1134" s="324" t="s">
        <v>1083</v>
      </c>
      <c r="C1134" s="324" t="s">
        <v>19</v>
      </c>
      <c r="D1134" s="324">
        <v>88247</v>
      </c>
      <c r="E1134" s="323" t="s">
        <v>1475</v>
      </c>
      <c r="F1134" s="403" t="s">
        <v>1085</v>
      </c>
      <c r="G1134" s="404"/>
      <c r="H1134" s="324" t="s">
        <v>979</v>
      </c>
      <c r="I1134" s="323">
        <v>0.23499999999999999</v>
      </c>
      <c r="J1134" s="323">
        <v>17.23</v>
      </c>
      <c r="K1134" s="325">
        <v>4.04</v>
      </c>
    </row>
    <row r="1135" spans="1:11" hidden="1">
      <c r="A1135" s="323" t="s">
        <v>1076</v>
      </c>
      <c r="B1135" s="324" t="s">
        <v>1083</v>
      </c>
      <c r="C1135" s="324" t="s">
        <v>19</v>
      </c>
      <c r="D1135" s="324">
        <v>88264</v>
      </c>
      <c r="E1135" s="323" t="s">
        <v>1476</v>
      </c>
      <c r="F1135" s="403" t="s">
        <v>1085</v>
      </c>
      <c r="G1135" s="404"/>
      <c r="H1135" s="324" t="s">
        <v>979</v>
      </c>
      <c r="I1135" s="323">
        <v>0.23499999999999999</v>
      </c>
      <c r="J1135" s="323">
        <v>20.71</v>
      </c>
      <c r="K1135" s="325">
        <v>4.8600000000000003</v>
      </c>
    </row>
    <row r="1136" spans="1:11" hidden="1">
      <c r="A1136" s="277"/>
      <c r="B1136"/>
      <c r="C1136"/>
      <c r="D1136"/>
      <c r="E1136" s="277"/>
      <c r="F1136" s="277"/>
      <c r="G1136"/>
      <c r="H1136"/>
      <c r="I1136" s="277"/>
      <c r="J1136" s="277"/>
      <c r="K1136" s="278"/>
    </row>
    <row r="1137" spans="1:11" ht="24.75" hidden="1">
      <c r="A1137" s="315"/>
      <c r="B1137" s="316" t="s">
        <v>1066</v>
      </c>
      <c r="C1137" s="316" t="s">
        <v>1067</v>
      </c>
      <c r="D1137" s="316" t="s">
        <v>6</v>
      </c>
      <c r="E1137" s="317" t="s">
        <v>1068</v>
      </c>
      <c r="F1137" s="317" t="s">
        <v>1069</v>
      </c>
      <c r="G1137" s="316"/>
      <c r="H1137" s="316" t="s">
        <v>1070</v>
      </c>
      <c r="I1137" s="317" t="s">
        <v>11</v>
      </c>
      <c r="J1137" s="317" t="s">
        <v>1071</v>
      </c>
      <c r="K1137" s="318" t="s">
        <v>1072</v>
      </c>
    </row>
    <row r="1138" spans="1:11" ht="78.75" hidden="1">
      <c r="A1138" s="319" t="s">
        <v>1554</v>
      </c>
      <c r="B1138" s="320" t="s">
        <v>1074</v>
      </c>
      <c r="C1138" s="320" t="s">
        <v>19</v>
      </c>
      <c r="D1138" s="320">
        <v>101633</v>
      </c>
      <c r="E1138" s="321" t="s">
        <v>619</v>
      </c>
      <c r="F1138" s="321" t="s">
        <v>1472</v>
      </c>
      <c r="G1138" s="320"/>
      <c r="H1138" s="320" t="s">
        <v>123</v>
      </c>
      <c r="I1138" s="321">
        <v>1</v>
      </c>
      <c r="J1138" s="321">
        <v>118.12</v>
      </c>
      <c r="K1138" s="322">
        <v>118.12</v>
      </c>
    </row>
    <row r="1139" spans="1:11" hidden="1">
      <c r="A1139" s="323" t="s">
        <v>1076</v>
      </c>
      <c r="B1139" s="324" t="s">
        <v>1077</v>
      </c>
      <c r="C1139" s="324" t="s">
        <v>19</v>
      </c>
      <c r="D1139" s="324">
        <v>2510</v>
      </c>
      <c r="E1139" s="323" t="s">
        <v>1555</v>
      </c>
      <c r="F1139" s="403" t="s">
        <v>1079</v>
      </c>
      <c r="G1139" s="404"/>
      <c r="H1139" s="324" t="s">
        <v>123</v>
      </c>
      <c r="I1139" s="323">
        <v>1</v>
      </c>
      <c r="J1139" s="323">
        <v>52.4</v>
      </c>
      <c r="K1139" s="325">
        <v>52.4</v>
      </c>
    </row>
    <row r="1140" spans="1:11" ht="24.75" hidden="1">
      <c r="A1140" s="323" t="s">
        <v>1076</v>
      </c>
      <c r="B1140" s="324" t="s">
        <v>1083</v>
      </c>
      <c r="C1140" s="324" t="s">
        <v>19</v>
      </c>
      <c r="D1140" s="324">
        <v>5928</v>
      </c>
      <c r="E1140" s="323" t="s">
        <v>1556</v>
      </c>
      <c r="F1140" s="403" t="s">
        <v>1098</v>
      </c>
      <c r="G1140" s="404"/>
      <c r="H1140" s="324" t="s">
        <v>1099</v>
      </c>
      <c r="I1140" s="323">
        <v>0.23880000000000001</v>
      </c>
      <c r="J1140" s="323">
        <v>269.67</v>
      </c>
      <c r="K1140" s="325">
        <v>64.39</v>
      </c>
    </row>
    <row r="1141" spans="1:11" hidden="1">
      <c r="A1141" s="323" t="s">
        <v>1076</v>
      </c>
      <c r="B1141" s="324" t="s">
        <v>1077</v>
      </c>
      <c r="C1141" s="324" t="s">
        <v>19</v>
      </c>
      <c r="D1141" s="324">
        <v>21127</v>
      </c>
      <c r="E1141" s="323" t="s">
        <v>1486</v>
      </c>
      <c r="F1141" s="403" t="s">
        <v>1079</v>
      </c>
      <c r="G1141" s="404"/>
      <c r="H1141" s="324" t="s">
        <v>123</v>
      </c>
      <c r="I1141" s="323">
        <v>2.1000000000000001E-2</v>
      </c>
      <c r="J1141" s="323">
        <v>3.78</v>
      </c>
      <c r="K1141" s="325">
        <v>7.0000000000000007E-2</v>
      </c>
    </row>
    <row r="1142" spans="1:11" hidden="1">
      <c r="A1142" s="323" t="s">
        <v>1076</v>
      </c>
      <c r="B1142" s="324" t="s">
        <v>1083</v>
      </c>
      <c r="C1142" s="324" t="s">
        <v>19</v>
      </c>
      <c r="D1142" s="324">
        <v>88247</v>
      </c>
      <c r="E1142" s="323" t="s">
        <v>1475</v>
      </c>
      <c r="F1142" s="403" t="s">
        <v>1085</v>
      </c>
      <c r="G1142" s="404"/>
      <c r="H1142" s="324" t="s">
        <v>979</v>
      </c>
      <c r="I1142" s="323">
        <v>3.3500000000000002E-2</v>
      </c>
      <c r="J1142" s="323">
        <v>17.23</v>
      </c>
      <c r="K1142" s="325">
        <v>0.56999999999999995</v>
      </c>
    </row>
    <row r="1143" spans="1:11" hidden="1">
      <c r="A1143" s="323" t="s">
        <v>1076</v>
      </c>
      <c r="B1143" s="324" t="s">
        <v>1083</v>
      </c>
      <c r="C1143" s="324" t="s">
        <v>19</v>
      </c>
      <c r="D1143" s="324">
        <v>88264</v>
      </c>
      <c r="E1143" s="323" t="s">
        <v>1476</v>
      </c>
      <c r="F1143" s="403" t="s">
        <v>1085</v>
      </c>
      <c r="G1143" s="404"/>
      <c r="H1143" s="324" t="s">
        <v>979</v>
      </c>
      <c r="I1143" s="323">
        <v>3.3500000000000002E-2</v>
      </c>
      <c r="J1143" s="323">
        <v>20.71</v>
      </c>
      <c r="K1143" s="325">
        <v>0.69</v>
      </c>
    </row>
    <row r="1144" spans="1:11" hidden="1">
      <c r="A1144" s="277"/>
      <c r="B1144"/>
      <c r="C1144"/>
      <c r="D1144"/>
      <c r="E1144" s="277"/>
      <c r="F1144" s="277"/>
      <c r="G1144"/>
      <c r="H1144"/>
      <c r="I1144" s="277"/>
      <c r="J1144" s="277"/>
      <c r="K1144" s="278"/>
    </row>
    <row r="1145" spans="1:11" ht="24.75">
      <c r="A1145" s="315"/>
      <c r="B1145" s="316" t="s">
        <v>1066</v>
      </c>
      <c r="C1145" s="316" t="s">
        <v>1067</v>
      </c>
      <c r="D1145" s="316" t="s">
        <v>6</v>
      </c>
      <c r="E1145" s="317" t="s">
        <v>1068</v>
      </c>
      <c r="F1145" s="317" t="s">
        <v>1069</v>
      </c>
      <c r="G1145" s="316"/>
      <c r="H1145" s="316" t="s">
        <v>1070</v>
      </c>
      <c r="I1145" s="317" t="s">
        <v>11</v>
      </c>
      <c r="J1145" s="317" t="s">
        <v>1071</v>
      </c>
      <c r="K1145" s="318" t="s">
        <v>1072</v>
      </c>
    </row>
    <row r="1146" spans="1:11" ht="31.5">
      <c r="A1146" s="319" t="s">
        <v>1557</v>
      </c>
      <c r="B1146" s="320" t="s">
        <v>1074</v>
      </c>
      <c r="C1146" s="320" t="s">
        <v>1075</v>
      </c>
      <c r="D1146" s="320" t="s">
        <v>541</v>
      </c>
      <c r="E1146" s="321" t="s">
        <v>1558</v>
      </c>
      <c r="F1146" s="321" t="s">
        <v>1282</v>
      </c>
      <c r="G1146" s="320"/>
      <c r="H1146" s="320" t="s">
        <v>130</v>
      </c>
      <c r="I1146" s="321">
        <v>1</v>
      </c>
      <c r="J1146" s="321">
        <v>3356.14</v>
      </c>
      <c r="K1146" s="322">
        <v>3356.14</v>
      </c>
    </row>
    <row r="1147" spans="1:11">
      <c r="A1147" s="323" t="s">
        <v>1076</v>
      </c>
      <c r="B1147" s="324" t="s">
        <v>1077</v>
      </c>
      <c r="C1147" s="324" t="s">
        <v>1280</v>
      </c>
      <c r="D1147" s="324">
        <v>6698</v>
      </c>
      <c r="E1147" s="323" t="s">
        <v>1559</v>
      </c>
      <c r="F1147" s="403" t="s">
        <v>1197</v>
      </c>
      <c r="G1147" s="404"/>
      <c r="H1147" s="324" t="s">
        <v>1297</v>
      </c>
      <c r="I1147" s="323">
        <v>1</v>
      </c>
      <c r="J1147" s="323">
        <v>20.734300000000001</v>
      </c>
      <c r="K1147" s="325">
        <v>20.73</v>
      </c>
    </row>
    <row r="1148" spans="1:11">
      <c r="A1148" s="323" t="s">
        <v>1076</v>
      </c>
      <c r="B1148" s="324" t="s">
        <v>1077</v>
      </c>
      <c r="C1148" s="324" t="s">
        <v>1280</v>
      </c>
      <c r="D1148" s="324">
        <v>13510</v>
      </c>
      <c r="E1148" s="323" t="s">
        <v>1560</v>
      </c>
      <c r="F1148" s="403" t="s">
        <v>1079</v>
      </c>
      <c r="G1148" s="404"/>
      <c r="H1148" s="324" t="s">
        <v>130</v>
      </c>
      <c r="I1148" s="323">
        <v>1</v>
      </c>
      <c r="J1148" s="323">
        <v>3335.41</v>
      </c>
      <c r="K1148" s="325">
        <v>3335.41</v>
      </c>
    </row>
    <row r="1149" spans="1:11">
      <c r="A1149" s="277"/>
      <c r="B1149"/>
      <c r="C1149"/>
      <c r="D1149"/>
      <c r="E1149" s="277"/>
      <c r="F1149" s="277"/>
      <c r="G1149"/>
      <c r="H1149"/>
      <c r="I1149" s="277"/>
      <c r="J1149" s="277"/>
      <c r="K1149" s="278"/>
    </row>
    <row r="1150" spans="1:11" ht="24.75">
      <c r="A1150" s="315"/>
      <c r="B1150" s="316" t="s">
        <v>1066</v>
      </c>
      <c r="C1150" s="316" t="s">
        <v>1067</v>
      </c>
      <c r="D1150" s="316" t="s">
        <v>6</v>
      </c>
      <c r="E1150" s="317" t="s">
        <v>1068</v>
      </c>
      <c r="F1150" s="317" t="s">
        <v>1069</v>
      </c>
      <c r="G1150" s="316"/>
      <c r="H1150" s="316" t="s">
        <v>1070</v>
      </c>
      <c r="I1150" s="317" t="s">
        <v>11</v>
      </c>
      <c r="J1150" s="317" t="s">
        <v>1071</v>
      </c>
      <c r="K1150" s="318" t="s">
        <v>1072</v>
      </c>
    </row>
    <row r="1151" spans="1:11" ht="31.5">
      <c r="A1151" s="319" t="s">
        <v>1561</v>
      </c>
      <c r="B1151" s="320" t="s">
        <v>1074</v>
      </c>
      <c r="C1151" s="320" t="s">
        <v>1075</v>
      </c>
      <c r="D1151" s="320" t="s">
        <v>539</v>
      </c>
      <c r="E1151" s="321" t="s">
        <v>1562</v>
      </c>
      <c r="F1151" s="321" t="s">
        <v>1282</v>
      </c>
      <c r="G1151" s="320"/>
      <c r="H1151" s="320" t="s">
        <v>130</v>
      </c>
      <c r="I1151" s="321">
        <v>1</v>
      </c>
      <c r="J1151" s="321">
        <v>38.340000000000003</v>
      </c>
      <c r="K1151" s="322">
        <v>38.340000000000003</v>
      </c>
    </row>
    <row r="1152" spans="1:11">
      <c r="A1152" s="323" t="s">
        <v>1076</v>
      </c>
      <c r="B1152" s="324" t="s">
        <v>1077</v>
      </c>
      <c r="C1152" s="324" t="s">
        <v>1280</v>
      </c>
      <c r="D1152" s="324">
        <v>9865</v>
      </c>
      <c r="E1152" s="323" t="s">
        <v>1563</v>
      </c>
      <c r="F1152" s="403" t="s">
        <v>1079</v>
      </c>
      <c r="G1152" s="404"/>
      <c r="H1152" s="324" t="s">
        <v>130</v>
      </c>
      <c r="I1152" s="323">
        <v>1</v>
      </c>
      <c r="J1152" s="323">
        <v>31.7</v>
      </c>
      <c r="K1152" s="325">
        <v>31.7</v>
      </c>
    </row>
    <row r="1153" spans="1:11">
      <c r="A1153" s="323" t="s">
        <v>1076</v>
      </c>
      <c r="B1153" s="324" t="s">
        <v>1083</v>
      </c>
      <c r="C1153" s="324" t="s">
        <v>19</v>
      </c>
      <c r="D1153" s="324">
        <v>88316</v>
      </c>
      <c r="E1153" s="323" t="s">
        <v>1086</v>
      </c>
      <c r="F1153" s="403" t="s">
        <v>1085</v>
      </c>
      <c r="G1153" s="404"/>
      <c r="H1153" s="324" t="s">
        <v>979</v>
      </c>
      <c r="I1153" s="323">
        <v>0.2</v>
      </c>
      <c r="J1153" s="323">
        <v>16.02</v>
      </c>
      <c r="K1153" s="325">
        <v>3.2</v>
      </c>
    </row>
    <row r="1154" spans="1:11">
      <c r="A1154" s="323" t="s">
        <v>1076</v>
      </c>
      <c r="B1154" s="324" t="s">
        <v>1083</v>
      </c>
      <c r="C1154" s="324" t="s">
        <v>19</v>
      </c>
      <c r="D1154" s="324">
        <v>88247</v>
      </c>
      <c r="E1154" s="323" t="s">
        <v>1475</v>
      </c>
      <c r="F1154" s="403" t="s">
        <v>1085</v>
      </c>
      <c r="G1154" s="404"/>
      <c r="H1154" s="324" t="s">
        <v>979</v>
      </c>
      <c r="I1154" s="323">
        <v>0.2</v>
      </c>
      <c r="J1154" s="323">
        <v>17.23</v>
      </c>
      <c r="K1154" s="325">
        <v>3.44</v>
      </c>
    </row>
    <row r="1155" spans="1:11">
      <c r="A1155" s="277"/>
      <c r="B1155"/>
      <c r="C1155"/>
      <c r="D1155"/>
      <c r="E1155" s="277"/>
      <c r="F1155" s="277"/>
      <c r="G1155"/>
      <c r="H1155"/>
      <c r="I1155" s="277"/>
      <c r="J1155" s="277"/>
      <c r="K1155" s="278"/>
    </row>
    <row r="1156" spans="1:11" ht="24.75">
      <c r="A1156" s="315"/>
      <c r="B1156" s="316" t="s">
        <v>1066</v>
      </c>
      <c r="C1156" s="316" t="s">
        <v>1067</v>
      </c>
      <c r="D1156" s="316" t="s">
        <v>6</v>
      </c>
      <c r="E1156" s="317" t="s">
        <v>1068</v>
      </c>
      <c r="F1156" s="317" t="s">
        <v>1069</v>
      </c>
      <c r="G1156" s="316"/>
      <c r="H1156" s="316" t="s">
        <v>1070</v>
      </c>
      <c r="I1156" s="317" t="s">
        <v>11</v>
      </c>
      <c r="J1156" s="317" t="s">
        <v>1071</v>
      </c>
      <c r="K1156" s="318" t="s">
        <v>1072</v>
      </c>
    </row>
    <row r="1157" spans="1:11" ht="31.5">
      <c r="A1157" s="319" t="s">
        <v>1564</v>
      </c>
      <c r="B1157" s="320" t="s">
        <v>1074</v>
      </c>
      <c r="C1157" s="320" t="s">
        <v>1075</v>
      </c>
      <c r="D1157" s="320" t="s">
        <v>540</v>
      </c>
      <c r="E1157" s="321" t="s">
        <v>1565</v>
      </c>
      <c r="F1157" s="321" t="s">
        <v>1282</v>
      </c>
      <c r="G1157" s="320"/>
      <c r="H1157" s="320" t="s">
        <v>130</v>
      </c>
      <c r="I1157" s="321">
        <v>1</v>
      </c>
      <c r="J1157" s="321">
        <v>25.65</v>
      </c>
      <c r="K1157" s="322">
        <v>25.65</v>
      </c>
    </row>
    <row r="1158" spans="1:11">
      <c r="A1158" s="323" t="s">
        <v>1076</v>
      </c>
      <c r="B1158" s="324" t="s">
        <v>1077</v>
      </c>
      <c r="C1158" s="324" t="s">
        <v>1280</v>
      </c>
      <c r="D1158" s="324">
        <v>6640</v>
      </c>
      <c r="E1158" s="323" t="s">
        <v>1566</v>
      </c>
      <c r="F1158" s="403" t="s">
        <v>1079</v>
      </c>
      <c r="G1158" s="404"/>
      <c r="H1158" s="324" t="s">
        <v>130</v>
      </c>
      <c r="I1158" s="323">
        <v>1</v>
      </c>
      <c r="J1158" s="323">
        <v>19.010000000000002</v>
      </c>
      <c r="K1158" s="325">
        <v>19.010000000000002</v>
      </c>
    </row>
    <row r="1159" spans="1:11">
      <c r="A1159" s="323" t="s">
        <v>1076</v>
      </c>
      <c r="B1159" s="324" t="s">
        <v>1083</v>
      </c>
      <c r="C1159" s="324" t="s">
        <v>19</v>
      </c>
      <c r="D1159" s="324">
        <v>88316</v>
      </c>
      <c r="E1159" s="323" t="s">
        <v>1086</v>
      </c>
      <c r="F1159" s="403" t="s">
        <v>1085</v>
      </c>
      <c r="G1159" s="404"/>
      <c r="H1159" s="324" t="s">
        <v>979</v>
      </c>
      <c r="I1159" s="323">
        <v>0.2</v>
      </c>
      <c r="J1159" s="323">
        <v>16.02</v>
      </c>
      <c r="K1159" s="325">
        <v>3.2</v>
      </c>
    </row>
    <row r="1160" spans="1:11">
      <c r="A1160" s="323" t="s">
        <v>1076</v>
      </c>
      <c r="B1160" s="324" t="s">
        <v>1083</v>
      </c>
      <c r="C1160" s="324" t="s">
        <v>19</v>
      </c>
      <c r="D1160" s="324">
        <v>88247</v>
      </c>
      <c r="E1160" s="323" t="s">
        <v>1475</v>
      </c>
      <c r="F1160" s="403" t="s">
        <v>1085</v>
      </c>
      <c r="G1160" s="404"/>
      <c r="H1160" s="324" t="s">
        <v>979</v>
      </c>
      <c r="I1160" s="323">
        <v>0.2</v>
      </c>
      <c r="J1160" s="323">
        <v>17.23</v>
      </c>
      <c r="K1160" s="325">
        <v>3.44</v>
      </c>
    </row>
    <row r="1161" spans="1:11">
      <c r="A1161" s="277"/>
      <c r="B1161"/>
      <c r="C1161"/>
      <c r="D1161"/>
      <c r="E1161" s="277"/>
      <c r="F1161" s="277"/>
      <c r="G1161"/>
      <c r="H1161"/>
      <c r="I1161" s="277"/>
      <c r="J1161" s="277"/>
      <c r="K1161" s="278"/>
    </row>
    <row r="1162" spans="1:11" ht="24.75" hidden="1">
      <c r="A1162" s="315"/>
      <c r="B1162" s="316" t="s">
        <v>1066</v>
      </c>
      <c r="C1162" s="316" t="s">
        <v>1067</v>
      </c>
      <c r="D1162" s="316" t="s">
        <v>6</v>
      </c>
      <c r="E1162" s="317" t="s">
        <v>1068</v>
      </c>
      <c r="F1162" s="317" t="s">
        <v>1069</v>
      </c>
      <c r="G1162" s="316"/>
      <c r="H1162" s="316" t="s">
        <v>1070</v>
      </c>
      <c r="I1162" s="317" t="s">
        <v>11</v>
      </c>
      <c r="J1162" s="317" t="s">
        <v>1071</v>
      </c>
      <c r="K1162" s="318" t="s">
        <v>1072</v>
      </c>
    </row>
    <row r="1163" spans="1:11" ht="31.5" hidden="1">
      <c r="A1163" s="319" t="s">
        <v>1567</v>
      </c>
      <c r="B1163" s="320" t="s">
        <v>1074</v>
      </c>
      <c r="C1163" s="320" t="s">
        <v>19</v>
      </c>
      <c r="D1163" s="320">
        <v>98307</v>
      </c>
      <c r="E1163" s="321" t="s">
        <v>637</v>
      </c>
      <c r="F1163" s="321" t="s">
        <v>1568</v>
      </c>
      <c r="G1163" s="320"/>
      <c r="H1163" s="320" t="s">
        <v>123</v>
      </c>
      <c r="I1163" s="321">
        <v>1</v>
      </c>
      <c r="J1163" s="321">
        <v>40.49</v>
      </c>
      <c r="K1163" s="322">
        <v>40.49</v>
      </c>
    </row>
    <row r="1164" spans="1:11" hidden="1">
      <c r="A1164" s="323" t="s">
        <v>1076</v>
      </c>
      <c r="B1164" s="324" t="s">
        <v>1077</v>
      </c>
      <c r="C1164" s="324" t="s">
        <v>19</v>
      </c>
      <c r="D1164" s="324">
        <v>38083</v>
      </c>
      <c r="E1164" s="323" t="s">
        <v>1569</v>
      </c>
      <c r="F1164" s="403" t="s">
        <v>1079</v>
      </c>
      <c r="G1164" s="404"/>
      <c r="H1164" s="324" t="s">
        <v>123</v>
      </c>
      <c r="I1164" s="323">
        <v>1</v>
      </c>
      <c r="J1164" s="323">
        <v>32.67</v>
      </c>
      <c r="K1164" s="325">
        <v>32.67</v>
      </c>
    </row>
    <row r="1165" spans="1:11" hidden="1">
      <c r="A1165" s="323" t="s">
        <v>1076</v>
      </c>
      <c r="B1165" s="324" t="s">
        <v>1083</v>
      </c>
      <c r="C1165" s="324" t="s">
        <v>19</v>
      </c>
      <c r="D1165" s="324">
        <v>88247</v>
      </c>
      <c r="E1165" s="323" t="s">
        <v>1475</v>
      </c>
      <c r="F1165" s="403" t="s">
        <v>1085</v>
      </c>
      <c r="G1165" s="404"/>
      <c r="H1165" s="324" t="s">
        <v>979</v>
      </c>
      <c r="I1165" s="323">
        <v>0.20619999999999999</v>
      </c>
      <c r="J1165" s="323">
        <v>17.23</v>
      </c>
      <c r="K1165" s="325">
        <v>3.55</v>
      </c>
    </row>
    <row r="1166" spans="1:11" hidden="1">
      <c r="A1166" s="323" t="s">
        <v>1076</v>
      </c>
      <c r="B1166" s="324" t="s">
        <v>1083</v>
      </c>
      <c r="C1166" s="324" t="s">
        <v>19</v>
      </c>
      <c r="D1166" s="324">
        <v>88264</v>
      </c>
      <c r="E1166" s="323" t="s">
        <v>1476</v>
      </c>
      <c r="F1166" s="403" t="s">
        <v>1085</v>
      </c>
      <c r="G1166" s="404"/>
      <c r="H1166" s="324" t="s">
        <v>979</v>
      </c>
      <c r="I1166" s="323">
        <v>0.20619999999999999</v>
      </c>
      <c r="J1166" s="323">
        <v>20.71</v>
      </c>
      <c r="K1166" s="325">
        <v>4.2699999999999996</v>
      </c>
    </row>
    <row r="1167" spans="1:11" hidden="1">
      <c r="A1167" s="277"/>
      <c r="B1167"/>
      <c r="C1167"/>
      <c r="D1167"/>
      <c r="E1167" s="277"/>
      <c r="F1167" s="277"/>
      <c r="G1167"/>
      <c r="H1167"/>
      <c r="I1167" s="277"/>
      <c r="J1167" s="277"/>
      <c r="K1167" s="278"/>
    </row>
    <row r="1168" spans="1:11" ht="24.75">
      <c r="A1168" s="315"/>
      <c r="B1168" s="316" t="s">
        <v>1066</v>
      </c>
      <c r="C1168" s="316" t="s">
        <v>1067</v>
      </c>
      <c r="D1168" s="316" t="s">
        <v>6</v>
      </c>
      <c r="E1168" s="317" t="s">
        <v>1068</v>
      </c>
      <c r="F1168" s="317" t="s">
        <v>1069</v>
      </c>
      <c r="G1168" s="316"/>
      <c r="H1168" s="316" t="s">
        <v>1070</v>
      </c>
      <c r="I1168" s="317" t="s">
        <v>11</v>
      </c>
      <c r="J1168" s="317" t="s">
        <v>1071</v>
      </c>
      <c r="K1168" s="318" t="s">
        <v>1072</v>
      </c>
    </row>
    <row r="1169" spans="1:11" ht="31.5">
      <c r="A1169" s="319" t="s">
        <v>1570</v>
      </c>
      <c r="B1169" s="320" t="s">
        <v>1074</v>
      </c>
      <c r="C1169" s="320" t="s">
        <v>1075</v>
      </c>
      <c r="D1169" s="320" t="s">
        <v>494</v>
      </c>
      <c r="E1169" s="321" t="s">
        <v>1571</v>
      </c>
      <c r="F1169" s="321" t="s">
        <v>1568</v>
      </c>
      <c r="G1169" s="320"/>
      <c r="H1169" s="320" t="s">
        <v>123</v>
      </c>
      <c r="I1169" s="321">
        <v>1</v>
      </c>
      <c r="J1169" s="321">
        <v>27.88</v>
      </c>
      <c r="K1169" s="322">
        <v>27.88</v>
      </c>
    </row>
    <row r="1170" spans="1:11">
      <c r="A1170" s="323" t="s">
        <v>1076</v>
      </c>
      <c r="B1170" s="324" t="s">
        <v>1077</v>
      </c>
      <c r="C1170" s="324" t="s">
        <v>19</v>
      </c>
      <c r="D1170" s="324">
        <v>39601</v>
      </c>
      <c r="E1170" s="323" t="s">
        <v>1572</v>
      </c>
      <c r="F1170" s="403" t="s">
        <v>1079</v>
      </c>
      <c r="G1170" s="404"/>
      <c r="H1170" s="324" t="s">
        <v>123</v>
      </c>
      <c r="I1170" s="323">
        <v>1</v>
      </c>
      <c r="J1170" s="323">
        <v>23.87</v>
      </c>
      <c r="K1170" s="325">
        <v>23.87</v>
      </c>
    </row>
    <row r="1171" spans="1:11">
      <c r="A1171" s="323" t="s">
        <v>1076</v>
      </c>
      <c r="B1171" s="324" t="s">
        <v>1083</v>
      </c>
      <c r="C1171" s="324" t="s">
        <v>19</v>
      </c>
      <c r="D1171" s="324">
        <v>88247</v>
      </c>
      <c r="E1171" s="323" t="s">
        <v>1475</v>
      </c>
      <c r="F1171" s="403" t="s">
        <v>1085</v>
      </c>
      <c r="G1171" s="404"/>
      <c r="H1171" s="324" t="s">
        <v>979</v>
      </c>
      <c r="I1171" s="323">
        <v>0.1062</v>
      </c>
      <c r="J1171" s="323">
        <v>17.23</v>
      </c>
      <c r="K1171" s="325">
        <v>1.82</v>
      </c>
    </row>
    <row r="1172" spans="1:11">
      <c r="A1172" s="323" t="s">
        <v>1076</v>
      </c>
      <c r="B1172" s="324" t="s">
        <v>1083</v>
      </c>
      <c r="C1172" s="324" t="s">
        <v>19</v>
      </c>
      <c r="D1172" s="324">
        <v>88264</v>
      </c>
      <c r="E1172" s="323" t="s">
        <v>1476</v>
      </c>
      <c r="F1172" s="403" t="s">
        <v>1085</v>
      </c>
      <c r="G1172" s="404"/>
      <c r="H1172" s="324" t="s">
        <v>979</v>
      </c>
      <c r="I1172" s="323">
        <v>0.1062</v>
      </c>
      <c r="J1172" s="323">
        <v>20.71</v>
      </c>
      <c r="K1172" s="325">
        <v>2.19</v>
      </c>
    </row>
    <row r="1173" spans="1:11">
      <c r="A1173" s="277"/>
      <c r="B1173"/>
      <c r="C1173"/>
      <c r="D1173"/>
      <c r="E1173" s="277"/>
      <c r="F1173" s="277"/>
      <c r="G1173"/>
      <c r="H1173"/>
      <c r="I1173" s="277"/>
      <c r="J1173" s="277"/>
      <c r="K1173" s="278"/>
    </row>
    <row r="1174" spans="1:11" ht="24.75">
      <c r="A1174" s="315"/>
      <c r="B1174" s="316" t="s">
        <v>1066</v>
      </c>
      <c r="C1174" s="316" t="s">
        <v>1067</v>
      </c>
      <c r="D1174" s="316" t="s">
        <v>6</v>
      </c>
      <c r="E1174" s="317" t="s">
        <v>1068</v>
      </c>
      <c r="F1174" s="317" t="s">
        <v>1069</v>
      </c>
      <c r="G1174" s="316"/>
      <c r="H1174" s="316" t="s">
        <v>1070</v>
      </c>
      <c r="I1174" s="317" t="s">
        <v>11</v>
      </c>
      <c r="J1174" s="317" t="s">
        <v>1071</v>
      </c>
      <c r="K1174" s="318" t="s">
        <v>1072</v>
      </c>
    </row>
    <row r="1175" spans="1:11" ht="31.5">
      <c r="A1175" s="319" t="s">
        <v>1573</v>
      </c>
      <c r="B1175" s="320" t="s">
        <v>1074</v>
      </c>
      <c r="C1175" s="320" t="s">
        <v>1075</v>
      </c>
      <c r="D1175" s="320" t="s">
        <v>495</v>
      </c>
      <c r="E1175" s="321" t="s">
        <v>496</v>
      </c>
      <c r="F1175" s="321" t="s">
        <v>1568</v>
      </c>
      <c r="G1175" s="320"/>
      <c r="H1175" s="320" t="s">
        <v>123</v>
      </c>
      <c r="I1175" s="321">
        <v>1</v>
      </c>
      <c r="J1175" s="321">
        <v>6.7</v>
      </c>
      <c r="K1175" s="322">
        <v>6.7</v>
      </c>
    </row>
    <row r="1176" spans="1:11">
      <c r="A1176" s="323" t="s">
        <v>1076</v>
      </c>
      <c r="B1176" s="324" t="s">
        <v>1077</v>
      </c>
      <c r="C1176" s="324" t="s">
        <v>19</v>
      </c>
      <c r="D1176" s="324">
        <v>39603</v>
      </c>
      <c r="E1176" s="323" t="s">
        <v>1574</v>
      </c>
      <c r="F1176" s="403" t="s">
        <v>1079</v>
      </c>
      <c r="G1176" s="404"/>
      <c r="H1176" s="324" t="s">
        <v>123</v>
      </c>
      <c r="I1176" s="323">
        <v>1</v>
      </c>
      <c r="J1176" s="323">
        <v>2.69</v>
      </c>
      <c r="K1176" s="325">
        <v>2.69</v>
      </c>
    </row>
    <row r="1177" spans="1:11">
      <c r="A1177" s="323" t="s">
        <v>1076</v>
      </c>
      <c r="B1177" s="324" t="s">
        <v>1083</v>
      </c>
      <c r="C1177" s="324" t="s">
        <v>19</v>
      </c>
      <c r="D1177" s="324">
        <v>88247</v>
      </c>
      <c r="E1177" s="323" t="s">
        <v>1475</v>
      </c>
      <c r="F1177" s="403" t="s">
        <v>1085</v>
      </c>
      <c r="G1177" s="404"/>
      <c r="H1177" s="324" t="s">
        <v>979</v>
      </c>
      <c r="I1177" s="323">
        <v>0.1062</v>
      </c>
      <c r="J1177" s="323">
        <v>17.23</v>
      </c>
      <c r="K1177" s="325">
        <v>1.82</v>
      </c>
    </row>
    <row r="1178" spans="1:11">
      <c r="A1178" s="323" t="s">
        <v>1076</v>
      </c>
      <c r="B1178" s="324" t="s">
        <v>1083</v>
      </c>
      <c r="C1178" s="324" t="s">
        <v>19</v>
      </c>
      <c r="D1178" s="324">
        <v>88264</v>
      </c>
      <c r="E1178" s="323" t="s">
        <v>1476</v>
      </c>
      <c r="F1178" s="403" t="s">
        <v>1085</v>
      </c>
      <c r="G1178" s="404"/>
      <c r="H1178" s="324" t="s">
        <v>979</v>
      </c>
      <c r="I1178" s="323">
        <v>0.1062</v>
      </c>
      <c r="J1178" s="323">
        <v>20.71</v>
      </c>
      <c r="K1178" s="325">
        <v>2.19</v>
      </c>
    </row>
    <row r="1179" spans="1:11">
      <c r="A1179" s="277"/>
      <c r="B1179"/>
      <c r="C1179"/>
      <c r="D1179"/>
      <c r="E1179" s="277"/>
      <c r="F1179" s="277"/>
      <c r="G1179"/>
      <c r="H1179"/>
      <c r="I1179" s="277"/>
      <c r="J1179" s="277"/>
      <c r="K1179" s="278"/>
    </row>
    <row r="1180" spans="1:11" ht="24.75" hidden="1">
      <c r="A1180" s="315"/>
      <c r="B1180" s="316" t="s">
        <v>1066</v>
      </c>
      <c r="C1180" s="316" t="s">
        <v>1067</v>
      </c>
      <c r="D1180" s="316" t="s">
        <v>6</v>
      </c>
      <c r="E1180" s="317" t="s">
        <v>1068</v>
      </c>
      <c r="F1180" s="317" t="s">
        <v>1069</v>
      </c>
      <c r="G1180" s="316"/>
      <c r="H1180" s="316" t="s">
        <v>1070</v>
      </c>
      <c r="I1180" s="317" t="s">
        <v>11</v>
      </c>
      <c r="J1180" s="317" t="s">
        <v>1071</v>
      </c>
      <c r="K1180" s="318" t="s">
        <v>1072</v>
      </c>
    </row>
    <row r="1181" spans="1:11" ht="31.5" hidden="1">
      <c r="A1181" s="319" t="s">
        <v>1575</v>
      </c>
      <c r="B1181" s="320" t="s">
        <v>1074</v>
      </c>
      <c r="C1181" s="320" t="s">
        <v>19</v>
      </c>
      <c r="D1181" s="320">
        <v>98297</v>
      </c>
      <c r="E1181" s="321" t="s">
        <v>479</v>
      </c>
      <c r="F1181" s="321" t="s">
        <v>1568</v>
      </c>
      <c r="G1181" s="320"/>
      <c r="H1181" s="320" t="s">
        <v>23</v>
      </c>
      <c r="I1181" s="321">
        <v>1</v>
      </c>
      <c r="J1181" s="321">
        <v>2.71</v>
      </c>
      <c r="K1181" s="322">
        <v>2.71</v>
      </c>
    </row>
    <row r="1182" spans="1:11" hidden="1">
      <c r="A1182" s="323" t="s">
        <v>1076</v>
      </c>
      <c r="B1182" s="324" t="s">
        <v>1077</v>
      </c>
      <c r="C1182" s="324" t="s">
        <v>19</v>
      </c>
      <c r="D1182" s="324">
        <v>39599</v>
      </c>
      <c r="E1182" s="323" t="s">
        <v>1576</v>
      </c>
      <c r="F1182" s="403" t="s">
        <v>1079</v>
      </c>
      <c r="G1182" s="404"/>
      <c r="H1182" s="324" t="s">
        <v>23</v>
      </c>
      <c r="I1182" s="323">
        <v>1.05</v>
      </c>
      <c r="J1182" s="323">
        <v>2.4300000000000002</v>
      </c>
      <c r="K1182" s="325">
        <v>2.5499999999999998</v>
      </c>
    </row>
    <row r="1183" spans="1:11" hidden="1">
      <c r="A1183" s="323" t="s">
        <v>1076</v>
      </c>
      <c r="B1183" s="324" t="s">
        <v>1083</v>
      </c>
      <c r="C1183" s="324" t="s">
        <v>19</v>
      </c>
      <c r="D1183" s="324">
        <v>88247</v>
      </c>
      <c r="E1183" s="323" t="s">
        <v>1475</v>
      </c>
      <c r="F1183" s="403" t="s">
        <v>1085</v>
      </c>
      <c r="G1183" s="404"/>
      <c r="H1183" s="324" t="s">
        <v>979</v>
      </c>
      <c r="I1183" s="323">
        <v>4.4999999999999997E-3</v>
      </c>
      <c r="J1183" s="323">
        <v>17.23</v>
      </c>
      <c r="K1183" s="325">
        <v>7.0000000000000007E-2</v>
      </c>
    </row>
    <row r="1184" spans="1:11" hidden="1">
      <c r="A1184" s="323" t="s">
        <v>1076</v>
      </c>
      <c r="B1184" s="324" t="s">
        <v>1083</v>
      </c>
      <c r="C1184" s="324" t="s">
        <v>19</v>
      </c>
      <c r="D1184" s="324">
        <v>88264</v>
      </c>
      <c r="E1184" s="323" t="s">
        <v>1476</v>
      </c>
      <c r="F1184" s="403" t="s">
        <v>1085</v>
      </c>
      <c r="G1184" s="404"/>
      <c r="H1184" s="324" t="s">
        <v>979</v>
      </c>
      <c r="I1184" s="323">
        <v>4.4999999999999997E-3</v>
      </c>
      <c r="J1184" s="323">
        <v>20.71</v>
      </c>
      <c r="K1184" s="325">
        <v>0.09</v>
      </c>
    </row>
    <row r="1185" spans="1:11" hidden="1">
      <c r="A1185" s="277"/>
      <c r="B1185"/>
      <c r="C1185"/>
      <c r="D1185"/>
      <c r="E1185" s="277"/>
      <c r="F1185" s="277"/>
      <c r="G1185"/>
      <c r="H1185"/>
      <c r="I1185" s="277"/>
      <c r="J1185" s="277"/>
      <c r="K1185" s="278"/>
    </row>
    <row r="1186" spans="1:11" ht="24.75" hidden="1">
      <c r="A1186" s="315"/>
      <c r="B1186" s="316" t="s">
        <v>1066</v>
      </c>
      <c r="C1186" s="316" t="s">
        <v>1067</v>
      </c>
      <c r="D1186" s="316" t="s">
        <v>6</v>
      </c>
      <c r="E1186" s="317" t="s">
        <v>1068</v>
      </c>
      <c r="F1186" s="317" t="s">
        <v>1069</v>
      </c>
      <c r="G1186" s="316"/>
      <c r="H1186" s="316" t="s">
        <v>1070</v>
      </c>
      <c r="I1186" s="317" t="s">
        <v>11</v>
      </c>
      <c r="J1186" s="317" t="s">
        <v>1071</v>
      </c>
      <c r="K1186" s="318" t="s">
        <v>1072</v>
      </c>
    </row>
    <row r="1187" spans="1:11" ht="78.75" hidden="1">
      <c r="A1187" s="319" t="s">
        <v>1577</v>
      </c>
      <c r="B1187" s="320" t="s">
        <v>1074</v>
      </c>
      <c r="C1187" s="320" t="s">
        <v>19</v>
      </c>
      <c r="D1187" s="320">
        <v>91836</v>
      </c>
      <c r="E1187" s="321" t="s">
        <v>135</v>
      </c>
      <c r="F1187" s="321" t="s">
        <v>1472</v>
      </c>
      <c r="G1187" s="320"/>
      <c r="H1187" s="320" t="s">
        <v>23</v>
      </c>
      <c r="I1187" s="321">
        <v>1</v>
      </c>
      <c r="J1187" s="321">
        <v>10.220000000000001</v>
      </c>
      <c r="K1187" s="322">
        <v>10.220000000000001</v>
      </c>
    </row>
    <row r="1188" spans="1:11" hidden="1">
      <c r="A1188" s="323" t="s">
        <v>1076</v>
      </c>
      <c r="B1188" s="324" t="s">
        <v>1077</v>
      </c>
      <c r="C1188" s="324" t="s">
        <v>19</v>
      </c>
      <c r="D1188" s="324">
        <v>2690</v>
      </c>
      <c r="E1188" s="323" t="s">
        <v>1514</v>
      </c>
      <c r="F1188" s="403" t="s">
        <v>1079</v>
      </c>
      <c r="G1188" s="404"/>
      <c r="H1188" s="324" t="s">
        <v>23</v>
      </c>
      <c r="I1188" s="323">
        <v>1.1000000000000001</v>
      </c>
      <c r="J1188" s="323">
        <v>3.54</v>
      </c>
      <c r="K1188" s="325">
        <v>3.89</v>
      </c>
    </row>
    <row r="1189" spans="1:11" hidden="1">
      <c r="A1189" s="323" t="s">
        <v>1076</v>
      </c>
      <c r="B1189" s="324" t="s">
        <v>1083</v>
      </c>
      <c r="C1189" s="324" t="s">
        <v>19</v>
      </c>
      <c r="D1189" s="324">
        <v>88247</v>
      </c>
      <c r="E1189" s="323" t="s">
        <v>1475</v>
      </c>
      <c r="F1189" s="403" t="s">
        <v>1085</v>
      </c>
      <c r="G1189" s="404"/>
      <c r="H1189" s="324" t="s">
        <v>979</v>
      </c>
      <c r="I1189" s="323">
        <v>0.09</v>
      </c>
      <c r="J1189" s="323">
        <v>17.23</v>
      </c>
      <c r="K1189" s="325">
        <v>1.55</v>
      </c>
    </row>
    <row r="1190" spans="1:11" hidden="1">
      <c r="A1190" s="323" t="s">
        <v>1076</v>
      </c>
      <c r="B1190" s="324" t="s">
        <v>1083</v>
      </c>
      <c r="C1190" s="324" t="s">
        <v>19</v>
      </c>
      <c r="D1190" s="324">
        <v>88264</v>
      </c>
      <c r="E1190" s="323" t="s">
        <v>1476</v>
      </c>
      <c r="F1190" s="403" t="s">
        <v>1085</v>
      </c>
      <c r="G1190" s="404"/>
      <c r="H1190" s="324" t="s">
        <v>979</v>
      </c>
      <c r="I1190" s="323">
        <v>0.09</v>
      </c>
      <c r="J1190" s="323">
        <v>20.71</v>
      </c>
      <c r="K1190" s="325">
        <v>1.86</v>
      </c>
    </row>
    <row r="1191" spans="1:11" ht="24.75" hidden="1">
      <c r="A1191" s="323" t="s">
        <v>1076</v>
      </c>
      <c r="B1191" s="324" t="s">
        <v>1083</v>
      </c>
      <c r="C1191" s="324" t="s">
        <v>19</v>
      </c>
      <c r="D1191" s="324">
        <v>91170</v>
      </c>
      <c r="E1191" s="323" t="s">
        <v>1136</v>
      </c>
      <c r="F1191" s="403" t="s">
        <v>1117</v>
      </c>
      <c r="G1191" s="404"/>
      <c r="H1191" s="324" t="s">
        <v>23</v>
      </c>
      <c r="I1191" s="323">
        <v>1</v>
      </c>
      <c r="J1191" s="323">
        <v>2.92</v>
      </c>
      <c r="K1191" s="325">
        <v>2.92</v>
      </c>
    </row>
    <row r="1192" spans="1:11" hidden="1">
      <c r="A1192" s="277"/>
      <c r="B1192"/>
      <c r="C1192"/>
      <c r="D1192"/>
      <c r="E1192" s="277"/>
      <c r="F1192" s="277"/>
      <c r="G1192"/>
      <c r="H1192"/>
      <c r="I1192" s="277"/>
      <c r="J1192" s="277"/>
      <c r="K1192" s="278"/>
    </row>
    <row r="1193" spans="1:11" ht="24.75" hidden="1">
      <c r="A1193" s="315"/>
      <c r="B1193" s="316" t="s">
        <v>1066</v>
      </c>
      <c r="C1193" s="316" t="s">
        <v>1067</v>
      </c>
      <c r="D1193" s="316" t="s">
        <v>6</v>
      </c>
      <c r="E1193" s="317" t="s">
        <v>1068</v>
      </c>
      <c r="F1193" s="317" t="s">
        <v>1069</v>
      </c>
      <c r="G1193" s="316"/>
      <c r="H1193" s="316" t="s">
        <v>1070</v>
      </c>
      <c r="I1193" s="317" t="s">
        <v>11</v>
      </c>
      <c r="J1193" s="317" t="s">
        <v>1071</v>
      </c>
      <c r="K1193" s="318" t="s">
        <v>1072</v>
      </c>
    </row>
    <row r="1194" spans="1:11" ht="47.25" hidden="1">
      <c r="A1194" s="319" t="s">
        <v>1578</v>
      </c>
      <c r="B1194" s="320" t="s">
        <v>1074</v>
      </c>
      <c r="C1194" s="320" t="s">
        <v>19</v>
      </c>
      <c r="D1194" s="320">
        <v>95639</v>
      </c>
      <c r="E1194" s="321" t="s">
        <v>141</v>
      </c>
      <c r="F1194" s="321" t="s">
        <v>1366</v>
      </c>
      <c r="G1194" s="320"/>
      <c r="H1194" s="320" t="s">
        <v>123</v>
      </c>
      <c r="I1194" s="321">
        <v>1</v>
      </c>
      <c r="J1194" s="321">
        <v>723.4</v>
      </c>
      <c r="K1194" s="322">
        <v>723.4</v>
      </c>
    </row>
    <row r="1195" spans="1:11" hidden="1">
      <c r="A1195" s="323" t="s">
        <v>1076</v>
      </c>
      <c r="B1195" s="324" t="s">
        <v>1077</v>
      </c>
      <c r="C1195" s="324" t="s">
        <v>19</v>
      </c>
      <c r="D1195" s="324">
        <v>3148</v>
      </c>
      <c r="E1195" s="323" t="s">
        <v>1579</v>
      </c>
      <c r="F1195" s="403" t="s">
        <v>1079</v>
      </c>
      <c r="G1195" s="404"/>
      <c r="H1195" s="324" t="s">
        <v>123</v>
      </c>
      <c r="I1195" s="323">
        <v>0.216</v>
      </c>
      <c r="J1195" s="323">
        <v>18.25</v>
      </c>
      <c r="K1195" s="325">
        <v>3.94</v>
      </c>
    </row>
    <row r="1196" spans="1:11" hidden="1">
      <c r="A1196" s="323" t="s">
        <v>1076</v>
      </c>
      <c r="B1196" s="324" t="s">
        <v>1077</v>
      </c>
      <c r="C1196" s="324" t="s">
        <v>19</v>
      </c>
      <c r="D1196" s="324">
        <v>3471</v>
      </c>
      <c r="E1196" s="323" t="s">
        <v>1580</v>
      </c>
      <c r="F1196" s="403" t="s">
        <v>1079</v>
      </c>
      <c r="G1196" s="404"/>
      <c r="H1196" s="324" t="s">
        <v>123</v>
      </c>
      <c r="I1196" s="323">
        <v>4</v>
      </c>
      <c r="J1196" s="323">
        <v>36.25</v>
      </c>
      <c r="K1196" s="325">
        <v>145</v>
      </c>
    </row>
    <row r="1197" spans="1:11" hidden="1">
      <c r="A1197" s="323" t="s">
        <v>1076</v>
      </c>
      <c r="B1197" s="324" t="s">
        <v>1077</v>
      </c>
      <c r="C1197" s="324" t="s">
        <v>19</v>
      </c>
      <c r="D1197" s="324">
        <v>4181</v>
      </c>
      <c r="E1197" s="323" t="s">
        <v>1581</v>
      </c>
      <c r="F1197" s="403" t="s">
        <v>1079</v>
      </c>
      <c r="G1197" s="404"/>
      <c r="H1197" s="324" t="s">
        <v>123</v>
      </c>
      <c r="I1197" s="323">
        <v>2</v>
      </c>
      <c r="J1197" s="323">
        <v>25.54</v>
      </c>
      <c r="K1197" s="325">
        <v>51.08</v>
      </c>
    </row>
    <row r="1198" spans="1:11" hidden="1">
      <c r="A1198" s="323" t="s">
        <v>1076</v>
      </c>
      <c r="B1198" s="324" t="s">
        <v>1077</v>
      </c>
      <c r="C1198" s="324" t="s">
        <v>19</v>
      </c>
      <c r="D1198" s="324">
        <v>6028</v>
      </c>
      <c r="E1198" s="323" t="s">
        <v>1582</v>
      </c>
      <c r="F1198" s="403" t="s">
        <v>1079</v>
      </c>
      <c r="G1198" s="404"/>
      <c r="H1198" s="324" t="s">
        <v>123</v>
      </c>
      <c r="I1198" s="323">
        <v>1</v>
      </c>
      <c r="J1198" s="323">
        <v>117.07</v>
      </c>
      <c r="K1198" s="325">
        <v>117.07</v>
      </c>
    </row>
    <row r="1199" spans="1:11" hidden="1">
      <c r="A1199" s="323" t="s">
        <v>1076</v>
      </c>
      <c r="B1199" s="324" t="s">
        <v>1077</v>
      </c>
      <c r="C1199" s="324" t="s">
        <v>19</v>
      </c>
      <c r="D1199" s="324">
        <v>6298</v>
      </c>
      <c r="E1199" s="323" t="s">
        <v>1583</v>
      </c>
      <c r="F1199" s="403" t="s">
        <v>1079</v>
      </c>
      <c r="G1199" s="404"/>
      <c r="H1199" s="324" t="s">
        <v>123</v>
      </c>
      <c r="I1199" s="323">
        <v>1</v>
      </c>
      <c r="J1199" s="323">
        <v>48.2</v>
      </c>
      <c r="K1199" s="325">
        <v>48.2</v>
      </c>
    </row>
    <row r="1200" spans="1:11" hidden="1">
      <c r="A1200" s="323" t="s">
        <v>1076</v>
      </c>
      <c r="B1200" s="324" t="s">
        <v>1077</v>
      </c>
      <c r="C1200" s="324" t="s">
        <v>19</v>
      </c>
      <c r="D1200" s="324">
        <v>7307</v>
      </c>
      <c r="E1200" s="323" t="s">
        <v>1403</v>
      </c>
      <c r="F1200" s="403" t="s">
        <v>1079</v>
      </c>
      <c r="G1200" s="404"/>
      <c r="H1200" s="324" t="s">
        <v>1094</v>
      </c>
      <c r="I1200" s="323">
        <v>5.11E-2</v>
      </c>
      <c r="J1200" s="323">
        <v>35.950000000000003</v>
      </c>
      <c r="K1200" s="325">
        <v>1.83</v>
      </c>
    </row>
    <row r="1201" spans="1:11" hidden="1">
      <c r="A1201" s="323" t="s">
        <v>1076</v>
      </c>
      <c r="B1201" s="324" t="s">
        <v>1077</v>
      </c>
      <c r="C1201" s="324" t="s">
        <v>19</v>
      </c>
      <c r="D1201" s="324">
        <v>7696</v>
      </c>
      <c r="E1201" s="323" t="s">
        <v>1584</v>
      </c>
      <c r="F1201" s="403" t="s">
        <v>1079</v>
      </c>
      <c r="G1201" s="404"/>
      <c r="H1201" s="324" t="s">
        <v>23</v>
      </c>
      <c r="I1201" s="323">
        <v>1.143</v>
      </c>
      <c r="J1201" s="323">
        <v>99.81</v>
      </c>
      <c r="K1201" s="325">
        <v>114.08</v>
      </c>
    </row>
    <row r="1202" spans="1:11" hidden="1">
      <c r="A1202" s="323" t="s">
        <v>1076</v>
      </c>
      <c r="B1202" s="324" t="s">
        <v>1083</v>
      </c>
      <c r="C1202" s="324" t="s">
        <v>19</v>
      </c>
      <c r="D1202" s="324">
        <v>88248</v>
      </c>
      <c r="E1202" s="323" t="s">
        <v>1370</v>
      </c>
      <c r="F1202" s="403" t="s">
        <v>1085</v>
      </c>
      <c r="G1202" s="404"/>
      <c r="H1202" s="324" t="s">
        <v>979</v>
      </c>
      <c r="I1202" s="323">
        <v>6.6669999999999998</v>
      </c>
      <c r="J1202" s="323">
        <v>16.45</v>
      </c>
      <c r="K1202" s="325">
        <v>109.67</v>
      </c>
    </row>
    <row r="1203" spans="1:11" hidden="1">
      <c r="A1203" s="323" t="s">
        <v>1076</v>
      </c>
      <c r="B1203" s="324" t="s">
        <v>1083</v>
      </c>
      <c r="C1203" s="324" t="s">
        <v>19</v>
      </c>
      <c r="D1203" s="324">
        <v>88267</v>
      </c>
      <c r="E1203" s="323" t="s">
        <v>1371</v>
      </c>
      <c r="F1203" s="403" t="s">
        <v>1085</v>
      </c>
      <c r="G1203" s="404"/>
      <c r="H1203" s="324" t="s">
        <v>979</v>
      </c>
      <c r="I1203" s="323">
        <v>6.6669999999999998</v>
      </c>
      <c r="J1203" s="323">
        <v>19.88</v>
      </c>
      <c r="K1203" s="325">
        <v>132.53</v>
      </c>
    </row>
    <row r="1204" spans="1:11" hidden="1">
      <c r="A1204" s="277"/>
      <c r="B1204"/>
      <c r="C1204"/>
      <c r="D1204"/>
      <c r="E1204" s="277"/>
      <c r="F1204" s="277"/>
      <c r="G1204"/>
      <c r="H1204"/>
      <c r="I1204" s="277"/>
      <c r="J1204" s="277"/>
      <c r="K1204" s="278"/>
    </row>
    <row r="1205" spans="1:11" ht="24.75" hidden="1">
      <c r="A1205" s="315"/>
      <c r="B1205" s="316" t="s">
        <v>1066</v>
      </c>
      <c r="C1205" s="316" t="s">
        <v>1067</v>
      </c>
      <c r="D1205" s="316" t="s">
        <v>6</v>
      </c>
      <c r="E1205" s="317" t="s">
        <v>1068</v>
      </c>
      <c r="F1205" s="317" t="s">
        <v>1069</v>
      </c>
      <c r="G1205" s="316"/>
      <c r="H1205" s="316" t="s">
        <v>1070</v>
      </c>
      <c r="I1205" s="317" t="s">
        <v>11</v>
      </c>
      <c r="J1205" s="317" t="s">
        <v>1071</v>
      </c>
      <c r="K1205" s="318" t="s">
        <v>1072</v>
      </c>
    </row>
    <row r="1206" spans="1:11" ht="31.5" hidden="1">
      <c r="A1206" s="319" t="s">
        <v>1585</v>
      </c>
      <c r="B1206" s="320" t="s">
        <v>1074</v>
      </c>
      <c r="C1206" s="320" t="s">
        <v>19</v>
      </c>
      <c r="D1206" s="320">
        <v>95675</v>
      </c>
      <c r="E1206" s="321" t="s">
        <v>142</v>
      </c>
      <c r="F1206" s="321" t="s">
        <v>1586</v>
      </c>
      <c r="G1206" s="320"/>
      <c r="H1206" s="320" t="s">
        <v>123</v>
      </c>
      <c r="I1206" s="321">
        <v>1</v>
      </c>
      <c r="J1206" s="321">
        <v>175.63</v>
      </c>
      <c r="K1206" s="322">
        <v>175.63</v>
      </c>
    </row>
    <row r="1207" spans="1:11" hidden="1">
      <c r="A1207" s="323" t="s">
        <v>1076</v>
      </c>
      <c r="B1207" s="324" t="s">
        <v>1077</v>
      </c>
      <c r="C1207" s="324" t="s">
        <v>19</v>
      </c>
      <c r="D1207" s="324">
        <v>3148</v>
      </c>
      <c r="E1207" s="323" t="s">
        <v>1579</v>
      </c>
      <c r="F1207" s="403" t="s">
        <v>1079</v>
      </c>
      <c r="G1207" s="404"/>
      <c r="H1207" s="324" t="s">
        <v>123</v>
      </c>
      <c r="I1207" s="323">
        <v>1.9800000000000002E-2</v>
      </c>
      <c r="J1207" s="323">
        <v>18.25</v>
      </c>
      <c r="K1207" s="325">
        <v>0.36</v>
      </c>
    </row>
    <row r="1208" spans="1:11" hidden="1">
      <c r="A1208" s="323" t="s">
        <v>1076</v>
      </c>
      <c r="B1208" s="324" t="s">
        <v>1077</v>
      </c>
      <c r="C1208" s="324" t="s">
        <v>19</v>
      </c>
      <c r="D1208" s="324">
        <v>12774</v>
      </c>
      <c r="E1208" s="323" t="s">
        <v>1587</v>
      </c>
      <c r="F1208" s="403" t="s">
        <v>1079</v>
      </c>
      <c r="G1208" s="404"/>
      <c r="H1208" s="324" t="s">
        <v>123</v>
      </c>
      <c r="I1208" s="323">
        <v>1</v>
      </c>
      <c r="J1208" s="323">
        <v>156.16999999999999</v>
      </c>
      <c r="K1208" s="325">
        <v>156.16999999999999</v>
      </c>
    </row>
    <row r="1209" spans="1:11" hidden="1">
      <c r="A1209" s="323" t="s">
        <v>1076</v>
      </c>
      <c r="B1209" s="324" t="s">
        <v>1083</v>
      </c>
      <c r="C1209" s="324" t="s">
        <v>19</v>
      </c>
      <c r="D1209" s="324">
        <v>88248</v>
      </c>
      <c r="E1209" s="323" t="s">
        <v>1370</v>
      </c>
      <c r="F1209" s="403" t="s">
        <v>1085</v>
      </c>
      <c r="G1209" s="404"/>
      <c r="H1209" s="324" t="s">
        <v>979</v>
      </c>
      <c r="I1209" s="323">
        <v>0.52590000000000003</v>
      </c>
      <c r="J1209" s="323">
        <v>16.45</v>
      </c>
      <c r="K1209" s="325">
        <v>8.65</v>
      </c>
    </row>
    <row r="1210" spans="1:11" hidden="1">
      <c r="A1210" s="323" t="s">
        <v>1076</v>
      </c>
      <c r="B1210" s="324" t="s">
        <v>1083</v>
      </c>
      <c r="C1210" s="324" t="s">
        <v>19</v>
      </c>
      <c r="D1210" s="324">
        <v>88267</v>
      </c>
      <c r="E1210" s="323" t="s">
        <v>1371</v>
      </c>
      <c r="F1210" s="403" t="s">
        <v>1085</v>
      </c>
      <c r="G1210" s="404"/>
      <c r="H1210" s="324" t="s">
        <v>979</v>
      </c>
      <c r="I1210" s="323">
        <v>0.52590000000000003</v>
      </c>
      <c r="J1210" s="323">
        <v>19.88</v>
      </c>
      <c r="K1210" s="325">
        <v>10.45</v>
      </c>
    </row>
    <row r="1211" spans="1:11" hidden="1">
      <c r="A1211" s="277"/>
      <c r="B1211"/>
      <c r="C1211"/>
      <c r="D1211"/>
      <c r="E1211" s="277"/>
      <c r="F1211" s="277"/>
      <c r="G1211"/>
      <c r="H1211"/>
      <c r="I1211" s="277"/>
      <c r="J1211" s="277"/>
      <c r="K1211" s="278"/>
    </row>
    <row r="1212" spans="1:11" ht="24.75" hidden="1">
      <c r="A1212" s="315"/>
      <c r="B1212" s="316" t="s">
        <v>1066</v>
      </c>
      <c r="C1212" s="316" t="s">
        <v>1067</v>
      </c>
      <c r="D1212" s="316" t="s">
        <v>6</v>
      </c>
      <c r="E1212" s="317" t="s">
        <v>1068</v>
      </c>
      <c r="F1212" s="317" t="s">
        <v>1069</v>
      </c>
      <c r="G1212" s="316"/>
      <c r="H1212" s="316" t="s">
        <v>1070</v>
      </c>
      <c r="I1212" s="317" t="s">
        <v>11</v>
      </c>
      <c r="J1212" s="317" t="s">
        <v>1071</v>
      </c>
      <c r="K1212" s="318" t="s">
        <v>1072</v>
      </c>
    </row>
    <row r="1213" spans="1:11" ht="47.25" hidden="1">
      <c r="A1213" s="319" t="s">
        <v>1588</v>
      </c>
      <c r="B1213" s="320" t="s">
        <v>1074</v>
      </c>
      <c r="C1213" s="320" t="s">
        <v>19</v>
      </c>
      <c r="D1213" s="320">
        <v>89402</v>
      </c>
      <c r="E1213" s="321" t="s">
        <v>1589</v>
      </c>
      <c r="F1213" s="321" t="s">
        <v>1366</v>
      </c>
      <c r="G1213" s="320"/>
      <c r="H1213" s="320" t="s">
        <v>23</v>
      </c>
      <c r="I1213" s="321">
        <v>1</v>
      </c>
      <c r="J1213" s="321">
        <v>9.11</v>
      </c>
      <c r="K1213" s="322">
        <v>9.11</v>
      </c>
    </row>
    <row r="1214" spans="1:11" hidden="1">
      <c r="A1214" s="323" t="s">
        <v>1076</v>
      </c>
      <c r="B1214" s="324" t="s">
        <v>1077</v>
      </c>
      <c r="C1214" s="324" t="s">
        <v>19</v>
      </c>
      <c r="D1214" s="324">
        <v>9868</v>
      </c>
      <c r="E1214" s="323" t="s">
        <v>1590</v>
      </c>
      <c r="F1214" s="403" t="s">
        <v>1079</v>
      </c>
      <c r="G1214" s="404"/>
      <c r="H1214" s="324" t="s">
        <v>23</v>
      </c>
      <c r="I1214" s="323">
        <v>1.0609999999999999</v>
      </c>
      <c r="J1214" s="323">
        <v>4.66</v>
      </c>
      <c r="K1214" s="325">
        <v>4.9400000000000004</v>
      </c>
    </row>
    <row r="1215" spans="1:11" hidden="1">
      <c r="A1215" s="323" t="s">
        <v>1076</v>
      </c>
      <c r="B1215" s="324" t="s">
        <v>1077</v>
      </c>
      <c r="C1215" s="324" t="s">
        <v>19</v>
      </c>
      <c r="D1215" s="324">
        <v>38383</v>
      </c>
      <c r="E1215" s="323" t="s">
        <v>1376</v>
      </c>
      <c r="F1215" s="403" t="s">
        <v>1079</v>
      </c>
      <c r="G1215" s="404"/>
      <c r="H1215" s="324" t="s">
        <v>123</v>
      </c>
      <c r="I1215" s="323">
        <v>3.7999999999999999E-2</v>
      </c>
      <c r="J1215" s="323">
        <v>2.3199999999999998</v>
      </c>
      <c r="K1215" s="325">
        <v>0.08</v>
      </c>
    </row>
    <row r="1216" spans="1:11" hidden="1">
      <c r="A1216" s="323" t="s">
        <v>1076</v>
      </c>
      <c r="B1216" s="324" t="s">
        <v>1083</v>
      </c>
      <c r="C1216" s="324" t="s">
        <v>19</v>
      </c>
      <c r="D1216" s="324">
        <v>88248</v>
      </c>
      <c r="E1216" s="323" t="s">
        <v>1370</v>
      </c>
      <c r="F1216" s="403" t="s">
        <v>1085</v>
      </c>
      <c r="G1216" s="404"/>
      <c r="H1216" s="324" t="s">
        <v>979</v>
      </c>
      <c r="I1216" s="323">
        <v>0.113</v>
      </c>
      <c r="J1216" s="323">
        <v>16.45</v>
      </c>
      <c r="K1216" s="325">
        <v>1.85</v>
      </c>
    </row>
    <row r="1217" spans="1:11" hidden="1">
      <c r="A1217" s="323" t="s">
        <v>1076</v>
      </c>
      <c r="B1217" s="324" t="s">
        <v>1083</v>
      </c>
      <c r="C1217" s="324" t="s">
        <v>19</v>
      </c>
      <c r="D1217" s="324">
        <v>88267</v>
      </c>
      <c r="E1217" s="323" t="s">
        <v>1371</v>
      </c>
      <c r="F1217" s="403" t="s">
        <v>1085</v>
      </c>
      <c r="G1217" s="404"/>
      <c r="H1217" s="324" t="s">
        <v>979</v>
      </c>
      <c r="I1217" s="323">
        <v>0.113</v>
      </c>
      <c r="J1217" s="323">
        <v>19.88</v>
      </c>
      <c r="K1217" s="325">
        <v>2.2400000000000002</v>
      </c>
    </row>
    <row r="1218" spans="1:11" hidden="1">
      <c r="A1218" s="277"/>
      <c r="B1218"/>
      <c r="C1218"/>
      <c r="D1218"/>
      <c r="E1218" s="277"/>
      <c r="F1218" s="277"/>
      <c r="G1218"/>
      <c r="H1218"/>
      <c r="I1218" s="277"/>
      <c r="J1218" s="277"/>
      <c r="K1218" s="278"/>
    </row>
    <row r="1219" spans="1:11" ht="24.75" hidden="1">
      <c r="A1219" s="315"/>
      <c r="B1219" s="316" t="s">
        <v>1066</v>
      </c>
      <c r="C1219" s="316" t="s">
        <v>1067</v>
      </c>
      <c r="D1219" s="316" t="s">
        <v>6</v>
      </c>
      <c r="E1219" s="317" t="s">
        <v>1068</v>
      </c>
      <c r="F1219" s="317" t="s">
        <v>1069</v>
      </c>
      <c r="G1219" s="316"/>
      <c r="H1219" s="316" t="s">
        <v>1070</v>
      </c>
      <c r="I1219" s="317" t="s">
        <v>11</v>
      </c>
      <c r="J1219" s="317" t="s">
        <v>1071</v>
      </c>
      <c r="K1219" s="318" t="s">
        <v>1072</v>
      </c>
    </row>
    <row r="1220" spans="1:11" ht="47.25" hidden="1">
      <c r="A1220" s="319" t="s">
        <v>1591</v>
      </c>
      <c r="B1220" s="320" t="s">
        <v>1074</v>
      </c>
      <c r="C1220" s="320" t="s">
        <v>19</v>
      </c>
      <c r="D1220" s="320">
        <v>94651</v>
      </c>
      <c r="E1220" s="321" t="s">
        <v>1592</v>
      </c>
      <c r="F1220" s="321" t="s">
        <v>1366</v>
      </c>
      <c r="G1220" s="320"/>
      <c r="H1220" s="320" t="s">
        <v>23</v>
      </c>
      <c r="I1220" s="321">
        <v>1</v>
      </c>
      <c r="J1220" s="321">
        <v>24.79</v>
      </c>
      <c r="K1220" s="322">
        <v>24.79</v>
      </c>
    </row>
    <row r="1221" spans="1:11" hidden="1">
      <c r="A1221" s="323" t="s">
        <v>1076</v>
      </c>
      <c r="B1221" s="324" t="s">
        <v>1077</v>
      </c>
      <c r="C1221" s="324" t="s">
        <v>19</v>
      </c>
      <c r="D1221" s="324">
        <v>9875</v>
      </c>
      <c r="E1221" s="323" t="s">
        <v>1593</v>
      </c>
      <c r="F1221" s="403" t="s">
        <v>1079</v>
      </c>
      <c r="G1221" s="404"/>
      <c r="H1221" s="324" t="s">
        <v>23</v>
      </c>
      <c r="I1221" s="323">
        <v>1.0269999999999999</v>
      </c>
      <c r="J1221" s="323">
        <v>17.45</v>
      </c>
      <c r="K1221" s="325">
        <v>17.920000000000002</v>
      </c>
    </row>
    <row r="1222" spans="1:11" hidden="1">
      <c r="A1222" s="323" t="s">
        <v>1076</v>
      </c>
      <c r="B1222" s="324" t="s">
        <v>1077</v>
      </c>
      <c r="C1222" s="324" t="s">
        <v>19</v>
      </c>
      <c r="D1222" s="324">
        <v>38383</v>
      </c>
      <c r="E1222" s="323" t="s">
        <v>1376</v>
      </c>
      <c r="F1222" s="403" t="s">
        <v>1079</v>
      </c>
      <c r="G1222" s="404"/>
      <c r="H1222" s="324" t="s">
        <v>123</v>
      </c>
      <c r="I1222" s="323">
        <v>1.0999999999999999E-2</v>
      </c>
      <c r="J1222" s="323">
        <v>2.3199999999999998</v>
      </c>
      <c r="K1222" s="325">
        <v>0.02</v>
      </c>
    </row>
    <row r="1223" spans="1:11" hidden="1">
      <c r="A1223" s="323" t="s">
        <v>1076</v>
      </c>
      <c r="B1223" s="324" t="s">
        <v>1083</v>
      </c>
      <c r="C1223" s="324" t="s">
        <v>19</v>
      </c>
      <c r="D1223" s="324">
        <v>88248</v>
      </c>
      <c r="E1223" s="323" t="s">
        <v>1370</v>
      </c>
      <c r="F1223" s="403" t="s">
        <v>1085</v>
      </c>
      <c r="G1223" s="404"/>
      <c r="H1223" s="324" t="s">
        <v>979</v>
      </c>
      <c r="I1223" s="323">
        <v>0.189</v>
      </c>
      <c r="J1223" s="323">
        <v>16.45</v>
      </c>
      <c r="K1223" s="325">
        <v>3.1</v>
      </c>
    </row>
    <row r="1224" spans="1:11" hidden="1">
      <c r="A1224" s="323" t="s">
        <v>1076</v>
      </c>
      <c r="B1224" s="324" t="s">
        <v>1083</v>
      </c>
      <c r="C1224" s="324" t="s">
        <v>19</v>
      </c>
      <c r="D1224" s="324">
        <v>88267</v>
      </c>
      <c r="E1224" s="323" t="s">
        <v>1371</v>
      </c>
      <c r="F1224" s="403" t="s">
        <v>1085</v>
      </c>
      <c r="G1224" s="404"/>
      <c r="H1224" s="324" t="s">
        <v>979</v>
      </c>
      <c r="I1224" s="323">
        <v>0.189</v>
      </c>
      <c r="J1224" s="323">
        <v>19.88</v>
      </c>
      <c r="K1224" s="325">
        <v>3.75</v>
      </c>
    </row>
    <row r="1225" spans="1:11" hidden="1">
      <c r="A1225" s="277"/>
      <c r="B1225"/>
      <c r="C1225"/>
      <c r="D1225"/>
      <c r="E1225" s="277"/>
      <c r="F1225" s="277"/>
      <c r="G1225"/>
      <c r="H1225"/>
      <c r="I1225" s="277"/>
      <c r="J1225" s="277"/>
      <c r="K1225" s="278"/>
    </row>
    <row r="1226" spans="1:11" ht="24.75" hidden="1">
      <c r="A1226" s="315"/>
      <c r="B1226" s="316" t="s">
        <v>1066</v>
      </c>
      <c r="C1226" s="316" t="s">
        <v>1067</v>
      </c>
      <c r="D1226" s="316" t="s">
        <v>6</v>
      </c>
      <c r="E1226" s="317" t="s">
        <v>1068</v>
      </c>
      <c r="F1226" s="317" t="s">
        <v>1069</v>
      </c>
      <c r="G1226" s="316"/>
      <c r="H1226" s="316" t="s">
        <v>1070</v>
      </c>
      <c r="I1226" s="317" t="s">
        <v>11</v>
      </c>
      <c r="J1226" s="317" t="s">
        <v>1071</v>
      </c>
      <c r="K1226" s="318" t="s">
        <v>1072</v>
      </c>
    </row>
    <row r="1227" spans="1:11" ht="47.25" hidden="1">
      <c r="A1227" s="319" t="s">
        <v>1594</v>
      </c>
      <c r="B1227" s="320" t="s">
        <v>1074</v>
      </c>
      <c r="C1227" s="320" t="s">
        <v>19</v>
      </c>
      <c r="D1227" s="320">
        <v>89451</v>
      </c>
      <c r="E1227" s="321" t="s">
        <v>1595</v>
      </c>
      <c r="F1227" s="321" t="s">
        <v>1366</v>
      </c>
      <c r="G1227" s="320"/>
      <c r="H1227" s="320" t="s">
        <v>23</v>
      </c>
      <c r="I1227" s="321">
        <v>1</v>
      </c>
      <c r="J1227" s="321">
        <v>53.87</v>
      </c>
      <c r="K1227" s="322">
        <v>53.87</v>
      </c>
    </row>
    <row r="1228" spans="1:11" hidden="1">
      <c r="A1228" s="323" t="s">
        <v>1076</v>
      </c>
      <c r="B1228" s="324" t="s">
        <v>1077</v>
      </c>
      <c r="C1228" s="324" t="s">
        <v>19</v>
      </c>
      <c r="D1228" s="324">
        <v>9871</v>
      </c>
      <c r="E1228" s="323" t="s">
        <v>1596</v>
      </c>
      <c r="F1228" s="403" t="s">
        <v>1079</v>
      </c>
      <c r="G1228" s="404"/>
      <c r="H1228" s="324" t="s">
        <v>23</v>
      </c>
      <c r="I1228" s="323">
        <v>1.0609999999999999</v>
      </c>
      <c r="J1228" s="323">
        <v>49.32</v>
      </c>
      <c r="K1228" s="325">
        <v>52.32</v>
      </c>
    </row>
    <row r="1229" spans="1:11" hidden="1">
      <c r="A1229" s="323" t="s">
        <v>1076</v>
      </c>
      <c r="B1229" s="324" t="s">
        <v>1077</v>
      </c>
      <c r="C1229" s="324" t="s">
        <v>19</v>
      </c>
      <c r="D1229" s="324">
        <v>38383</v>
      </c>
      <c r="E1229" s="323" t="s">
        <v>1376</v>
      </c>
      <c r="F1229" s="403" t="s">
        <v>1079</v>
      </c>
      <c r="G1229" s="404"/>
      <c r="H1229" s="324" t="s">
        <v>123</v>
      </c>
      <c r="I1229" s="323">
        <v>1.4E-2</v>
      </c>
      <c r="J1229" s="323">
        <v>2.3199999999999998</v>
      </c>
      <c r="K1229" s="325">
        <v>0.03</v>
      </c>
    </row>
    <row r="1230" spans="1:11" hidden="1">
      <c r="A1230" s="323" t="s">
        <v>1076</v>
      </c>
      <c r="B1230" s="324" t="s">
        <v>1083</v>
      </c>
      <c r="C1230" s="324" t="s">
        <v>19</v>
      </c>
      <c r="D1230" s="324">
        <v>88248</v>
      </c>
      <c r="E1230" s="323" t="s">
        <v>1370</v>
      </c>
      <c r="F1230" s="403" t="s">
        <v>1085</v>
      </c>
      <c r="G1230" s="404"/>
      <c r="H1230" s="324" t="s">
        <v>979</v>
      </c>
      <c r="I1230" s="323">
        <v>4.2000000000000003E-2</v>
      </c>
      <c r="J1230" s="323">
        <v>16.45</v>
      </c>
      <c r="K1230" s="325">
        <v>0.69</v>
      </c>
    </row>
    <row r="1231" spans="1:11" hidden="1">
      <c r="A1231" s="323" t="s">
        <v>1076</v>
      </c>
      <c r="B1231" s="324" t="s">
        <v>1083</v>
      </c>
      <c r="C1231" s="324" t="s">
        <v>19</v>
      </c>
      <c r="D1231" s="324">
        <v>88267</v>
      </c>
      <c r="E1231" s="323" t="s">
        <v>1371</v>
      </c>
      <c r="F1231" s="403" t="s">
        <v>1085</v>
      </c>
      <c r="G1231" s="404"/>
      <c r="H1231" s="324" t="s">
        <v>979</v>
      </c>
      <c r="I1231" s="323">
        <v>4.2000000000000003E-2</v>
      </c>
      <c r="J1231" s="323">
        <v>19.88</v>
      </c>
      <c r="K1231" s="325">
        <v>0.83</v>
      </c>
    </row>
    <row r="1232" spans="1:11" hidden="1">
      <c r="A1232" s="277"/>
      <c r="B1232"/>
      <c r="C1232"/>
      <c r="D1232"/>
      <c r="E1232" s="277"/>
      <c r="F1232" s="277"/>
      <c r="G1232"/>
      <c r="H1232"/>
      <c r="I1232" s="277"/>
      <c r="J1232" s="277"/>
      <c r="K1232" s="278"/>
    </row>
    <row r="1233" spans="1:11" ht="24.75" hidden="1">
      <c r="A1233" s="315"/>
      <c r="B1233" s="316" t="s">
        <v>1066</v>
      </c>
      <c r="C1233" s="316" t="s">
        <v>1067</v>
      </c>
      <c r="D1233" s="316" t="s">
        <v>6</v>
      </c>
      <c r="E1233" s="317" t="s">
        <v>1068</v>
      </c>
      <c r="F1233" s="317" t="s">
        <v>1069</v>
      </c>
      <c r="G1233" s="316"/>
      <c r="H1233" s="316" t="s">
        <v>1070</v>
      </c>
      <c r="I1233" s="317" t="s">
        <v>11</v>
      </c>
      <c r="J1233" s="317" t="s">
        <v>1071</v>
      </c>
      <c r="K1233" s="318" t="s">
        <v>1072</v>
      </c>
    </row>
    <row r="1234" spans="1:11" ht="47.25" hidden="1">
      <c r="A1234" s="319" t="s">
        <v>1597</v>
      </c>
      <c r="B1234" s="320" t="s">
        <v>1074</v>
      </c>
      <c r="C1234" s="320" t="s">
        <v>19</v>
      </c>
      <c r="D1234" s="320">
        <v>89425</v>
      </c>
      <c r="E1234" s="321" t="s">
        <v>1598</v>
      </c>
      <c r="F1234" s="321" t="s">
        <v>1366</v>
      </c>
      <c r="G1234" s="320"/>
      <c r="H1234" s="320" t="s">
        <v>123</v>
      </c>
      <c r="I1234" s="321">
        <v>1</v>
      </c>
      <c r="J1234" s="321">
        <v>16.27</v>
      </c>
      <c r="K1234" s="322">
        <v>16.27</v>
      </c>
    </row>
    <row r="1235" spans="1:11" hidden="1">
      <c r="A1235" s="323" t="s">
        <v>1076</v>
      </c>
      <c r="B1235" s="324" t="s">
        <v>1077</v>
      </c>
      <c r="C1235" s="324" t="s">
        <v>19</v>
      </c>
      <c r="D1235" s="324">
        <v>122</v>
      </c>
      <c r="E1235" s="323" t="s">
        <v>1373</v>
      </c>
      <c r="F1235" s="403" t="s">
        <v>1079</v>
      </c>
      <c r="G1235" s="404"/>
      <c r="H1235" s="324" t="s">
        <v>123</v>
      </c>
      <c r="I1235" s="323">
        <v>7.0000000000000001E-3</v>
      </c>
      <c r="J1235" s="323">
        <v>76.86</v>
      </c>
      <c r="K1235" s="325">
        <v>0.53</v>
      </c>
    </row>
    <row r="1236" spans="1:11" hidden="1">
      <c r="A1236" s="323" t="s">
        <v>1076</v>
      </c>
      <c r="B1236" s="324" t="s">
        <v>1077</v>
      </c>
      <c r="C1236" s="324" t="s">
        <v>19</v>
      </c>
      <c r="D1236" s="324">
        <v>3873</v>
      </c>
      <c r="E1236" s="323" t="s">
        <v>1599</v>
      </c>
      <c r="F1236" s="403" t="s">
        <v>1079</v>
      </c>
      <c r="G1236" s="404"/>
      <c r="H1236" s="324" t="s">
        <v>123</v>
      </c>
      <c r="I1236" s="323">
        <v>1</v>
      </c>
      <c r="J1236" s="323">
        <v>12.82</v>
      </c>
      <c r="K1236" s="325">
        <v>12.82</v>
      </c>
    </row>
    <row r="1237" spans="1:11" hidden="1">
      <c r="A1237" s="323" t="s">
        <v>1076</v>
      </c>
      <c r="B1237" s="324" t="s">
        <v>1077</v>
      </c>
      <c r="C1237" s="324" t="s">
        <v>19</v>
      </c>
      <c r="D1237" s="324">
        <v>20083</v>
      </c>
      <c r="E1237" s="323" t="s">
        <v>1375</v>
      </c>
      <c r="F1237" s="403" t="s">
        <v>1079</v>
      </c>
      <c r="G1237" s="404"/>
      <c r="H1237" s="324" t="s">
        <v>123</v>
      </c>
      <c r="I1237" s="323">
        <v>8.0000000000000002E-3</v>
      </c>
      <c r="J1237" s="323">
        <v>87.08</v>
      </c>
      <c r="K1237" s="325">
        <v>0.69</v>
      </c>
    </row>
    <row r="1238" spans="1:11" hidden="1">
      <c r="A1238" s="323" t="s">
        <v>1076</v>
      </c>
      <c r="B1238" s="324" t="s">
        <v>1077</v>
      </c>
      <c r="C1238" s="324" t="s">
        <v>19</v>
      </c>
      <c r="D1238" s="324">
        <v>38383</v>
      </c>
      <c r="E1238" s="323" t="s">
        <v>1376</v>
      </c>
      <c r="F1238" s="403" t="s">
        <v>1079</v>
      </c>
      <c r="G1238" s="404"/>
      <c r="H1238" s="324" t="s">
        <v>123</v>
      </c>
      <c r="I1238" s="323">
        <v>0.03</v>
      </c>
      <c r="J1238" s="323">
        <v>2.3199999999999998</v>
      </c>
      <c r="K1238" s="325">
        <v>0.06</v>
      </c>
    </row>
    <row r="1239" spans="1:11" hidden="1">
      <c r="A1239" s="323" t="s">
        <v>1076</v>
      </c>
      <c r="B1239" s="324" t="s">
        <v>1083</v>
      </c>
      <c r="C1239" s="324" t="s">
        <v>19</v>
      </c>
      <c r="D1239" s="324">
        <v>88248</v>
      </c>
      <c r="E1239" s="323" t="s">
        <v>1370</v>
      </c>
      <c r="F1239" s="403" t="s">
        <v>1085</v>
      </c>
      <c r="G1239" s="404"/>
      <c r="H1239" s="324" t="s">
        <v>979</v>
      </c>
      <c r="I1239" s="323">
        <v>0.06</v>
      </c>
      <c r="J1239" s="323">
        <v>16.45</v>
      </c>
      <c r="K1239" s="325">
        <v>0.98</v>
      </c>
    </row>
    <row r="1240" spans="1:11" hidden="1">
      <c r="A1240" s="323" t="s">
        <v>1076</v>
      </c>
      <c r="B1240" s="324" t="s">
        <v>1083</v>
      </c>
      <c r="C1240" s="324" t="s">
        <v>19</v>
      </c>
      <c r="D1240" s="324">
        <v>88267</v>
      </c>
      <c r="E1240" s="323" t="s">
        <v>1371</v>
      </c>
      <c r="F1240" s="403" t="s">
        <v>1085</v>
      </c>
      <c r="G1240" s="404"/>
      <c r="H1240" s="324" t="s">
        <v>979</v>
      </c>
      <c r="I1240" s="323">
        <v>0.06</v>
      </c>
      <c r="J1240" s="323">
        <v>19.88</v>
      </c>
      <c r="K1240" s="325">
        <v>1.19</v>
      </c>
    </row>
    <row r="1241" spans="1:11" hidden="1">
      <c r="A1241" s="277"/>
      <c r="B1241"/>
      <c r="C1241"/>
      <c r="D1241"/>
      <c r="E1241" s="277"/>
      <c r="F1241" s="277"/>
      <c r="G1241"/>
      <c r="H1241"/>
      <c r="I1241" s="277"/>
      <c r="J1241" s="277"/>
      <c r="K1241" s="278"/>
    </row>
    <row r="1242" spans="1:11" ht="24.75">
      <c r="A1242" s="315"/>
      <c r="B1242" s="316" t="s">
        <v>1066</v>
      </c>
      <c r="C1242" s="316" t="s">
        <v>1067</v>
      </c>
      <c r="D1242" s="316" t="s">
        <v>6</v>
      </c>
      <c r="E1242" s="317" t="s">
        <v>1068</v>
      </c>
      <c r="F1242" s="317" t="s">
        <v>1069</v>
      </c>
      <c r="G1242" s="316"/>
      <c r="H1242" s="316" t="s">
        <v>1070</v>
      </c>
      <c r="I1242" s="317" t="s">
        <v>11</v>
      </c>
      <c r="J1242" s="317" t="s">
        <v>1071</v>
      </c>
      <c r="K1242" s="318" t="s">
        <v>1072</v>
      </c>
    </row>
    <row r="1243" spans="1:11" ht="31.5">
      <c r="A1243" s="319" t="s">
        <v>1600</v>
      </c>
      <c r="B1243" s="320" t="s">
        <v>1074</v>
      </c>
      <c r="C1243" s="320" t="s">
        <v>1075</v>
      </c>
      <c r="D1243" s="320" t="s">
        <v>457</v>
      </c>
      <c r="E1243" s="321" t="s">
        <v>458</v>
      </c>
      <c r="F1243" s="321" t="s">
        <v>1282</v>
      </c>
      <c r="G1243" s="320"/>
      <c r="H1243" s="320" t="s">
        <v>130</v>
      </c>
      <c r="I1243" s="321">
        <v>1</v>
      </c>
      <c r="J1243" s="321">
        <v>321.45</v>
      </c>
      <c r="K1243" s="322">
        <v>321.45</v>
      </c>
    </row>
    <row r="1244" spans="1:11">
      <c r="A1244" s="323" t="s">
        <v>1076</v>
      </c>
      <c r="B1244" s="324" t="s">
        <v>1077</v>
      </c>
      <c r="C1244" s="324" t="s">
        <v>1280</v>
      </c>
      <c r="D1244" s="324">
        <v>138</v>
      </c>
      <c r="E1244" s="323" t="s">
        <v>1601</v>
      </c>
      <c r="F1244" s="403" t="s">
        <v>1079</v>
      </c>
      <c r="G1244" s="404"/>
      <c r="H1244" s="324" t="s">
        <v>1295</v>
      </c>
      <c r="I1244" s="323">
        <v>0.02</v>
      </c>
      <c r="J1244" s="323">
        <v>71.41</v>
      </c>
      <c r="K1244" s="325">
        <v>1.42</v>
      </c>
    </row>
    <row r="1245" spans="1:11">
      <c r="A1245" s="323" t="s">
        <v>1076</v>
      </c>
      <c r="B1245" s="324" t="s">
        <v>1077</v>
      </c>
      <c r="C1245" s="324" t="s">
        <v>1280</v>
      </c>
      <c r="D1245" s="324">
        <v>981</v>
      </c>
      <c r="E1245" s="323" t="s">
        <v>1602</v>
      </c>
      <c r="F1245" s="403" t="s">
        <v>1079</v>
      </c>
      <c r="G1245" s="404"/>
      <c r="H1245" s="324" t="s">
        <v>1286</v>
      </c>
      <c r="I1245" s="323">
        <v>2.67</v>
      </c>
      <c r="J1245" s="323">
        <v>0.22</v>
      </c>
      <c r="K1245" s="325">
        <v>0.57999999999999996</v>
      </c>
    </row>
    <row r="1246" spans="1:11">
      <c r="A1246" s="323" t="s">
        <v>1076</v>
      </c>
      <c r="B1246" s="324" t="s">
        <v>1077</v>
      </c>
      <c r="C1246" s="324" t="s">
        <v>1280</v>
      </c>
      <c r="D1246" s="324">
        <v>2036</v>
      </c>
      <c r="E1246" s="323" t="s">
        <v>1603</v>
      </c>
      <c r="F1246" s="403" t="s">
        <v>1079</v>
      </c>
      <c r="G1246" s="404"/>
      <c r="H1246" s="324" t="s">
        <v>1604</v>
      </c>
      <c r="I1246" s="323">
        <v>0.03</v>
      </c>
      <c r="J1246" s="323">
        <v>68.78</v>
      </c>
      <c r="K1246" s="325">
        <v>2.06</v>
      </c>
    </row>
    <row r="1247" spans="1:11">
      <c r="A1247" s="323" t="s">
        <v>1076</v>
      </c>
      <c r="B1247" s="324" t="s">
        <v>1077</v>
      </c>
      <c r="C1247" s="324" t="s">
        <v>19</v>
      </c>
      <c r="D1247" s="324">
        <v>74</v>
      </c>
      <c r="E1247" s="323" t="s">
        <v>1605</v>
      </c>
      <c r="F1247" s="403" t="s">
        <v>1079</v>
      </c>
      <c r="G1247" s="404"/>
      <c r="H1247" s="324" t="s">
        <v>123</v>
      </c>
      <c r="I1247" s="323">
        <v>1</v>
      </c>
      <c r="J1247" s="323">
        <v>305.89</v>
      </c>
      <c r="K1247" s="325">
        <v>305.89</v>
      </c>
    </row>
    <row r="1248" spans="1:11">
      <c r="A1248" s="323" t="s">
        <v>1076</v>
      </c>
      <c r="B1248" s="324" t="s">
        <v>1077</v>
      </c>
      <c r="C1248" s="324" t="s">
        <v>19</v>
      </c>
      <c r="D1248" s="324">
        <v>2696</v>
      </c>
      <c r="E1248" s="323" t="s">
        <v>1606</v>
      </c>
      <c r="F1248" s="403" t="s">
        <v>1197</v>
      </c>
      <c r="G1248" s="404"/>
      <c r="H1248" s="324" t="s">
        <v>979</v>
      </c>
      <c r="I1248" s="323">
        <v>0.185</v>
      </c>
      <c r="J1248" s="323">
        <v>15.33</v>
      </c>
      <c r="K1248" s="325">
        <v>2.83</v>
      </c>
    </row>
    <row r="1249" spans="1:11">
      <c r="A1249" s="323" t="s">
        <v>1076</v>
      </c>
      <c r="B1249" s="324" t="s">
        <v>1077</v>
      </c>
      <c r="C1249" s="324" t="s">
        <v>19</v>
      </c>
      <c r="D1249" s="324">
        <v>6111</v>
      </c>
      <c r="E1249" s="323" t="s">
        <v>1292</v>
      </c>
      <c r="F1249" s="403" t="s">
        <v>1197</v>
      </c>
      <c r="G1249" s="404"/>
      <c r="H1249" s="324" t="s">
        <v>979</v>
      </c>
      <c r="I1249" s="323">
        <v>0.185</v>
      </c>
      <c r="J1249" s="323">
        <v>11.05</v>
      </c>
      <c r="K1249" s="325">
        <v>2.04</v>
      </c>
    </row>
    <row r="1250" spans="1:11">
      <c r="A1250" s="323" t="s">
        <v>1076</v>
      </c>
      <c r="B1250" s="324" t="s">
        <v>1083</v>
      </c>
      <c r="C1250" s="324" t="s">
        <v>19</v>
      </c>
      <c r="D1250" s="324">
        <v>88316</v>
      </c>
      <c r="E1250" s="323" t="s">
        <v>1086</v>
      </c>
      <c r="F1250" s="403" t="s">
        <v>1085</v>
      </c>
      <c r="G1250" s="404"/>
      <c r="H1250" s="324" t="s">
        <v>979</v>
      </c>
      <c r="I1250" s="323">
        <v>0.185</v>
      </c>
      <c r="J1250" s="323">
        <v>16.02</v>
      </c>
      <c r="K1250" s="325">
        <v>2.96</v>
      </c>
    </row>
    <row r="1251" spans="1:11">
      <c r="A1251" s="323" t="s">
        <v>1076</v>
      </c>
      <c r="B1251" s="324" t="s">
        <v>1083</v>
      </c>
      <c r="C1251" s="324" t="s">
        <v>19</v>
      </c>
      <c r="D1251" s="324">
        <v>88267</v>
      </c>
      <c r="E1251" s="323" t="s">
        <v>1371</v>
      </c>
      <c r="F1251" s="403" t="s">
        <v>1085</v>
      </c>
      <c r="G1251" s="404"/>
      <c r="H1251" s="324" t="s">
        <v>979</v>
      </c>
      <c r="I1251" s="323">
        <v>0.185</v>
      </c>
      <c r="J1251" s="323">
        <v>19.88</v>
      </c>
      <c r="K1251" s="325">
        <v>3.67</v>
      </c>
    </row>
    <row r="1252" spans="1:11">
      <c r="A1252" s="277"/>
      <c r="B1252"/>
      <c r="C1252"/>
      <c r="D1252"/>
      <c r="E1252" s="277"/>
      <c r="F1252" s="277"/>
      <c r="G1252"/>
      <c r="H1252"/>
      <c r="I1252" s="277"/>
      <c r="J1252" s="277"/>
      <c r="K1252" s="278"/>
    </row>
    <row r="1253" spans="1:11" ht="24.75">
      <c r="A1253" s="315"/>
      <c r="B1253" s="316" t="s">
        <v>1066</v>
      </c>
      <c r="C1253" s="316" t="s">
        <v>1067</v>
      </c>
      <c r="D1253" s="316" t="s">
        <v>6</v>
      </c>
      <c r="E1253" s="317" t="s">
        <v>1068</v>
      </c>
      <c r="F1253" s="317" t="s">
        <v>1069</v>
      </c>
      <c r="G1253" s="316"/>
      <c r="H1253" s="316" t="s">
        <v>1070</v>
      </c>
      <c r="I1253" s="317" t="s">
        <v>11</v>
      </c>
      <c r="J1253" s="317" t="s">
        <v>1071</v>
      </c>
      <c r="K1253" s="318" t="s">
        <v>1072</v>
      </c>
    </row>
    <row r="1254" spans="1:11" ht="31.5">
      <c r="A1254" s="319" t="s">
        <v>1607</v>
      </c>
      <c r="B1254" s="320" t="s">
        <v>1074</v>
      </c>
      <c r="C1254" s="320" t="s">
        <v>1075</v>
      </c>
      <c r="D1254" s="320" t="s">
        <v>475</v>
      </c>
      <c r="E1254" s="321" t="s">
        <v>476</v>
      </c>
      <c r="F1254" s="321" t="s">
        <v>1282</v>
      </c>
      <c r="G1254" s="320"/>
      <c r="H1254" s="320" t="s">
        <v>130</v>
      </c>
      <c r="I1254" s="321">
        <v>1</v>
      </c>
      <c r="J1254" s="321">
        <v>14.92</v>
      </c>
      <c r="K1254" s="322">
        <v>14.92</v>
      </c>
    </row>
    <row r="1255" spans="1:11">
      <c r="A1255" s="323" t="s">
        <v>1076</v>
      </c>
      <c r="B1255" s="324" t="s">
        <v>1077</v>
      </c>
      <c r="C1255" s="324" t="s">
        <v>1280</v>
      </c>
      <c r="D1255" s="324">
        <v>138</v>
      </c>
      <c r="E1255" s="323" t="s">
        <v>1601</v>
      </c>
      <c r="F1255" s="403" t="s">
        <v>1079</v>
      </c>
      <c r="G1255" s="404"/>
      <c r="H1255" s="324" t="s">
        <v>1295</v>
      </c>
      <c r="I1255" s="323">
        <v>3.0000000000000001E-3</v>
      </c>
      <c r="J1255" s="323">
        <v>71.41</v>
      </c>
      <c r="K1255" s="325">
        <v>0.21</v>
      </c>
    </row>
    <row r="1256" spans="1:11">
      <c r="A1256" s="323" t="s">
        <v>1076</v>
      </c>
      <c r="B1256" s="324" t="s">
        <v>1077</v>
      </c>
      <c r="C1256" s="324" t="s">
        <v>1280</v>
      </c>
      <c r="D1256" s="324">
        <v>2036</v>
      </c>
      <c r="E1256" s="323" t="s">
        <v>1603</v>
      </c>
      <c r="F1256" s="403" t="s">
        <v>1079</v>
      </c>
      <c r="G1256" s="404"/>
      <c r="H1256" s="324" t="s">
        <v>1604</v>
      </c>
      <c r="I1256" s="323">
        <v>4.5999999999999999E-2</v>
      </c>
      <c r="J1256" s="323">
        <v>68.78</v>
      </c>
      <c r="K1256" s="325">
        <v>3.16</v>
      </c>
    </row>
    <row r="1257" spans="1:11">
      <c r="A1257" s="323" t="s">
        <v>1076</v>
      </c>
      <c r="B1257" s="324" t="s">
        <v>1077</v>
      </c>
      <c r="C1257" s="324" t="s">
        <v>19</v>
      </c>
      <c r="D1257" s="324">
        <v>813</v>
      </c>
      <c r="E1257" s="323" t="s">
        <v>1608</v>
      </c>
      <c r="F1257" s="403" t="s">
        <v>1079</v>
      </c>
      <c r="G1257" s="404"/>
      <c r="H1257" s="324" t="s">
        <v>123</v>
      </c>
      <c r="I1257" s="323">
        <v>1</v>
      </c>
      <c r="J1257" s="323">
        <v>5.23</v>
      </c>
      <c r="K1257" s="325">
        <v>5.23</v>
      </c>
    </row>
    <row r="1258" spans="1:11">
      <c r="A1258" s="323" t="s">
        <v>1076</v>
      </c>
      <c r="B1258" s="324" t="s">
        <v>1077</v>
      </c>
      <c r="C1258" s="324" t="s">
        <v>19</v>
      </c>
      <c r="D1258" s="324">
        <v>2696</v>
      </c>
      <c r="E1258" s="323" t="s">
        <v>1606</v>
      </c>
      <c r="F1258" s="403" t="s">
        <v>1197</v>
      </c>
      <c r="G1258" s="404"/>
      <c r="H1258" s="324" t="s">
        <v>979</v>
      </c>
      <c r="I1258" s="323">
        <v>0.24</v>
      </c>
      <c r="J1258" s="323">
        <v>15.33</v>
      </c>
      <c r="K1258" s="325">
        <v>3.67</v>
      </c>
    </row>
    <row r="1259" spans="1:11">
      <c r="A1259" s="323" t="s">
        <v>1076</v>
      </c>
      <c r="B1259" s="324" t="s">
        <v>1077</v>
      </c>
      <c r="C1259" s="324" t="s">
        <v>19</v>
      </c>
      <c r="D1259" s="324">
        <v>6111</v>
      </c>
      <c r="E1259" s="323" t="s">
        <v>1292</v>
      </c>
      <c r="F1259" s="403" t="s">
        <v>1197</v>
      </c>
      <c r="G1259" s="404"/>
      <c r="H1259" s="324" t="s">
        <v>979</v>
      </c>
      <c r="I1259" s="323">
        <v>0.24</v>
      </c>
      <c r="J1259" s="323">
        <v>11.05</v>
      </c>
      <c r="K1259" s="325">
        <v>2.65</v>
      </c>
    </row>
    <row r="1260" spans="1:11">
      <c r="A1260" s="277"/>
      <c r="B1260"/>
      <c r="C1260"/>
      <c r="D1260"/>
      <c r="E1260" s="277"/>
      <c r="F1260" s="277"/>
      <c r="G1260"/>
      <c r="H1260"/>
      <c r="I1260" s="277"/>
      <c r="J1260" s="277"/>
      <c r="K1260" s="278"/>
    </row>
    <row r="1261" spans="1:11" ht="24.75" hidden="1">
      <c r="A1261" s="315"/>
      <c r="B1261" s="316" t="s">
        <v>1066</v>
      </c>
      <c r="C1261" s="316" t="s">
        <v>1067</v>
      </c>
      <c r="D1261" s="316" t="s">
        <v>6</v>
      </c>
      <c r="E1261" s="317" t="s">
        <v>1068</v>
      </c>
      <c r="F1261" s="317" t="s">
        <v>1069</v>
      </c>
      <c r="G1261" s="316"/>
      <c r="H1261" s="316" t="s">
        <v>1070</v>
      </c>
      <c r="I1261" s="317" t="s">
        <v>11</v>
      </c>
      <c r="J1261" s="317" t="s">
        <v>1071</v>
      </c>
      <c r="K1261" s="318" t="s">
        <v>1072</v>
      </c>
    </row>
    <row r="1262" spans="1:11" ht="47.25" hidden="1">
      <c r="A1262" s="319" t="s">
        <v>1609</v>
      </c>
      <c r="B1262" s="320" t="s">
        <v>1074</v>
      </c>
      <c r="C1262" s="320" t="s">
        <v>19</v>
      </c>
      <c r="D1262" s="320">
        <v>89596</v>
      </c>
      <c r="E1262" s="321" t="s">
        <v>126</v>
      </c>
      <c r="F1262" s="321" t="s">
        <v>1366</v>
      </c>
      <c r="G1262" s="320"/>
      <c r="H1262" s="320" t="s">
        <v>123</v>
      </c>
      <c r="I1262" s="321">
        <v>1</v>
      </c>
      <c r="J1262" s="321">
        <v>11.49</v>
      </c>
      <c r="K1262" s="322">
        <v>11.49</v>
      </c>
    </row>
    <row r="1263" spans="1:11" hidden="1">
      <c r="A1263" s="323" t="s">
        <v>1076</v>
      </c>
      <c r="B1263" s="324" t="s">
        <v>1077</v>
      </c>
      <c r="C1263" s="324" t="s">
        <v>19</v>
      </c>
      <c r="D1263" s="324">
        <v>112</v>
      </c>
      <c r="E1263" s="323" t="s">
        <v>1610</v>
      </c>
      <c r="F1263" s="403" t="s">
        <v>1079</v>
      </c>
      <c r="G1263" s="404"/>
      <c r="H1263" s="324" t="s">
        <v>123</v>
      </c>
      <c r="I1263" s="323">
        <v>1</v>
      </c>
      <c r="J1263" s="323">
        <v>5.54</v>
      </c>
      <c r="K1263" s="325">
        <v>5.54</v>
      </c>
    </row>
    <row r="1264" spans="1:11" hidden="1">
      <c r="A1264" s="323" t="s">
        <v>1076</v>
      </c>
      <c r="B1264" s="324" t="s">
        <v>1077</v>
      </c>
      <c r="C1264" s="324" t="s">
        <v>19</v>
      </c>
      <c r="D1264" s="324">
        <v>122</v>
      </c>
      <c r="E1264" s="323" t="s">
        <v>1373</v>
      </c>
      <c r="F1264" s="403" t="s">
        <v>1079</v>
      </c>
      <c r="G1264" s="404"/>
      <c r="H1264" s="324" t="s">
        <v>123</v>
      </c>
      <c r="I1264" s="323">
        <v>1.7999999999999999E-2</v>
      </c>
      <c r="J1264" s="323">
        <v>76.86</v>
      </c>
      <c r="K1264" s="325">
        <v>1.38</v>
      </c>
    </row>
    <row r="1265" spans="1:11" hidden="1">
      <c r="A1265" s="323" t="s">
        <v>1076</v>
      </c>
      <c r="B1265" s="324" t="s">
        <v>1077</v>
      </c>
      <c r="C1265" s="324" t="s">
        <v>19</v>
      </c>
      <c r="D1265" s="324">
        <v>20083</v>
      </c>
      <c r="E1265" s="323" t="s">
        <v>1375</v>
      </c>
      <c r="F1265" s="403" t="s">
        <v>1079</v>
      </c>
      <c r="G1265" s="404"/>
      <c r="H1265" s="324" t="s">
        <v>123</v>
      </c>
      <c r="I1265" s="323">
        <v>2.1999999999999999E-2</v>
      </c>
      <c r="J1265" s="323">
        <v>87.08</v>
      </c>
      <c r="K1265" s="325">
        <v>1.91</v>
      </c>
    </row>
    <row r="1266" spans="1:11" hidden="1">
      <c r="A1266" s="323" t="s">
        <v>1076</v>
      </c>
      <c r="B1266" s="324" t="s">
        <v>1077</v>
      </c>
      <c r="C1266" s="324" t="s">
        <v>19</v>
      </c>
      <c r="D1266" s="324">
        <v>38383</v>
      </c>
      <c r="E1266" s="323" t="s">
        <v>1376</v>
      </c>
      <c r="F1266" s="403" t="s">
        <v>1079</v>
      </c>
      <c r="G1266" s="404"/>
      <c r="H1266" s="324" t="s">
        <v>123</v>
      </c>
      <c r="I1266" s="323">
        <v>2.4E-2</v>
      </c>
      <c r="J1266" s="323">
        <v>2.3199999999999998</v>
      </c>
      <c r="K1266" s="325">
        <v>0.05</v>
      </c>
    </row>
    <row r="1267" spans="1:11" hidden="1">
      <c r="A1267" s="323" t="s">
        <v>1076</v>
      </c>
      <c r="B1267" s="324" t="s">
        <v>1083</v>
      </c>
      <c r="C1267" s="324" t="s">
        <v>19</v>
      </c>
      <c r="D1267" s="324">
        <v>88248</v>
      </c>
      <c r="E1267" s="323" t="s">
        <v>1370</v>
      </c>
      <c r="F1267" s="403" t="s">
        <v>1085</v>
      </c>
      <c r="G1267" s="404"/>
      <c r="H1267" s="324" t="s">
        <v>979</v>
      </c>
      <c r="I1267" s="323">
        <v>7.1999999999999995E-2</v>
      </c>
      <c r="J1267" s="323">
        <v>16.45</v>
      </c>
      <c r="K1267" s="325">
        <v>1.18</v>
      </c>
    </row>
    <row r="1268" spans="1:11" hidden="1">
      <c r="A1268" s="323" t="s">
        <v>1076</v>
      </c>
      <c r="B1268" s="324" t="s">
        <v>1083</v>
      </c>
      <c r="C1268" s="324" t="s">
        <v>19</v>
      </c>
      <c r="D1268" s="324">
        <v>88267</v>
      </c>
      <c r="E1268" s="323" t="s">
        <v>1371</v>
      </c>
      <c r="F1268" s="403" t="s">
        <v>1085</v>
      </c>
      <c r="G1268" s="404"/>
      <c r="H1268" s="324" t="s">
        <v>979</v>
      </c>
      <c r="I1268" s="323">
        <v>7.1999999999999995E-2</v>
      </c>
      <c r="J1268" s="323">
        <v>19.88</v>
      </c>
      <c r="K1268" s="325">
        <v>1.43</v>
      </c>
    </row>
    <row r="1269" spans="1:11" hidden="1">
      <c r="A1269" s="277"/>
      <c r="B1269"/>
      <c r="C1269"/>
      <c r="D1269"/>
      <c r="E1269" s="277"/>
      <c r="F1269" s="277"/>
      <c r="G1269"/>
      <c r="H1269"/>
      <c r="I1269" s="277"/>
      <c r="J1269" s="277"/>
      <c r="K1269" s="278"/>
    </row>
    <row r="1270" spans="1:11" ht="24.75" hidden="1">
      <c r="A1270" s="315"/>
      <c r="B1270" s="316" t="s">
        <v>1066</v>
      </c>
      <c r="C1270" s="316" t="s">
        <v>1067</v>
      </c>
      <c r="D1270" s="316" t="s">
        <v>6</v>
      </c>
      <c r="E1270" s="317" t="s">
        <v>1068</v>
      </c>
      <c r="F1270" s="317" t="s">
        <v>1069</v>
      </c>
      <c r="G1270" s="316"/>
      <c r="H1270" s="316" t="s">
        <v>1070</v>
      </c>
      <c r="I1270" s="317" t="s">
        <v>11</v>
      </c>
      <c r="J1270" s="317" t="s">
        <v>1071</v>
      </c>
      <c r="K1270" s="318" t="s">
        <v>1072</v>
      </c>
    </row>
    <row r="1271" spans="1:11" ht="47.25" hidden="1">
      <c r="A1271" s="319" t="s">
        <v>1611</v>
      </c>
      <c r="B1271" s="320" t="s">
        <v>1074</v>
      </c>
      <c r="C1271" s="320" t="s">
        <v>19</v>
      </c>
      <c r="D1271" s="320">
        <v>89364</v>
      </c>
      <c r="E1271" s="321" t="s">
        <v>502</v>
      </c>
      <c r="F1271" s="321" t="s">
        <v>1366</v>
      </c>
      <c r="G1271" s="320"/>
      <c r="H1271" s="320" t="s">
        <v>123</v>
      </c>
      <c r="I1271" s="321">
        <v>1</v>
      </c>
      <c r="J1271" s="321">
        <v>10.63</v>
      </c>
      <c r="K1271" s="322">
        <v>10.63</v>
      </c>
    </row>
    <row r="1272" spans="1:11" hidden="1">
      <c r="A1272" s="323" t="s">
        <v>1076</v>
      </c>
      <c r="B1272" s="324" t="s">
        <v>1077</v>
      </c>
      <c r="C1272" s="324" t="s">
        <v>19</v>
      </c>
      <c r="D1272" s="324">
        <v>122</v>
      </c>
      <c r="E1272" s="323" t="s">
        <v>1373</v>
      </c>
      <c r="F1272" s="403" t="s">
        <v>1079</v>
      </c>
      <c r="G1272" s="404"/>
      <c r="H1272" s="324" t="s">
        <v>123</v>
      </c>
      <c r="I1272" s="323">
        <v>7.0000000000000001E-3</v>
      </c>
      <c r="J1272" s="323">
        <v>76.86</v>
      </c>
      <c r="K1272" s="325">
        <v>0.53</v>
      </c>
    </row>
    <row r="1273" spans="1:11" hidden="1">
      <c r="A1273" s="323" t="s">
        <v>1076</v>
      </c>
      <c r="B1273" s="324" t="s">
        <v>1077</v>
      </c>
      <c r="C1273" s="324" t="s">
        <v>19</v>
      </c>
      <c r="D1273" s="324">
        <v>1956</v>
      </c>
      <c r="E1273" s="323" t="s">
        <v>1612</v>
      </c>
      <c r="F1273" s="403" t="s">
        <v>1079</v>
      </c>
      <c r="G1273" s="404"/>
      <c r="H1273" s="324" t="s">
        <v>123</v>
      </c>
      <c r="I1273" s="323">
        <v>1</v>
      </c>
      <c r="J1273" s="323">
        <v>3.86</v>
      </c>
      <c r="K1273" s="325">
        <v>3.86</v>
      </c>
    </row>
    <row r="1274" spans="1:11" hidden="1">
      <c r="A1274" s="323" t="s">
        <v>1076</v>
      </c>
      <c r="B1274" s="324" t="s">
        <v>1077</v>
      </c>
      <c r="C1274" s="324" t="s">
        <v>19</v>
      </c>
      <c r="D1274" s="324">
        <v>20083</v>
      </c>
      <c r="E1274" s="323" t="s">
        <v>1375</v>
      </c>
      <c r="F1274" s="403" t="s">
        <v>1079</v>
      </c>
      <c r="G1274" s="404"/>
      <c r="H1274" s="324" t="s">
        <v>123</v>
      </c>
      <c r="I1274" s="323">
        <v>8.0000000000000002E-3</v>
      </c>
      <c r="J1274" s="323">
        <v>87.08</v>
      </c>
      <c r="K1274" s="325">
        <v>0.69</v>
      </c>
    </row>
    <row r="1275" spans="1:11" hidden="1">
      <c r="A1275" s="323" t="s">
        <v>1076</v>
      </c>
      <c r="B1275" s="324" t="s">
        <v>1077</v>
      </c>
      <c r="C1275" s="324" t="s">
        <v>19</v>
      </c>
      <c r="D1275" s="324">
        <v>38383</v>
      </c>
      <c r="E1275" s="323" t="s">
        <v>1376</v>
      </c>
      <c r="F1275" s="403" t="s">
        <v>1079</v>
      </c>
      <c r="G1275" s="404"/>
      <c r="H1275" s="324" t="s">
        <v>123</v>
      </c>
      <c r="I1275" s="323">
        <v>0.05</v>
      </c>
      <c r="J1275" s="323">
        <v>2.3199999999999998</v>
      </c>
      <c r="K1275" s="325">
        <v>0.11</v>
      </c>
    </row>
    <row r="1276" spans="1:11" hidden="1">
      <c r="A1276" s="323" t="s">
        <v>1076</v>
      </c>
      <c r="B1276" s="324" t="s">
        <v>1083</v>
      </c>
      <c r="C1276" s="324" t="s">
        <v>19</v>
      </c>
      <c r="D1276" s="324">
        <v>88248</v>
      </c>
      <c r="E1276" s="323" t="s">
        <v>1370</v>
      </c>
      <c r="F1276" s="403" t="s">
        <v>1085</v>
      </c>
      <c r="G1276" s="404"/>
      <c r="H1276" s="324" t="s">
        <v>979</v>
      </c>
      <c r="I1276" s="323">
        <v>0.15</v>
      </c>
      <c r="J1276" s="323">
        <v>16.45</v>
      </c>
      <c r="K1276" s="325">
        <v>2.46</v>
      </c>
    </row>
    <row r="1277" spans="1:11" hidden="1">
      <c r="A1277" s="323" t="s">
        <v>1076</v>
      </c>
      <c r="B1277" s="324" t="s">
        <v>1083</v>
      </c>
      <c r="C1277" s="324" t="s">
        <v>19</v>
      </c>
      <c r="D1277" s="324">
        <v>88267</v>
      </c>
      <c r="E1277" s="323" t="s">
        <v>1371</v>
      </c>
      <c r="F1277" s="403" t="s">
        <v>1085</v>
      </c>
      <c r="G1277" s="404"/>
      <c r="H1277" s="324" t="s">
        <v>979</v>
      </c>
      <c r="I1277" s="323">
        <v>0.15</v>
      </c>
      <c r="J1277" s="323">
        <v>19.88</v>
      </c>
      <c r="K1277" s="325">
        <v>2.98</v>
      </c>
    </row>
    <row r="1278" spans="1:11" hidden="1">
      <c r="A1278" s="277"/>
      <c r="B1278"/>
      <c r="C1278"/>
      <c r="D1278"/>
      <c r="E1278" s="277"/>
      <c r="F1278" s="277"/>
      <c r="G1278"/>
      <c r="H1278"/>
      <c r="I1278" s="277"/>
      <c r="J1278" s="277"/>
      <c r="K1278" s="278"/>
    </row>
    <row r="1279" spans="1:11" ht="24.75" hidden="1">
      <c r="A1279" s="315"/>
      <c r="B1279" s="316" t="s">
        <v>1066</v>
      </c>
      <c r="C1279" s="316" t="s">
        <v>1067</v>
      </c>
      <c r="D1279" s="316" t="s">
        <v>6</v>
      </c>
      <c r="E1279" s="317" t="s">
        <v>1068</v>
      </c>
      <c r="F1279" s="317" t="s">
        <v>1069</v>
      </c>
      <c r="G1279" s="316"/>
      <c r="H1279" s="316" t="s">
        <v>1070</v>
      </c>
      <c r="I1279" s="317" t="s">
        <v>11</v>
      </c>
      <c r="J1279" s="317" t="s">
        <v>1071</v>
      </c>
      <c r="K1279" s="318" t="s">
        <v>1072</v>
      </c>
    </row>
    <row r="1280" spans="1:11" ht="47.25" hidden="1">
      <c r="A1280" s="319" t="s">
        <v>1613</v>
      </c>
      <c r="B1280" s="320" t="s">
        <v>1074</v>
      </c>
      <c r="C1280" s="320" t="s">
        <v>19</v>
      </c>
      <c r="D1280" s="320">
        <v>89503</v>
      </c>
      <c r="E1280" s="321" t="s">
        <v>503</v>
      </c>
      <c r="F1280" s="321" t="s">
        <v>1366</v>
      </c>
      <c r="G1280" s="320"/>
      <c r="H1280" s="320" t="s">
        <v>123</v>
      </c>
      <c r="I1280" s="321">
        <v>1</v>
      </c>
      <c r="J1280" s="321">
        <v>26.23</v>
      </c>
      <c r="K1280" s="322">
        <v>26.23</v>
      </c>
    </row>
    <row r="1281" spans="1:11" hidden="1">
      <c r="A1281" s="323" t="s">
        <v>1076</v>
      </c>
      <c r="B1281" s="324" t="s">
        <v>1077</v>
      </c>
      <c r="C1281" s="324" t="s">
        <v>19</v>
      </c>
      <c r="D1281" s="324">
        <v>122</v>
      </c>
      <c r="E1281" s="323" t="s">
        <v>1373</v>
      </c>
      <c r="F1281" s="403" t="s">
        <v>1079</v>
      </c>
      <c r="G1281" s="404"/>
      <c r="H1281" s="324" t="s">
        <v>123</v>
      </c>
      <c r="I1281" s="323">
        <v>1.7999999999999999E-2</v>
      </c>
      <c r="J1281" s="323">
        <v>76.86</v>
      </c>
      <c r="K1281" s="325">
        <v>1.38</v>
      </c>
    </row>
    <row r="1282" spans="1:11" hidden="1">
      <c r="A1282" s="323" t="s">
        <v>1076</v>
      </c>
      <c r="B1282" s="324" t="s">
        <v>1077</v>
      </c>
      <c r="C1282" s="324" t="s">
        <v>19</v>
      </c>
      <c r="D1282" s="324">
        <v>1959</v>
      </c>
      <c r="E1282" s="323" t="s">
        <v>1614</v>
      </c>
      <c r="F1282" s="403" t="s">
        <v>1079</v>
      </c>
      <c r="G1282" s="404"/>
      <c r="H1282" s="324" t="s">
        <v>123</v>
      </c>
      <c r="I1282" s="323">
        <v>1</v>
      </c>
      <c r="J1282" s="323">
        <v>18.98</v>
      </c>
      <c r="K1282" s="325">
        <v>18.98</v>
      </c>
    </row>
    <row r="1283" spans="1:11" hidden="1">
      <c r="A1283" s="323" t="s">
        <v>1076</v>
      </c>
      <c r="B1283" s="324" t="s">
        <v>1077</v>
      </c>
      <c r="C1283" s="324" t="s">
        <v>19</v>
      </c>
      <c r="D1283" s="324">
        <v>20083</v>
      </c>
      <c r="E1283" s="323" t="s">
        <v>1375</v>
      </c>
      <c r="F1283" s="403" t="s">
        <v>1079</v>
      </c>
      <c r="G1283" s="404"/>
      <c r="H1283" s="324" t="s">
        <v>123</v>
      </c>
      <c r="I1283" s="323">
        <v>2.1999999999999999E-2</v>
      </c>
      <c r="J1283" s="323">
        <v>87.08</v>
      </c>
      <c r="K1283" s="325">
        <v>1.91</v>
      </c>
    </row>
    <row r="1284" spans="1:11" hidden="1">
      <c r="A1284" s="323" t="s">
        <v>1076</v>
      </c>
      <c r="B1284" s="324" t="s">
        <v>1077</v>
      </c>
      <c r="C1284" s="324" t="s">
        <v>19</v>
      </c>
      <c r="D1284" s="324">
        <v>38383</v>
      </c>
      <c r="E1284" s="323" t="s">
        <v>1376</v>
      </c>
      <c r="F1284" s="403" t="s">
        <v>1079</v>
      </c>
      <c r="G1284" s="404"/>
      <c r="H1284" s="324" t="s">
        <v>123</v>
      </c>
      <c r="I1284" s="323">
        <v>2.4E-2</v>
      </c>
      <c r="J1284" s="323">
        <v>2.3199999999999998</v>
      </c>
      <c r="K1284" s="325">
        <v>0.05</v>
      </c>
    </row>
    <row r="1285" spans="1:11" hidden="1">
      <c r="A1285" s="323" t="s">
        <v>1076</v>
      </c>
      <c r="B1285" s="324" t="s">
        <v>1083</v>
      </c>
      <c r="C1285" s="324" t="s">
        <v>19</v>
      </c>
      <c r="D1285" s="324">
        <v>88248</v>
      </c>
      <c r="E1285" s="323" t="s">
        <v>1370</v>
      </c>
      <c r="F1285" s="403" t="s">
        <v>1085</v>
      </c>
      <c r="G1285" s="404"/>
      <c r="H1285" s="324" t="s">
        <v>979</v>
      </c>
      <c r="I1285" s="323">
        <v>0.108</v>
      </c>
      <c r="J1285" s="323">
        <v>16.45</v>
      </c>
      <c r="K1285" s="325">
        <v>1.77</v>
      </c>
    </row>
    <row r="1286" spans="1:11" hidden="1">
      <c r="A1286" s="323" t="s">
        <v>1076</v>
      </c>
      <c r="B1286" s="324" t="s">
        <v>1083</v>
      </c>
      <c r="C1286" s="324" t="s">
        <v>19</v>
      </c>
      <c r="D1286" s="324">
        <v>88267</v>
      </c>
      <c r="E1286" s="323" t="s">
        <v>1371</v>
      </c>
      <c r="F1286" s="403" t="s">
        <v>1085</v>
      </c>
      <c r="G1286" s="404"/>
      <c r="H1286" s="324" t="s">
        <v>979</v>
      </c>
      <c r="I1286" s="323">
        <v>0.108</v>
      </c>
      <c r="J1286" s="323">
        <v>19.88</v>
      </c>
      <c r="K1286" s="325">
        <v>2.14</v>
      </c>
    </row>
    <row r="1287" spans="1:11" hidden="1">
      <c r="A1287" s="277"/>
      <c r="B1287"/>
      <c r="C1287"/>
      <c r="D1287"/>
      <c r="E1287" s="277"/>
      <c r="F1287" s="277"/>
      <c r="G1287"/>
      <c r="H1287"/>
      <c r="I1287" s="277"/>
      <c r="J1287" s="277"/>
      <c r="K1287" s="278"/>
    </row>
    <row r="1288" spans="1:11" ht="24.75" hidden="1">
      <c r="A1288" s="315"/>
      <c r="B1288" s="316" t="s">
        <v>1066</v>
      </c>
      <c r="C1288" s="316" t="s">
        <v>1067</v>
      </c>
      <c r="D1288" s="316" t="s">
        <v>6</v>
      </c>
      <c r="E1288" s="317" t="s">
        <v>1068</v>
      </c>
      <c r="F1288" s="317" t="s">
        <v>1069</v>
      </c>
      <c r="G1288" s="316"/>
      <c r="H1288" s="316" t="s">
        <v>1070</v>
      </c>
      <c r="I1288" s="317" t="s">
        <v>11</v>
      </c>
      <c r="J1288" s="317" t="s">
        <v>1071</v>
      </c>
      <c r="K1288" s="318" t="s">
        <v>1072</v>
      </c>
    </row>
    <row r="1289" spans="1:11" ht="47.25" hidden="1">
      <c r="A1289" s="319" t="s">
        <v>1615</v>
      </c>
      <c r="B1289" s="320" t="s">
        <v>1074</v>
      </c>
      <c r="C1289" s="320" t="s">
        <v>19</v>
      </c>
      <c r="D1289" s="320">
        <v>89517</v>
      </c>
      <c r="E1289" s="321" t="s">
        <v>504</v>
      </c>
      <c r="F1289" s="321" t="s">
        <v>1366</v>
      </c>
      <c r="G1289" s="320"/>
      <c r="H1289" s="320" t="s">
        <v>123</v>
      </c>
      <c r="I1289" s="321">
        <v>1</v>
      </c>
      <c r="J1289" s="321">
        <v>80.069999999999993</v>
      </c>
      <c r="K1289" s="322">
        <v>80.069999999999993</v>
      </c>
    </row>
    <row r="1290" spans="1:11" hidden="1">
      <c r="A1290" s="323" t="s">
        <v>1076</v>
      </c>
      <c r="B1290" s="324" t="s">
        <v>1077</v>
      </c>
      <c r="C1290" s="324" t="s">
        <v>19</v>
      </c>
      <c r="D1290" s="324">
        <v>122</v>
      </c>
      <c r="E1290" s="323" t="s">
        <v>1373</v>
      </c>
      <c r="F1290" s="403" t="s">
        <v>1079</v>
      </c>
      <c r="G1290" s="404"/>
      <c r="H1290" s="324" t="s">
        <v>123</v>
      </c>
      <c r="I1290" s="323">
        <v>0.04</v>
      </c>
      <c r="J1290" s="323">
        <v>76.86</v>
      </c>
      <c r="K1290" s="325">
        <v>3.07</v>
      </c>
    </row>
    <row r="1291" spans="1:11" hidden="1">
      <c r="A1291" s="323" t="s">
        <v>1076</v>
      </c>
      <c r="B1291" s="324" t="s">
        <v>1077</v>
      </c>
      <c r="C1291" s="324" t="s">
        <v>19</v>
      </c>
      <c r="D1291" s="324">
        <v>1960</v>
      </c>
      <c r="E1291" s="323" t="s">
        <v>1616</v>
      </c>
      <c r="F1291" s="403" t="s">
        <v>1079</v>
      </c>
      <c r="G1291" s="404"/>
      <c r="H1291" s="324" t="s">
        <v>123</v>
      </c>
      <c r="I1291" s="323">
        <v>1</v>
      </c>
      <c r="J1291" s="323">
        <v>66.7</v>
      </c>
      <c r="K1291" s="325">
        <v>66.7</v>
      </c>
    </row>
    <row r="1292" spans="1:11" hidden="1">
      <c r="A1292" s="323" t="s">
        <v>1076</v>
      </c>
      <c r="B1292" s="324" t="s">
        <v>1077</v>
      </c>
      <c r="C1292" s="324" t="s">
        <v>19</v>
      </c>
      <c r="D1292" s="324">
        <v>20083</v>
      </c>
      <c r="E1292" s="323" t="s">
        <v>1375</v>
      </c>
      <c r="F1292" s="403" t="s">
        <v>1079</v>
      </c>
      <c r="G1292" s="404"/>
      <c r="H1292" s="324" t="s">
        <v>123</v>
      </c>
      <c r="I1292" s="323">
        <v>5.1999999999999998E-2</v>
      </c>
      <c r="J1292" s="323">
        <v>87.08</v>
      </c>
      <c r="K1292" s="325">
        <v>4.5199999999999996</v>
      </c>
    </row>
    <row r="1293" spans="1:11" hidden="1">
      <c r="A1293" s="323" t="s">
        <v>1076</v>
      </c>
      <c r="B1293" s="324" t="s">
        <v>1077</v>
      </c>
      <c r="C1293" s="324" t="s">
        <v>19</v>
      </c>
      <c r="D1293" s="324">
        <v>38383</v>
      </c>
      <c r="E1293" s="323" t="s">
        <v>1376</v>
      </c>
      <c r="F1293" s="403" t="s">
        <v>1079</v>
      </c>
      <c r="G1293" s="404"/>
      <c r="H1293" s="324" t="s">
        <v>123</v>
      </c>
      <c r="I1293" s="323">
        <v>3.5000000000000003E-2</v>
      </c>
      <c r="J1293" s="323">
        <v>2.3199999999999998</v>
      </c>
      <c r="K1293" s="325">
        <v>0.08</v>
      </c>
    </row>
    <row r="1294" spans="1:11" hidden="1">
      <c r="A1294" s="323" t="s">
        <v>1076</v>
      </c>
      <c r="B1294" s="324" t="s">
        <v>1083</v>
      </c>
      <c r="C1294" s="324" t="s">
        <v>19</v>
      </c>
      <c r="D1294" s="324">
        <v>88248</v>
      </c>
      <c r="E1294" s="323" t="s">
        <v>1370</v>
      </c>
      <c r="F1294" s="403" t="s">
        <v>1085</v>
      </c>
      <c r="G1294" s="404"/>
      <c r="H1294" s="324" t="s">
        <v>979</v>
      </c>
      <c r="I1294" s="323">
        <v>0.157</v>
      </c>
      <c r="J1294" s="323">
        <v>16.45</v>
      </c>
      <c r="K1294" s="325">
        <v>2.58</v>
      </c>
    </row>
    <row r="1295" spans="1:11" hidden="1">
      <c r="A1295" s="323" t="s">
        <v>1076</v>
      </c>
      <c r="B1295" s="324" t="s">
        <v>1083</v>
      </c>
      <c r="C1295" s="324" t="s">
        <v>19</v>
      </c>
      <c r="D1295" s="324">
        <v>88267</v>
      </c>
      <c r="E1295" s="323" t="s">
        <v>1371</v>
      </c>
      <c r="F1295" s="403" t="s">
        <v>1085</v>
      </c>
      <c r="G1295" s="404"/>
      <c r="H1295" s="324" t="s">
        <v>979</v>
      </c>
      <c r="I1295" s="323">
        <v>0.157</v>
      </c>
      <c r="J1295" s="323">
        <v>19.88</v>
      </c>
      <c r="K1295" s="325">
        <v>3.12</v>
      </c>
    </row>
    <row r="1296" spans="1:11" hidden="1">
      <c r="A1296" s="277"/>
      <c r="B1296"/>
      <c r="C1296"/>
      <c r="D1296"/>
      <c r="E1296" s="277"/>
      <c r="F1296" s="277"/>
      <c r="G1296"/>
      <c r="H1296"/>
      <c r="I1296" s="277"/>
      <c r="J1296" s="277"/>
      <c r="K1296" s="278"/>
    </row>
    <row r="1297" spans="1:11" ht="24.75" hidden="1">
      <c r="A1297" s="315"/>
      <c r="B1297" s="316" t="s">
        <v>1066</v>
      </c>
      <c r="C1297" s="316" t="s">
        <v>1067</v>
      </c>
      <c r="D1297" s="316" t="s">
        <v>6</v>
      </c>
      <c r="E1297" s="317" t="s">
        <v>1068</v>
      </c>
      <c r="F1297" s="317" t="s">
        <v>1069</v>
      </c>
      <c r="G1297" s="316"/>
      <c r="H1297" s="316" t="s">
        <v>1070</v>
      </c>
      <c r="I1297" s="317" t="s">
        <v>11</v>
      </c>
      <c r="J1297" s="317" t="s">
        <v>1071</v>
      </c>
      <c r="K1297" s="318" t="s">
        <v>1072</v>
      </c>
    </row>
    <row r="1298" spans="1:11" ht="47.25" hidden="1">
      <c r="A1298" s="319" t="s">
        <v>1617</v>
      </c>
      <c r="B1298" s="320" t="s">
        <v>1074</v>
      </c>
      <c r="C1298" s="320" t="s">
        <v>19</v>
      </c>
      <c r="D1298" s="320">
        <v>89378</v>
      </c>
      <c r="E1298" s="321" t="s">
        <v>572</v>
      </c>
      <c r="F1298" s="321" t="s">
        <v>1366</v>
      </c>
      <c r="G1298" s="320"/>
      <c r="H1298" s="320" t="s">
        <v>123</v>
      </c>
      <c r="I1298" s="321">
        <v>1</v>
      </c>
      <c r="J1298" s="321">
        <v>5.93</v>
      </c>
      <c r="K1298" s="322">
        <v>5.93</v>
      </c>
    </row>
    <row r="1299" spans="1:11" hidden="1">
      <c r="A1299" s="323" t="s">
        <v>1076</v>
      </c>
      <c r="B1299" s="324" t="s">
        <v>1077</v>
      </c>
      <c r="C1299" s="324" t="s">
        <v>19</v>
      </c>
      <c r="D1299" s="324">
        <v>122</v>
      </c>
      <c r="E1299" s="323" t="s">
        <v>1373</v>
      </c>
      <c r="F1299" s="403" t="s">
        <v>1079</v>
      </c>
      <c r="G1299" s="404"/>
      <c r="H1299" s="324" t="s">
        <v>123</v>
      </c>
      <c r="I1299" s="323">
        <v>7.0000000000000001E-3</v>
      </c>
      <c r="J1299" s="323">
        <v>76.86</v>
      </c>
      <c r="K1299" s="325">
        <v>0.53</v>
      </c>
    </row>
    <row r="1300" spans="1:11" hidden="1">
      <c r="A1300" s="323" t="s">
        <v>1076</v>
      </c>
      <c r="B1300" s="324" t="s">
        <v>1077</v>
      </c>
      <c r="C1300" s="324" t="s">
        <v>19</v>
      </c>
      <c r="D1300" s="324">
        <v>3904</v>
      </c>
      <c r="E1300" s="323" t="s">
        <v>1618</v>
      </c>
      <c r="F1300" s="403" t="s">
        <v>1079</v>
      </c>
      <c r="G1300" s="404"/>
      <c r="H1300" s="324" t="s">
        <v>123</v>
      </c>
      <c r="I1300" s="323">
        <v>1</v>
      </c>
      <c r="J1300" s="323">
        <v>0.98</v>
      </c>
      <c r="K1300" s="325">
        <v>0.98</v>
      </c>
    </row>
    <row r="1301" spans="1:11" hidden="1">
      <c r="A1301" s="323" t="s">
        <v>1076</v>
      </c>
      <c r="B1301" s="324" t="s">
        <v>1077</v>
      </c>
      <c r="C1301" s="324" t="s">
        <v>19</v>
      </c>
      <c r="D1301" s="324">
        <v>20083</v>
      </c>
      <c r="E1301" s="323" t="s">
        <v>1375</v>
      </c>
      <c r="F1301" s="403" t="s">
        <v>1079</v>
      </c>
      <c r="G1301" s="404"/>
      <c r="H1301" s="324" t="s">
        <v>123</v>
      </c>
      <c r="I1301" s="323">
        <v>8.0000000000000002E-3</v>
      </c>
      <c r="J1301" s="323">
        <v>87.08</v>
      </c>
      <c r="K1301" s="325">
        <v>0.69</v>
      </c>
    </row>
    <row r="1302" spans="1:11" hidden="1">
      <c r="A1302" s="323" t="s">
        <v>1076</v>
      </c>
      <c r="B1302" s="324" t="s">
        <v>1077</v>
      </c>
      <c r="C1302" s="324" t="s">
        <v>19</v>
      </c>
      <c r="D1302" s="324">
        <v>38383</v>
      </c>
      <c r="E1302" s="323" t="s">
        <v>1376</v>
      </c>
      <c r="F1302" s="403" t="s">
        <v>1079</v>
      </c>
      <c r="G1302" s="404"/>
      <c r="H1302" s="324" t="s">
        <v>123</v>
      </c>
      <c r="I1302" s="323">
        <v>0.05</v>
      </c>
      <c r="J1302" s="323">
        <v>2.3199999999999998</v>
      </c>
      <c r="K1302" s="325">
        <v>0.11</v>
      </c>
    </row>
    <row r="1303" spans="1:11" hidden="1">
      <c r="A1303" s="323" t="s">
        <v>1076</v>
      </c>
      <c r="B1303" s="324" t="s">
        <v>1083</v>
      </c>
      <c r="C1303" s="324" t="s">
        <v>19</v>
      </c>
      <c r="D1303" s="324">
        <v>88248</v>
      </c>
      <c r="E1303" s="323" t="s">
        <v>1370</v>
      </c>
      <c r="F1303" s="403" t="s">
        <v>1085</v>
      </c>
      <c r="G1303" s="404"/>
      <c r="H1303" s="324" t="s">
        <v>979</v>
      </c>
      <c r="I1303" s="323">
        <v>0.1</v>
      </c>
      <c r="J1303" s="323">
        <v>16.45</v>
      </c>
      <c r="K1303" s="325">
        <v>1.64</v>
      </c>
    </row>
    <row r="1304" spans="1:11" hidden="1">
      <c r="A1304" s="323" t="s">
        <v>1076</v>
      </c>
      <c r="B1304" s="324" t="s">
        <v>1083</v>
      </c>
      <c r="C1304" s="324" t="s">
        <v>19</v>
      </c>
      <c r="D1304" s="324">
        <v>88267</v>
      </c>
      <c r="E1304" s="323" t="s">
        <v>1371</v>
      </c>
      <c r="F1304" s="403" t="s">
        <v>1085</v>
      </c>
      <c r="G1304" s="404"/>
      <c r="H1304" s="324" t="s">
        <v>979</v>
      </c>
      <c r="I1304" s="323">
        <v>0.1</v>
      </c>
      <c r="J1304" s="323">
        <v>19.88</v>
      </c>
      <c r="K1304" s="325">
        <v>1.98</v>
      </c>
    </row>
    <row r="1305" spans="1:11" hidden="1">
      <c r="A1305" s="277"/>
      <c r="B1305"/>
      <c r="C1305"/>
      <c r="D1305"/>
      <c r="E1305" s="277"/>
      <c r="F1305" s="277"/>
      <c r="G1305"/>
      <c r="H1305"/>
      <c r="I1305" s="277"/>
      <c r="J1305" s="277"/>
      <c r="K1305" s="278"/>
    </row>
    <row r="1306" spans="1:11" ht="24.75" hidden="1">
      <c r="A1306" s="315"/>
      <c r="B1306" s="316" t="s">
        <v>1066</v>
      </c>
      <c r="C1306" s="316" t="s">
        <v>1067</v>
      </c>
      <c r="D1306" s="316" t="s">
        <v>6</v>
      </c>
      <c r="E1306" s="317" t="s">
        <v>1068</v>
      </c>
      <c r="F1306" s="317" t="s">
        <v>1069</v>
      </c>
      <c r="G1306" s="316"/>
      <c r="H1306" s="316" t="s">
        <v>1070</v>
      </c>
      <c r="I1306" s="317" t="s">
        <v>11</v>
      </c>
      <c r="J1306" s="317" t="s">
        <v>1071</v>
      </c>
      <c r="K1306" s="318" t="s">
        <v>1072</v>
      </c>
    </row>
    <row r="1307" spans="1:11" ht="47.25" hidden="1">
      <c r="A1307" s="319" t="s">
        <v>1619</v>
      </c>
      <c r="B1307" s="320" t="s">
        <v>1074</v>
      </c>
      <c r="C1307" s="320" t="s">
        <v>19</v>
      </c>
      <c r="D1307" s="320">
        <v>94663</v>
      </c>
      <c r="E1307" s="321" t="s">
        <v>573</v>
      </c>
      <c r="F1307" s="321" t="s">
        <v>1366</v>
      </c>
      <c r="G1307" s="320"/>
      <c r="H1307" s="320" t="s">
        <v>123</v>
      </c>
      <c r="I1307" s="321">
        <v>1</v>
      </c>
      <c r="J1307" s="321">
        <v>13.26</v>
      </c>
      <c r="K1307" s="322">
        <v>13.26</v>
      </c>
    </row>
    <row r="1308" spans="1:11" hidden="1">
      <c r="A1308" s="323" t="s">
        <v>1076</v>
      </c>
      <c r="B1308" s="324" t="s">
        <v>1077</v>
      </c>
      <c r="C1308" s="324" t="s">
        <v>19</v>
      </c>
      <c r="D1308" s="324">
        <v>3863</v>
      </c>
      <c r="E1308" s="323" t="s">
        <v>1620</v>
      </c>
      <c r="F1308" s="403" t="s">
        <v>1079</v>
      </c>
      <c r="G1308" s="404"/>
      <c r="H1308" s="324" t="s">
        <v>123</v>
      </c>
      <c r="I1308" s="323">
        <v>1</v>
      </c>
      <c r="J1308" s="323">
        <v>5.77</v>
      </c>
      <c r="K1308" s="325">
        <v>5.77</v>
      </c>
    </row>
    <row r="1309" spans="1:11" hidden="1">
      <c r="A1309" s="323" t="s">
        <v>1076</v>
      </c>
      <c r="B1309" s="324" t="s">
        <v>1077</v>
      </c>
      <c r="C1309" s="324" t="s">
        <v>19</v>
      </c>
      <c r="D1309" s="324">
        <v>20080</v>
      </c>
      <c r="E1309" s="323" t="s">
        <v>1621</v>
      </c>
      <c r="F1309" s="403" t="s">
        <v>1079</v>
      </c>
      <c r="G1309" s="404"/>
      <c r="H1309" s="324" t="s">
        <v>123</v>
      </c>
      <c r="I1309" s="323">
        <v>7.0999999999999994E-2</v>
      </c>
      <c r="J1309" s="323">
        <v>25.09</v>
      </c>
      <c r="K1309" s="325">
        <v>1.78</v>
      </c>
    </row>
    <row r="1310" spans="1:11" hidden="1">
      <c r="A1310" s="323" t="s">
        <v>1076</v>
      </c>
      <c r="B1310" s="324" t="s">
        <v>1077</v>
      </c>
      <c r="C1310" s="324" t="s">
        <v>19</v>
      </c>
      <c r="D1310" s="324">
        <v>20083</v>
      </c>
      <c r="E1310" s="323" t="s">
        <v>1375</v>
      </c>
      <c r="F1310" s="403" t="s">
        <v>1079</v>
      </c>
      <c r="G1310" s="404"/>
      <c r="H1310" s="324" t="s">
        <v>123</v>
      </c>
      <c r="I1310" s="323">
        <v>1.7999999999999999E-2</v>
      </c>
      <c r="J1310" s="323">
        <v>87.08</v>
      </c>
      <c r="K1310" s="325">
        <v>1.56</v>
      </c>
    </row>
    <row r="1311" spans="1:11" hidden="1">
      <c r="A1311" s="323" t="s">
        <v>1076</v>
      </c>
      <c r="B1311" s="324" t="s">
        <v>1077</v>
      </c>
      <c r="C1311" s="324" t="s">
        <v>19</v>
      </c>
      <c r="D1311" s="324">
        <v>38383</v>
      </c>
      <c r="E1311" s="323" t="s">
        <v>1376</v>
      </c>
      <c r="F1311" s="403" t="s">
        <v>1079</v>
      </c>
      <c r="G1311" s="404"/>
      <c r="H1311" s="324" t="s">
        <v>123</v>
      </c>
      <c r="I1311" s="323">
        <v>1.0999999999999999E-2</v>
      </c>
      <c r="J1311" s="323">
        <v>2.3199999999999998</v>
      </c>
      <c r="K1311" s="325">
        <v>0.02</v>
      </c>
    </row>
    <row r="1312" spans="1:11" hidden="1">
      <c r="A1312" s="323" t="s">
        <v>1076</v>
      </c>
      <c r="B1312" s="324" t="s">
        <v>1083</v>
      </c>
      <c r="C1312" s="324" t="s">
        <v>19</v>
      </c>
      <c r="D1312" s="324">
        <v>88248</v>
      </c>
      <c r="E1312" s="323" t="s">
        <v>1370</v>
      </c>
      <c r="F1312" s="403" t="s">
        <v>1085</v>
      </c>
      <c r="G1312" s="404"/>
      <c r="H1312" s="324" t="s">
        <v>979</v>
      </c>
      <c r="I1312" s="323">
        <v>0.114</v>
      </c>
      <c r="J1312" s="323">
        <v>16.45</v>
      </c>
      <c r="K1312" s="325">
        <v>1.87</v>
      </c>
    </row>
    <row r="1313" spans="1:11" hidden="1">
      <c r="A1313" s="323" t="s">
        <v>1076</v>
      </c>
      <c r="B1313" s="324" t="s">
        <v>1083</v>
      </c>
      <c r="C1313" s="324" t="s">
        <v>19</v>
      </c>
      <c r="D1313" s="324">
        <v>88267</v>
      </c>
      <c r="E1313" s="323" t="s">
        <v>1371</v>
      </c>
      <c r="F1313" s="403" t="s">
        <v>1085</v>
      </c>
      <c r="G1313" s="404"/>
      <c r="H1313" s="324" t="s">
        <v>979</v>
      </c>
      <c r="I1313" s="323">
        <v>0.114</v>
      </c>
      <c r="J1313" s="323">
        <v>19.88</v>
      </c>
      <c r="K1313" s="325">
        <v>2.2599999999999998</v>
      </c>
    </row>
    <row r="1314" spans="1:11" hidden="1">
      <c r="A1314" s="277"/>
      <c r="B1314"/>
      <c r="C1314"/>
      <c r="D1314"/>
      <c r="E1314" s="277"/>
      <c r="F1314" s="277"/>
      <c r="G1314"/>
      <c r="H1314"/>
      <c r="I1314" s="277"/>
      <c r="J1314" s="277"/>
      <c r="K1314" s="278"/>
    </row>
    <row r="1315" spans="1:11" ht="24.75" hidden="1">
      <c r="A1315" s="315"/>
      <c r="B1315" s="316" t="s">
        <v>1066</v>
      </c>
      <c r="C1315" s="316" t="s">
        <v>1067</v>
      </c>
      <c r="D1315" s="316" t="s">
        <v>6</v>
      </c>
      <c r="E1315" s="317" t="s">
        <v>1068</v>
      </c>
      <c r="F1315" s="317" t="s">
        <v>1069</v>
      </c>
      <c r="G1315" s="316"/>
      <c r="H1315" s="316" t="s">
        <v>1070</v>
      </c>
      <c r="I1315" s="317" t="s">
        <v>11</v>
      </c>
      <c r="J1315" s="317" t="s">
        <v>1071</v>
      </c>
      <c r="K1315" s="318" t="s">
        <v>1072</v>
      </c>
    </row>
    <row r="1316" spans="1:11" ht="47.25" hidden="1">
      <c r="A1316" s="319" t="s">
        <v>1622</v>
      </c>
      <c r="B1316" s="320" t="s">
        <v>1074</v>
      </c>
      <c r="C1316" s="320" t="s">
        <v>19</v>
      </c>
      <c r="D1316" s="320">
        <v>89611</v>
      </c>
      <c r="E1316" s="321" t="s">
        <v>574</v>
      </c>
      <c r="F1316" s="321" t="s">
        <v>1366</v>
      </c>
      <c r="G1316" s="320"/>
      <c r="H1316" s="320" t="s">
        <v>123</v>
      </c>
      <c r="I1316" s="321">
        <v>1</v>
      </c>
      <c r="J1316" s="321">
        <v>37.590000000000003</v>
      </c>
      <c r="K1316" s="322">
        <v>37.590000000000003</v>
      </c>
    </row>
    <row r="1317" spans="1:11" hidden="1">
      <c r="A1317" s="323" t="s">
        <v>1076</v>
      </c>
      <c r="B1317" s="324" t="s">
        <v>1077</v>
      </c>
      <c r="C1317" s="324" t="s">
        <v>19</v>
      </c>
      <c r="D1317" s="324">
        <v>122</v>
      </c>
      <c r="E1317" s="323" t="s">
        <v>1373</v>
      </c>
      <c r="F1317" s="403" t="s">
        <v>1079</v>
      </c>
      <c r="G1317" s="404"/>
      <c r="H1317" s="324" t="s">
        <v>123</v>
      </c>
      <c r="I1317" s="323">
        <v>0.04</v>
      </c>
      <c r="J1317" s="323">
        <v>76.86</v>
      </c>
      <c r="K1317" s="325">
        <v>3.07</v>
      </c>
    </row>
    <row r="1318" spans="1:11" hidden="1">
      <c r="A1318" s="323" t="s">
        <v>1076</v>
      </c>
      <c r="B1318" s="324" t="s">
        <v>1077</v>
      </c>
      <c r="C1318" s="324" t="s">
        <v>19</v>
      </c>
      <c r="D1318" s="324">
        <v>3865</v>
      </c>
      <c r="E1318" s="323" t="s">
        <v>1623</v>
      </c>
      <c r="F1318" s="403" t="s">
        <v>1079</v>
      </c>
      <c r="G1318" s="404"/>
      <c r="H1318" s="324" t="s">
        <v>123</v>
      </c>
      <c r="I1318" s="323">
        <v>1</v>
      </c>
      <c r="J1318" s="323">
        <v>26.15</v>
      </c>
      <c r="K1318" s="325">
        <v>26.15</v>
      </c>
    </row>
    <row r="1319" spans="1:11" hidden="1">
      <c r="A1319" s="323" t="s">
        <v>1076</v>
      </c>
      <c r="B1319" s="324" t="s">
        <v>1077</v>
      </c>
      <c r="C1319" s="324" t="s">
        <v>19</v>
      </c>
      <c r="D1319" s="324">
        <v>20083</v>
      </c>
      <c r="E1319" s="323" t="s">
        <v>1375</v>
      </c>
      <c r="F1319" s="403" t="s">
        <v>1079</v>
      </c>
      <c r="G1319" s="404"/>
      <c r="H1319" s="324" t="s">
        <v>123</v>
      </c>
      <c r="I1319" s="323">
        <v>5.1999999999999998E-2</v>
      </c>
      <c r="J1319" s="323">
        <v>87.08</v>
      </c>
      <c r="K1319" s="325">
        <v>4.5199999999999996</v>
      </c>
    </row>
    <row r="1320" spans="1:11" hidden="1">
      <c r="A1320" s="323" t="s">
        <v>1076</v>
      </c>
      <c r="B1320" s="324" t="s">
        <v>1077</v>
      </c>
      <c r="C1320" s="324" t="s">
        <v>19</v>
      </c>
      <c r="D1320" s="324">
        <v>38383</v>
      </c>
      <c r="E1320" s="323" t="s">
        <v>1376</v>
      </c>
      <c r="F1320" s="403" t="s">
        <v>1079</v>
      </c>
      <c r="G1320" s="404"/>
      <c r="H1320" s="324" t="s">
        <v>123</v>
      </c>
      <c r="I1320" s="323">
        <v>3.5000000000000003E-2</v>
      </c>
      <c r="J1320" s="323">
        <v>2.3199999999999998</v>
      </c>
      <c r="K1320" s="325">
        <v>0.08</v>
      </c>
    </row>
    <row r="1321" spans="1:11" hidden="1">
      <c r="A1321" s="323" t="s">
        <v>1076</v>
      </c>
      <c r="B1321" s="324" t="s">
        <v>1083</v>
      </c>
      <c r="C1321" s="324" t="s">
        <v>19</v>
      </c>
      <c r="D1321" s="324">
        <v>88248</v>
      </c>
      <c r="E1321" s="323" t="s">
        <v>1370</v>
      </c>
      <c r="F1321" s="403" t="s">
        <v>1085</v>
      </c>
      <c r="G1321" s="404"/>
      <c r="H1321" s="324" t="s">
        <v>979</v>
      </c>
      <c r="I1321" s="323">
        <v>0.104</v>
      </c>
      <c r="J1321" s="323">
        <v>16.45</v>
      </c>
      <c r="K1321" s="325">
        <v>1.71</v>
      </c>
    </row>
    <row r="1322" spans="1:11" hidden="1">
      <c r="A1322" s="323" t="s">
        <v>1076</v>
      </c>
      <c r="B1322" s="324" t="s">
        <v>1083</v>
      </c>
      <c r="C1322" s="324" t="s">
        <v>19</v>
      </c>
      <c r="D1322" s="324">
        <v>88267</v>
      </c>
      <c r="E1322" s="323" t="s">
        <v>1371</v>
      </c>
      <c r="F1322" s="403" t="s">
        <v>1085</v>
      </c>
      <c r="G1322" s="404"/>
      <c r="H1322" s="324" t="s">
        <v>979</v>
      </c>
      <c r="I1322" s="323">
        <v>0.104</v>
      </c>
      <c r="J1322" s="323">
        <v>19.88</v>
      </c>
      <c r="K1322" s="325">
        <v>2.06</v>
      </c>
    </row>
    <row r="1323" spans="1:11" hidden="1">
      <c r="A1323" s="277"/>
      <c r="B1323"/>
      <c r="C1323"/>
      <c r="D1323"/>
      <c r="E1323" s="277"/>
      <c r="F1323" s="277"/>
      <c r="G1323"/>
      <c r="H1323"/>
      <c r="I1323" s="277"/>
      <c r="J1323" s="277"/>
      <c r="K1323" s="278"/>
    </row>
    <row r="1324" spans="1:11" ht="24.75" hidden="1">
      <c r="A1324" s="315"/>
      <c r="B1324" s="316" t="s">
        <v>1066</v>
      </c>
      <c r="C1324" s="316" t="s">
        <v>1067</v>
      </c>
      <c r="D1324" s="316" t="s">
        <v>6</v>
      </c>
      <c r="E1324" s="317" t="s">
        <v>1068</v>
      </c>
      <c r="F1324" s="317" t="s">
        <v>1069</v>
      </c>
      <c r="G1324" s="316"/>
      <c r="H1324" s="316" t="s">
        <v>1070</v>
      </c>
      <c r="I1324" s="317" t="s">
        <v>11</v>
      </c>
      <c r="J1324" s="317" t="s">
        <v>1071</v>
      </c>
      <c r="K1324" s="318" t="s">
        <v>1072</v>
      </c>
    </row>
    <row r="1325" spans="1:11" ht="47.25" hidden="1">
      <c r="A1325" s="319" t="s">
        <v>1624</v>
      </c>
      <c r="B1325" s="320" t="s">
        <v>1074</v>
      </c>
      <c r="C1325" s="320" t="s">
        <v>19</v>
      </c>
      <c r="D1325" s="320">
        <v>89395</v>
      </c>
      <c r="E1325" s="321" t="s">
        <v>629</v>
      </c>
      <c r="F1325" s="321" t="s">
        <v>1366</v>
      </c>
      <c r="G1325" s="320"/>
      <c r="H1325" s="320" t="s">
        <v>123</v>
      </c>
      <c r="I1325" s="321">
        <v>1</v>
      </c>
      <c r="J1325" s="321">
        <v>10.87</v>
      </c>
      <c r="K1325" s="322">
        <v>10.87</v>
      </c>
    </row>
    <row r="1326" spans="1:11" hidden="1">
      <c r="A1326" s="323" t="s">
        <v>1076</v>
      </c>
      <c r="B1326" s="324" t="s">
        <v>1077</v>
      </c>
      <c r="C1326" s="324" t="s">
        <v>19</v>
      </c>
      <c r="D1326" s="324">
        <v>122</v>
      </c>
      <c r="E1326" s="323" t="s">
        <v>1373</v>
      </c>
      <c r="F1326" s="403" t="s">
        <v>1079</v>
      </c>
      <c r="G1326" s="404"/>
      <c r="H1326" s="324" t="s">
        <v>123</v>
      </c>
      <c r="I1326" s="323">
        <v>1.0999999999999999E-2</v>
      </c>
      <c r="J1326" s="323">
        <v>76.86</v>
      </c>
      <c r="K1326" s="325">
        <v>0.84</v>
      </c>
    </row>
    <row r="1327" spans="1:11" hidden="1">
      <c r="A1327" s="323" t="s">
        <v>1076</v>
      </c>
      <c r="B1327" s="324" t="s">
        <v>1077</v>
      </c>
      <c r="C1327" s="324" t="s">
        <v>19</v>
      </c>
      <c r="D1327" s="324">
        <v>7139</v>
      </c>
      <c r="E1327" s="323" t="s">
        <v>1625</v>
      </c>
      <c r="F1327" s="403" t="s">
        <v>1079</v>
      </c>
      <c r="G1327" s="404"/>
      <c r="H1327" s="324" t="s">
        <v>123</v>
      </c>
      <c r="I1327" s="323">
        <v>1</v>
      </c>
      <c r="J1327" s="323">
        <v>1.56</v>
      </c>
      <c r="K1327" s="325">
        <v>1.56</v>
      </c>
    </row>
    <row r="1328" spans="1:11" hidden="1">
      <c r="A1328" s="323" t="s">
        <v>1076</v>
      </c>
      <c r="B1328" s="324" t="s">
        <v>1077</v>
      </c>
      <c r="C1328" s="324" t="s">
        <v>19</v>
      </c>
      <c r="D1328" s="324">
        <v>20083</v>
      </c>
      <c r="E1328" s="323" t="s">
        <v>1375</v>
      </c>
      <c r="F1328" s="403" t="s">
        <v>1079</v>
      </c>
      <c r="G1328" s="404"/>
      <c r="H1328" s="324" t="s">
        <v>123</v>
      </c>
      <c r="I1328" s="323">
        <v>1.2E-2</v>
      </c>
      <c r="J1328" s="323">
        <v>87.08</v>
      </c>
      <c r="K1328" s="325">
        <v>1.04</v>
      </c>
    </row>
    <row r="1329" spans="1:11" hidden="1">
      <c r="A1329" s="323" t="s">
        <v>1076</v>
      </c>
      <c r="B1329" s="324" t="s">
        <v>1077</v>
      </c>
      <c r="C1329" s="324" t="s">
        <v>19</v>
      </c>
      <c r="D1329" s="324">
        <v>38383</v>
      </c>
      <c r="E1329" s="323" t="s">
        <v>1376</v>
      </c>
      <c r="F1329" s="403" t="s">
        <v>1079</v>
      </c>
      <c r="G1329" s="404"/>
      <c r="H1329" s="324" t="s">
        <v>123</v>
      </c>
      <c r="I1329" s="323">
        <v>7.4999999999999997E-2</v>
      </c>
      <c r="J1329" s="323">
        <v>2.3199999999999998</v>
      </c>
      <c r="K1329" s="325">
        <v>0.17</v>
      </c>
    </row>
    <row r="1330" spans="1:11" hidden="1">
      <c r="A1330" s="323" t="s">
        <v>1076</v>
      </c>
      <c r="B1330" s="324" t="s">
        <v>1083</v>
      </c>
      <c r="C1330" s="324" t="s">
        <v>19</v>
      </c>
      <c r="D1330" s="324">
        <v>88248</v>
      </c>
      <c r="E1330" s="323" t="s">
        <v>1370</v>
      </c>
      <c r="F1330" s="403" t="s">
        <v>1085</v>
      </c>
      <c r="G1330" s="404"/>
      <c r="H1330" s="324" t="s">
        <v>979</v>
      </c>
      <c r="I1330" s="323">
        <v>0.2</v>
      </c>
      <c r="J1330" s="323">
        <v>16.45</v>
      </c>
      <c r="K1330" s="325">
        <v>3.29</v>
      </c>
    </row>
    <row r="1331" spans="1:11" hidden="1">
      <c r="A1331" s="323" t="s">
        <v>1076</v>
      </c>
      <c r="B1331" s="324" t="s">
        <v>1083</v>
      </c>
      <c r="C1331" s="324" t="s">
        <v>19</v>
      </c>
      <c r="D1331" s="324">
        <v>88267</v>
      </c>
      <c r="E1331" s="323" t="s">
        <v>1371</v>
      </c>
      <c r="F1331" s="403" t="s">
        <v>1085</v>
      </c>
      <c r="G1331" s="404"/>
      <c r="H1331" s="324" t="s">
        <v>979</v>
      </c>
      <c r="I1331" s="323">
        <v>0.2</v>
      </c>
      <c r="J1331" s="323">
        <v>19.88</v>
      </c>
      <c r="K1331" s="325">
        <v>3.97</v>
      </c>
    </row>
    <row r="1332" spans="1:11" hidden="1">
      <c r="A1332" s="277"/>
      <c r="B1332"/>
      <c r="C1332"/>
      <c r="D1332"/>
      <c r="E1332" s="277"/>
      <c r="F1332" s="277"/>
      <c r="G1332"/>
      <c r="H1332"/>
      <c r="I1332" s="277"/>
      <c r="J1332" s="277"/>
      <c r="K1332" s="278"/>
    </row>
    <row r="1333" spans="1:11" ht="24.75" hidden="1">
      <c r="A1333" s="315"/>
      <c r="B1333" s="316" t="s">
        <v>1066</v>
      </c>
      <c r="C1333" s="316" t="s">
        <v>1067</v>
      </c>
      <c r="D1333" s="316" t="s">
        <v>6</v>
      </c>
      <c r="E1333" s="317" t="s">
        <v>1068</v>
      </c>
      <c r="F1333" s="317" t="s">
        <v>1069</v>
      </c>
      <c r="G1333" s="316"/>
      <c r="H1333" s="316" t="s">
        <v>1070</v>
      </c>
      <c r="I1333" s="317" t="s">
        <v>11</v>
      </c>
      <c r="J1333" s="317" t="s">
        <v>1071</v>
      </c>
      <c r="K1333" s="318" t="s">
        <v>1072</v>
      </c>
    </row>
    <row r="1334" spans="1:11" ht="47.25" hidden="1">
      <c r="A1334" s="319" t="s">
        <v>1626</v>
      </c>
      <c r="B1334" s="320" t="s">
        <v>1074</v>
      </c>
      <c r="C1334" s="320" t="s">
        <v>19</v>
      </c>
      <c r="D1334" s="320">
        <v>89625</v>
      </c>
      <c r="E1334" s="321" t="s">
        <v>143</v>
      </c>
      <c r="F1334" s="321" t="s">
        <v>1366</v>
      </c>
      <c r="G1334" s="320"/>
      <c r="H1334" s="320" t="s">
        <v>123</v>
      </c>
      <c r="I1334" s="321">
        <v>1</v>
      </c>
      <c r="J1334" s="321">
        <v>22.84</v>
      </c>
      <c r="K1334" s="322">
        <v>22.84</v>
      </c>
    </row>
    <row r="1335" spans="1:11" hidden="1">
      <c r="A1335" s="323" t="s">
        <v>1076</v>
      </c>
      <c r="B1335" s="324" t="s">
        <v>1077</v>
      </c>
      <c r="C1335" s="324" t="s">
        <v>19</v>
      </c>
      <c r="D1335" s="324">
        <v>122</v>
      </c>
      <c r="E1335" s="323" t="s">
        <v>1373</v>
      </c>
      <c r="F1335" s="403" t="s">
        <v>1079</v>
      </c>
      <c r="G1335" s="404"/>
      <c r="H1335" s="324" t="s">
        <v>123</v>
      </c>
      <c r="I1335" s="323">
        <v>2.5999999999999999E-2</v>
      </c>
      <c r="J1335" s="323">
        <v>76.86</v>
      </c>
      <c r="K1335" s="325">
        <v>1.99</v>
      </c>
    </row>
    <row r="1336" spans="1:11" hidden="1">
      <c r="A1336" s="323" t="s">
        <v>1076</v>
      </c>
      <c r="B1336" s="324" t="s">
        <v>1077</v>
      </c>
      <c r="C1336" s="324" t="s">
        <v>19</v>
      </c>
      <c r="D1336" s="324">
        <v>7142</v>
      </c>
      <c r="E1336" s="323" t="s">
        <v>1627</v>
      </c>
      <c r="F1336" s="403" t="s">
        <v>1079</v>
      </c>
      <c r="G1336" s="404"/>
      <c r="H1336" s="324" t="s">
        <v>123</v>
      </c>
      <c r="I1336" s="323">
        <v>1</v>
      </c>
      <c r="J1336" s="323">
        <v>12.68</v>
      </c>
      <c r="K1336" s="325">
        <v>12.68</v>
      </c>
    </row>
    <row r="1337" spans="1:11" hidden="1">
      <c r="A1337" s="323" t="s">
        <v>1076</v>
      </c>
      <c r="B1337" s="324" t="s">
        <v>1077</v>
      </c>
      <c r="C1337" s="324" t="s">
        <v>19</v>
      </c>
      <c r="D1337" s="324">
        <v>20083</v>
      </c>
      <c r="E1337" s="323" t="s">
        <v>1375</v>
      </c>
      <c r="F1337" s="403" t="s">
        <v>1079</v>
      </c>
      <c r="G1337" s="404"/>
      <c r="H1337" s="324" t="s">
        <v>123</v>
      </c>
      <c r="I1337" s="323">
        <v>3.3000000000000002E-2</v>
      </c>
      <c r="J1337" s="323">
        <v>87.08</v>
      </c>
      <c r="K1337" s="325">
        <v>2.87</v>
      </c>
    </row>
    <row r="1338" spans="1:11" hidden="1">
      <c r="A1338" s="323" t="s">
        <v>1076</v>
      </c>
      <c r="B1338" s="324" t="s">
        <v>1077</v>
      </c>
      <c r="C1338" s="324" t="s">
        <v>19</v>
      </c>
      <c r="D1338" s="324">
        <v>38383</v>
      </c>
      <c r="E1338" s="323" t="s">
        <v>1376</v>
      </c>
      <c r="F1338" s="403" t="s">
        <v>1079</v>
      </c>
      <c r="G1338" s="404"/>
      <c r="H1338" s="324" t="s">
        <v>123</v>
      </c>
      <c r="I1338" s="323">
        <v>3.5999999999999997E-2</v>
      </c>
      <c r="J1338" s="323">
        <v>2.3199999999999998</v>
      </c>
      <c r="K1338" s="325">
        <v>0.08</v>
      </c>
    </row>
    <row r="1339" spans="1:11" hidden="1">
      <c r="A1339" s="323" t="s">
        <v>1076</v>
      </c>
      <c r="B1339" s="324" t="s">
        <v>1083</v>
      </c>
      <c r="C1339" s="324" t="s">
        <v>19</v>
      </c>
      <c r="D1339" s="324">
        <v>88248</v>
      </c>
      <c r="E1339" s="323" t="s">
        <v>1370</v>
      </c>
      <c r="F1339" s="403" t="s">
        <v>1085</v>
      </c>
      <c r="G1339" s="404"/>
      <c r="H1339" s="324" t="s">
        <v>979</v>
      </c>
      <c r="I1339" s="323">
        <v>0.14399999999999999</v>
      </c>
      <c r="J1339" s="323">
        <v>16.45</v>
      </c>
      <c r="K1339" s="325">
        <v>2.36</v>
      </c>
    </row>
    <row r="1340" spans="1:11" hidden="1">
      <c r="A1340" s="323" t="s">
        <v>1076</v>
      </c>
      <c r="B1340" s="324" t="s">
        <v>1083</v>
      </c>
      <c r="C1340" s="324" t="s">
        <v>19</v>
      </c>
      <c r="D1340" s="324">
        <v>88267</v>
      </c>
      <c r="E1340" s="323" t="s">
        <v>1371</v>
      </c>
      <c r="F1340" s="403" t="s">
        <v>1085</v>
      </c>
      <c r="G1340" s="404"/>
      <c r="H1340" s="324" t="s">
        <v>979</v>
      </c>
      <c r="I1340" s="323">
        <v>0.14399999999999999</v>
      </c>
      <c r="J1340" s="323">
        <v>19.88</v>
      </c>
      <c r="K1340" s="325">
        <v>2.86</v>
      </c>
    </row>
    <row r="1341" spans="1:11" hidden="1">
      <c r="A1341" s="277"/>
      <c r="B1341"/>
      <c r="C1341"/>
      <c r="D1341"/>
      <c r="E1341" s="277"/>
      <c r="F1341" s="277"/>
      <c r="G1341"/>
      <c r="H1341"/>
      <c r="I1341" s="277"/>
      <c r="J1341" s="277"/>
      <c r="K1341" s="278"/>
    </row>
    <row r="1342" spans="1:11" ht="24.75" hidden="1">
      <c r="A1342" s="315"/>
      <c r="B1342" s="316" t="s">
        <v>1066</v>
      </c>
      <c r="C1342" s="316" t="s">
        <v>1067</v>
      </c>
      <c r="D1342" s="316" t="s">
        <v>6</v>
      </c>
      <c r="E1342" s="317" t="s">
        <v>1068</v>
      </c>
      <c r="F1342" s="317" t="s">
        <v>1069</v>
      </c>
      <c r="G1342" s="316"/>
      <c r="H1342" s="316" t="s">
        <v>1070</v>
      </c>
      <c r="I1342" s="317" t="s">
        <v>11</v>
      </c>
      <c r="J1342" s="317" t="s">
        <v>1071</v>
      </c>
      <c r="K1342" s="318" t="s">
        <v>1072</v>
      </c>
    </row>
    <row r="1343" spans="1:11" ht="47.25" hidden="1">
      <c r="A1343" s="319" t="s">
        <v>1628</v>
      </c>
      <c r="B1343" s="320" t="s">
        <v>1074</v>
      </c>
      <c r="C1343" s="320" t="s">
        <v>19</v>
      </c>
      <c r="D1343" s="320">
        <v>89627</v>
      </c>
      <c r="E1343" s="321" t="s">
        <v>144</v>
      </c>
      <c r="F1343" s="321" t="s">
        <v>1366</v>
      </c>
      <c r="G1343" s="320"/>
      <c r="H1343" s="320" t="s">
        <v>123</v>
      </c>
      <c r="I1343" s="321">
        <v>1</v>
      </c>
      <c r="J1343" s="321">
        <v>21.38</v>
      </c>
      <c r="K1343" s="322">
        <v>21.38</v>
      </c>
    </row>
    <row r="1344" spans="1:11" hidden="1">
      <c r="A1344" s="323" t="s">
        <v>1076</v>
      </c>
      <c r="B1344" s="324" t="s">
        <v>1077</v>
      </c>
      <c r="C1344" s="324" t="s">
        <v>19</v>
      </c>
      <c r="D1344" s="324">
        <v>122</v>
      </c>
      <c r="E1344" s="323" t="s">
        <v>1373</v>
      </c>
      <c r="F1344" s="403" t="s">
        <v>1079</v>
      </c>
      <c r="G1344" s="404"/>
      <c r="H1344" s="324" t="s">
        <v>123</v>
      </c>
      <c r="I1344" s="323">
        <v>2.5999999999999999E-2</v>
      </c>
      <c r="J1344" s="323">
        <v>76.86</v>
      </c>
      <c r="K1344" s="325">
        <v>1.99</v>
      </c>
    </row>
    <row r="1345" spans="1:11" hidden="1">
      <c r="A1345" s="323" t="s">
        <v>1076</v>
      </c>
      <c r="B1345" s="324" t="s">
        <v>1077</v>
      </c>
      <c r="C1345" s="324" t="s">
        <v>19</v>
      </c>
      <c r="D1345" s="324">
        <v>7129</v>
      </c>
      <c r="E1345" s="323" t="s">
        <v>1629</v>
      </c>
      <c r="F1345" s="403" t="s">
        <v>1079</v>
      </c>
      <c r="G1345" s="404"/>
      <c r="H1345" s="324" t="s">
        <v>123</v>
      </c>
      <c r="I1345" s="323">
        <v>1</v>
      </c>
      <c r="J1345" s="323">
        <v>11.22</v>
      </c>
      <c r="K1345" s="325">
        <v>11.22</v>
      </c>
    </row>
    <row r="1346" spans="1:11" hidden="1">
      <c r="A1346" s="323" t="s">
        <v>1076</v>
      </c>
      <c r="B1346" s="324" t="s">
        <v>1077</v>
      </c>
      <c r="C1346" s="324" t="s">
        <v>19</v>
      </c>
      <c r="D1346" s="324">
        <v>20083</v>
      </c>
      <c r="E1346" s="323" t="s">
        <v>1375</v>
      </c>
      <c r="F1346" s="403" t="s">
        <v>1079</v>
      </c>
      <c r="G1346" s="404"/>
      <c r="H1346" s="324" t="s">
        <v>123</v>
      </c>
      <c r="I1346" s="323">
        <v>3.3000000000000002E-2</v>
      </c>
      <c r="J1346" s="323">
        <v>87.08</v>
      </c>
      <c r="K1346" s="325">
        <v>2.87</v>
      </c>
    </row>
    <row r="1347" spans="1:11" hidden="1">
      <c r="A1347" s="323" t="s">
        <v>1076</v>
      </c>
      <c r="B1347" s="324" t="s">
        <v>1077</v>
      </c>
      <c r="C1347" s="324" t="s">
        <v>19</v>
      </c>
      <c r="D1347" s="324">
        <v>38383</v>
      </c>
      <c r="E1347" s="323" t="s">
        <v>1376</v>
      </c>
      <c r="F1347" s="403" t="s">
        <v>1079</v>
      </c>
      <c r="G1347" s="404"/>
      <c r="H1347" s="324" t="s">
        <v>123</v>
      </c>
      <c r="I1347" s="323">
        <v>3.5999999999999997E-2</v>
      </c>
      <c r="J1347" s="323">
        <v>2.3199999999999998</v>
      </c>
      <c r="K1347" s="325">
        <v>0.08</v>
      </c>
    </row>
    <row r="1348" spans="1:11" hidden="1">
      <c r="A1348" s="323" t="s">
        <v>1076</v>
      </c>
      <c r="B1348" s="324" t="s">
        <v>1083</v>
      </c>
      <c r="C1348" s="324" t="s">
        <v>19</v>
      </c>
      <c r="D1348" s="324">
        <v>88248</v>
      </c>
      <c r="E1348" s="323" t="s">
        <v>1370</v>
      </c>
      <c r="F1348" s="403" t="s">
        <v>1085</v>
      </c>
      <c r="G1348" s="404"/>
      <c r="H1348" s="324" t="s">
        <v>979</v>
      </c>
      <c r="I1348" s="323">
        <v>0.14399999999999999</v>
      </c>
      <c r="J1348" s="323">
        <v>16.45</v>
      </c>
      <c r="K1348" s="325">
        <v>2.36</v>
      </c>
    </row>
    <row r="1349" spans="1:11" hidden="1">
      <c r="A1349" s="323" t="s">
        <v>1076</v>
      </c>
      <c r="B1349" s="324" t="s">
        <v>1083</v>
      </c>
      <c r="C1349" s="324" t="s">
        <v>19</v>
      </c>
      <c r="D1349" s="324">
        <v>88267</v>
      </c>
      <c r="E1349" s="323" t="s">
        <v>1371</v>
      </c>
      <c r="F1349" s="403" t="s">
        <v>1085</v>
      </c>
      <c r="G1349" s="404"/>
      <c r="H1349" s="324" t="s">
        <v>979</v>
      </c>
      <c r="I1349" s="323">
        <v>0.14399999999999999</v>
      </c>
      <c r="J1349" s="323">
        <v>19.88</v>
      </c>
      <c r="K1349" s="325">
        <v>2.86</v>
      </c>
    </row>
    <row r="1350" spans="1:11" hidden="1">
      <c r="A1350" s="277"/>
      <c r="B1350"/>
      <c r="C1350"/>
      <c r="D1350"/>
      <c r="E1350" s="277"/>
      <c r="F1350" s="277"/>
      <c r="G1350"/>
      <c r="H1350"/>
      <c r="I1350" s="277"/>
      <c r="J1350" s="277"/>
      <c r="K1350" s="278"/>
    </row>
    <row r="1351" spans="1:11" ht="24.75" hidden="1">
      <c r="A1351" s="315"/>
      <c r="B1351" s="316" t="s">
        <v>1066</v>
      </c>
      <c r="C1351" s="316" t="s">
        <v>1067</v>
      </c>
      <c r="D1351" s="316" t="s">
        <v>6</v>
      </c>
      <c r="E1351" s="317" t="s">
        <v>1068</v>
      </c>
      <c r="F1351" s="317" t="s">
        <v>1069</v>
      </c>
      <c r="G1351" s="316"/>
      <c r="H1351" s="316" t="s">
        <v>1070</v>
      </c>
      <c r="I1351" s="317" t="s">
        <v>11</v>
      </c>
      <c r="J1351" s="317" t="s">
        <v>1071</v>
      </c>
      <c r="K1351" s="318" t="s">
        <v>1072</v>
      </c>
    </row>
    <row r="1352" spans="1:11" ht="47.25" hidden="1">
      <c r="A1352" s="319" t="s">
        <v>1630</v>
      </c>
      <c r="B1352" s="320" t="s">
        <v>1074</v>
      </c>
      <c r="C1352" s="320" t="s">
        <v>19</v>
      </c>
      <c r="D1352" s="320">
        <v>89366</v>
      </c>
      <c r="E1352" s="321" t="s">
        <v>145</v>
      </c>
      <c r="F1352" s="321" t="s">
        <v>1366</v>
      </c>
      <c r="G1352" s="320"/>
      <c r="H1352" s="320" t="s">
        <v>123</v>
      </c>
      <c r="I1352" s="321">
        <v>1</v>
      </c>
      <c r="J1352" s="321">
        <v>15.87</v>
      </c>
      <c r="K1352" s="322">
        <v>15.87</v>
      </c>
    </row>
    <row r="1353" spans="1:11" hidden="1">
      <c r="A1353" s="323" t="s">
        <v>1076</v>
      </c>
      <c r="B1353" s="324" t="s">
        <v>1077</v>
      </c>
      <c r="C1353" s="324" t="s">
        <v>19</v>
      </c>
      <c r="D1353" s="324">
        <v>122</v>
      </c>
      <c r="E1353" s="323" t="s">
        <v>1373</v>
      </c>
      <c r="F1353" s="403" t="s">
        <v>1079</v>
      </c>
      <c r="G1353" s="404"/>
      <c r="H1353" s="324" t="s">
        <v>123</v>
      </c>
      <c r="I1353" s="323">
        <v>7.0000000000000001E-3</v>
      </c>
      <c r="J1353" s="323">
        <v>76.86</v>
      </c>
      <c r="K1353" s="325">
        <v>0.53</v>
      </c>
    </row>
    <row r="1354" spans="1:11" hidden="1">
      <c r="A1354" s="323" t="s">
        <v>1076</v>
      </c>
      <c r="B1354" s="324" t="s">
        <v>1077</v>
      </c>
      <c r="C1354" s="324" t="s">
        <v>19</v>
      </c>
      <c r="D1354" s="324">
        <v>3524</v>
      </c>
      <c r="E1354" s="323" t="s">
        <v>1631</v>
      </c>
      <c r="F1354" s="403" t="s">
        <v>1079</v>
      </c>
      <c r="G1354" s="404"/>
      <c r="H1354" s="324" t="s">
        <v>123</v>
      </c>
      <c r="I1354" s="323">
        <v>1</v>
      </c>
      <c r="J1354" s="323">
        <v>9.1</v>
      </c>
      <c r="K1354" s="325">
        <v>9.1</v>
      </c>
    </row>
    <row r="1355" spans="1:11" hidden="1">
      <c r="A1355" s="323" t="s">
        <v>1076</v>
      </c>
      <c r="B1355" s="324" t="s">
        <v>1077</v>
      </c>
      <c r="C1355" s="324" t="s">
        <v>19</v>
      </c>
      <c r="D1355" s="324">
        <v>20083</v>
      </c>
      <c r="E1355" s="323" t="s">
        <v>1375</v>
      </c>
      <c r="F1355" s="403" t="s">
        <v>1079</v>
      </c>
      <c r="G1355" s="404"/>
      <c r="H1355" s="324" t="s">
        <v>123</v>
      </c>
      <c r="I1355" s="323">
        <v>8.0000000000000002E-3</v>
      </c>
      <c r="J1355" s="323">
        <v>87.08</v>
      </c>
      <c r="K1355" s="325">
        <v>0.69</v>
      </c>
    </row>
    <row r="1356" spans="1:11" hidden="1">
      <c r="A1356" s="323" t="s">
        <v>1076</v>
      </c>
      <c r="B1356" s="324" t="s">
        <v>1077</v>
      </c>
      <c r="C1356" s="324" t="s">
        <v>19</v>
      </c>
      <c r="D1356" s="324">
        <v>38383</v>
      </c>
      <c r="E1356" s="323" t="s">
        <v>1376</v>
      </c>
      <c r="F1356" s="403" t="s">
        <v>1079</v>
      </c>
      <c r="G1356" s="404"/>
      <c r="H1356" s="324" t="s">
        <v>123</v>
      </c>
      <c r="I1356" s="323">
        <v>0.05</v>
      </c>
      <c r="J1356" s="323">
        <v>2.3199999999999998</v>
      </c>
      <c r="K1356" s="325">
        <v>0.11</v>
      </c>
    </row>
    <row r="1357" spans="1:11" hidden="1">
      <c r="A1357" s="323" t="s">
        <v>1076</v>
      </c>
      <c r="B1357" s="324" t="s">
        <v>1083</v>
      </c>
      <c r="C1357" s="324" t="s">
        <v>19</v>
      </c>
      <c r="D1357" s="324">
        <v>88248</v>
      </c>
      <c r="E1357" s="323" t="s">
        <v>1370</v>
      </c>
      <c r="F1357" s="403" t="s">
        <v>1085</v>
      </c>
      <c r="G1357" s="404"/>
      <c r="H1357" s="324" t="s">
        <v>979</v>
      </c>
      <c r="I1357" s="323">
        <v>0.15</v>
      </c>
      <c r="J1357" s="323">
        <v>16.45</v>
      </c>
      <c r="K1357" s="325">
        <v>2.46</v>
      </c>
    </row>
    <row r="1358" spans="1:11" hidden="1">
      <c r="A1358" s="323" t="s">
        <v>1076</v>
      </c>
      <c r="B1358" s="324" t="s">
        <v>1083</v>
      </c>
      <c r="C1358" s="324" t="s">
        <v>19</v>
      </c>
      <c r="D1358" s="324">
        <v>88267</v>
      </c>
      <c r="E1358" s="323" t="s">
        <v>1371</v>
      </c>
      <c r="F1358" s="403" t="s">
        <v>1085</v>
      </c>
      <c r="G1358" s="404"/>
      <c r="H1358" s="324" t="s">
        <v>979</v>
      </c>
      <c r="I1358" s="323">
        <v>0.15</v>
      </c>
      <c r="J1358" s="323">
        <v>19.88</v>
      </c>
      <c r="K1358" s="325">
        <v>2.98</v>
      </c>
    </row>
    <row r="1359" spans="1:11" hidden="1">
      <c r="A1359" s="277"/>
      <c r="B1359"/>
      <c r="C1359"/>
      <c r="D1359"/>
      <c r="E1359" s="277"/>
      <c r="F1359" s="277"/>
      <c r="G1359"/>
      <c r="H1359"/>
      <c r="I1359" s="277"/>
      <c r="J1359" s="277"/>
      <c r="K1359" s="278"/>
    </row>
    <row r="1360" spans="1:11" ht="24.75" hidden="1">
      <c r="A1360" s="315"/>
      <c r="B1360" s="316" t="s">
        <v>1066</v>
      </c>
      <c r="C1360" s="316" t="s">
        <v>1067</v>
      </c>
      <c r="D1360" s="316" t="s">
        <v>6</v>
      </c>
      <c r="E1360" s="317" t="s">
        <v>1068</v>
      </c>
      <c r="F1360" s="317" t="s">
        <v>1069</v>
      </c>
      <c r="G1360" s="316"/>
      <c r="H1360" s="316" t="s">
        <v>1070</v>
      </c>
      <c r="I1360" s="317" t="s">
        <v>11</v>
      </c>
      <c r="J1360" s="317" t="s">
        <v>1071</v>
      </c>
      <c r="K1360" s="318" t="s">
        <v>1072</v>
      </c>
    </row>
    <row r="1361" spans="1:11" ht="47.25" hidden="1">
      <c r="A1361" s="319" t="s">
        <v>1632</v>
      </c>
      <c r="B1361" s="320" t="s">
        <v>1074</v>
      </c>
      <c r="C1361" s="320" t="s">
        <v>19</v>
      </c>
      <c r="D1361" s="320">
        <v>90373</v>
      </c>
      <c r="E1361" s="321" t="s">
        <v>146</v>
      </c>
      <c r="F1361" s="321" t="s">
        <v>1366</v>
      </c>
      <c r="G1361" s="320"/>
      <c r="H1361" s="320" t="s">
        <v>123</v>
      </c>
      <c r="I1361" s="321">
        <v>1</v>
      </c>
      <c r="J1361" s="321">
        <v>14.44</v>
      </c>
      <c r="K1361" s="322">
        <v>14.44</v>
      </c>
    </row>
    <row r="1362" spans="1:11" hidden="1">
      <c r="A1362" s="323" t="s">
        <v>1076</v>
      </c>
      <c r="B1362" s="324" t="s">
        <v>1077</v>
      </c>
      <c r="C1362" s="324" t="s">
        <v>19</v>
      </c>
      <c r="D1362" s="324">
        <v>122</v>
      </c>
      <c r="E1362" s="323" t="s">
        <v>1373</v>
      </c>
      <c r="F1362" s="403" t="s">
        <v>1079</v>
      </c>
      <c r="G1362" s="404"/>
      <c r="H1362" s="324" t="s">
        <v>123</v>
      </c>
      <c r="I1362" s="323">
        <v>7.0000000000000001E-3</v>
      </c>
      <c r="J1362" s="323">
        <v>76.86</v>
      </c>
      <c r="K1362" s="325">
        <v>0.53</v>
      </c>
    </row>
    <row r="1363" spans="1:11" hidden="1">
      <c r="A1363" s="323" t="s">
        <v>1076</v>
      </c>
      <c r="B1363" s="324" t="s">
        <v>1077</v>
      </c>
      <c r="C1363" s="324" t="s">
        <v>19</v>
      </c>
      <c r="D1363" s="324">
        <v>20083</v>
      </c>
      <c r="E1363" s="323" t="s">
        <v>1375</v>
      </c>
      <c r="F1363" s="403" t="s">
        <v>1079</v>
      </c>
      <c r="G1363" s="404"/>
      <c r="H1363" s="324" t="s">
        <v>123</v>
      </c>
      <c r="I1363" s="323">
        <v>8.0000000000000002E-3</v>
      </c>
      <c r="J1363" s="323">
        <v>87.08</v>
      </c>
      <c r="K1363" s="325">
        <v>0.69</v>
      </c>
    </row>
    <row r="1364" spans="1:11" hidden="1">
      <c r="A1364" s="323" t="s">
        <v>1076</v>
      </c>
      <c r="B1364" s="324" t="s">
        <v>1077</v>
      </c>
      <c r="C1364" s="324" t="s">
        <v>19</v>
      </c>
      <c r="D1364" s="324">
        <v>20147</v>
      </c>
      <c r="E1364" s="323" t="s">
        <v>1633</v>
      </c>
      <c r="F1364" s="403" t="s">
        <v>1079</v>
      </c>
      <c r="G1364" s="404"/>
      <c r="H1364" s="324" t="s">
        <v>123</v>
      </c>
      <c r="I1364" s="323">
        <v>1</v>
      </c>
      <c r="J1364" s="323">
        <v>7.67</v>
      </c>
      <c r="K1364" s="325">
        <v>7.67</v>
      </c>
    </row>
    <row r="1365" spans="1:11" hidden="1">
      <c r="A1365" s="323" t="s">
        <v>1076</v>
      </c>
      <c r="B1365" s="324" t="s">
        <v>1077</v>
      </c>
      <c r="C1365" s="324" t="s">
        <v>19</v>
      </c>
      <c r="D1365" s="324">
        <v>38383</v>
      </c>
      <c r="E1365" s="323" t="s">
        <v>1376</v>
      </c>
      <c r="F1365" s="403" t="s">
        <v>1079</v>
      </c>
      <c r="G1365" s="404"/>
      <c r="H1365" s="324" t="s">
        <v>123</v>
      </c>
      <c r="I1365" s="323">
        <v>0.05</v>
      </c>
      <c r="J1365" s="323">
        <v>2.3199999999999998</v>
      </c>
      <c r="K1365" s="325">
        <v>0.11</v>
      </c>
    </row>
    <row r="1366" spans="1:11" hidden="1">
      <c r="A1366" s="323" t="s">
        <v>1076</v>
      </c>
      <c r="B1366" s="324" t="s">
        <v>1083</v>
      </c>
      <c r="C1366" s="324" t="s">
        <v>19</v>
      </c>
      <c r="D1366" s="324">
        <v>88248</v>
      </c>
      <c r="E1366" s="323" t="s">
        <v>1370</v>
      </c>
      <c r="F1366" s="403" t="s">
        <v>1085</v>
      </c>
      <c r="G1366" s="404"/>
      <c r="H1366" s="324" t="s">
        <v>979</v>
      </c>
      <c r="I1366" s="323">
        <v>0.15</v>
      </c>
      <c r="J1366" s="323">
        <v>16.45</v>
      </c>
      <c r="K1366" s="325">
        <v>2.46</v>
      </c>
    </row>
    <row r="1367" spans="1:11" hidden="1">
      <c r="A1367" s="323" t="s">
        <v>1076</v>
      </c>
      <c r="B1367" s="324" t="s">
        <v>1083</v>
      </c>
      <c r="C1367" s="324" t="s">
        <v>19</v>
      </c>
      <c r="D1367" s="324">
        <v>88267</v>
      </c>
      <c r="E1367" s="323" t="s">
        <v>1371</v>
      </c>
      <c r="F1367" s="403" t="s">
        <v>1085</v>
      </c>
      <c r="G1367" s="404"/>
      <c r="H1367" s="324" t="s">
        <v>979</v>
      </c>
      <c r="I1367" s="323">
        <v>0.15</v>
      </c>
      <c r="J1367" s="323">
        <v>19.88</v>
      </c>
      <c r="K1367" s="325">
        <v>2.98</v>
      </c>
    </row>
    <row r="1368" spans="1:11" hidden="1">
      <c r="A1368" s="277"/>
      <c r="B1368"/>
      <c r="C1368"/>
      <c r="D1368"/>
      <c r="E1368" s="277"/>
      <c r="F1368" s="277"/>
      <c r="G1368"/>
      <c r="H1368"/>
      <c r="I1368" s="277"/>
      <c r="J1368" s="277"/>
      <c r="K1368" s="278"/>
    </row>
    <row r="1369" spans="1:11" ht="24.75" hidden="1">
      <c r="A1369" s="315"/>
      <c r="B1369" s="316" t="s">
        <v>1066</v>
      </c>
      <c r="C1369" s="316" t="s">
        <v>1067</v>
      </c>
      <c r="D1369" s="316" t="s">
        <v>6</v>
      </c>
      <c r="E1369" s="317" t="s">
        <v>1068</v>
      </c>
      <c r="F1369" s="317" t="s">
        <v>1069</v>
      </c>
      <c r="G1369" s="316"/>
      <c r="H1369" s="316" t="s">
        <v>1070</v>
      </c>
      <c r="I1369" s="317" t="s">
        <v>11</v>
      </c>
      <c r="J1369" s="317" t="s">
        <v>1071</v>
      </c>
      <c r="K1369" s="318" t="s">
        <v>1072</v>
      </c>
    </row>
    <row r="1370" spans="1:11" ht="47.25" hidden="1">
      <c r="A1370" s="319" t="s">
        <v>1634</v>
      </c>
      <c r="B1370" s="320" t="s">
        <v>1074</v>
      </c>
      <c r="C1370" s="320" t="s">
        <v>19</v>
      </c>
      <c r="D1370" s="320">
        <v>94672</v>
      </c>
      <c r="E1370" s="321" t="s">
        <v>551</v>
      </c>
      <c r="F1370" s="321" t="s">
        <v>1366</v>
      </c>
      <c r="G1370" s="320"/>
      <c r="H1370" s="320" t="s">
        <v>123</v>
      </c>
      <c r="I1370" s="321">
        <v>1</v>
      </c>
      <c r="J1370" s="321">
        <v>10.42</v>
      </c>
      <c r="K1370" s="322">
        <v>10.42</v>
      </c>
    </row>
    <row r="1371" spans="1:11" hidden="1">
      <c r="A1371" s="323" t="s">
        <v>1076</v>
      </c>
      <c r="B1371" s="324" t="s">
        <v>1077</v>
      </c>
      <c r="C1371" s="324" t="s">
        <v>19</v>
      </c>
      <c r="D1371" s="324">
        <v>3522</v>
      </c>
      <c r="E1371" s="323" t="s">
        <v>1635</v>
      </c>
      <c r="F1371" s="403" t="s">
        <v>1079</v>
      </c>
      <c r="G1371" s="404"/>
      <c r="H1371" s="324" t="s">
        <v>123</v>
      </c>
      <c r="I1371" s="323">
        <v>1</v>
      </c>
      <c r="J1371" s="323">
        <v>4.18</v>
      </c>
      <c r="K1371" s="325">
        <v>4.18</v>
      </c>
    </row>
    <row r="1372" spans="1:11" hidden="1">
      <c r="A1372" s="323" t="s">
        <v>1076</v>
      </c>
      <c r="B1372" s="324" t="s">
        <v>1077</v>
      </c>
      <c r="C1372" s="324" t="s">
        <v>19</v>
      </c>
      <c r="D1372" s="324">
        <v>20080</v>
      </c>
      <c r="E1372" s="323" t="s">
        <v>1621</v>
      </c>
      <c r="F1372" s="403" t="s">
        <v>1079</v>
      </c>
      <c r="G1372" s="404"/>
      <c r="H1372" s="324" t="s">
        <v>123</v>
      </c>
      <c r="I1372" s="323">
        <v>0.04</v>
      </c>
      <c r="J1372" s="323">
        <v>25.09</v>
      </c>
      <c r="K1372" s="325">
        <v>1</v>
      </c>
    </row>
    <row r="1373" spans="1:11" hidden="1">
      <c r="A1373" s="323" t="s">
        <v>1076</v>
      </c>
      <c r="B1373" s="324" t="s">
        <v>1077</v>
      </c>
      <c r="C1373" s="324" t="s">
        <v>19</v>
      </c>
      <c r="D1373" s="324">
        <v>20083</v>
      </c>
      <c r="E1373" s="323" t="s">
        <v>1375</v>
      </c>
      <c r="F1373" s="403" t="s">
        <v>1079</v>
      </c>
      <c r="G1373" s="404"/>
      <c r="H1373" s="324" t="s">
        <v>123</v>
      </c>
      <c r="I1373" s="323">
        <v>0.01</v>
      </c>
      <c r="J1373" s="323">
        <v>87.08</v>
      </c>
      <c r="K1373" s="325">
        <v>0.87</v>
      </c>
    </row>
    <row r="1374" spans="1:11" hidden="1">
      <c r="A1374" s="323" t="s">
        <v>1076</v>
      </c>
      <c r="B1374" s="324" t="s">
        <v>1077</v>
      </c>
      <c r="C1374" s="324" t="s">
        <v>19</v>
      </c>
      <c r="D1374" s="324">
        <v>38383</v>
      </c>
      <c r="E1374" s="323" t="s">
        <v>1376</v>
      </c>
      <c r="F1374" s="403" t="s">
        <v>1079</v>
      </c>
      <c r="G1374" s="404"/>
      <c r="H1374" s="324" t="s">
        <v>123</v>
      </c>
      <c r="I1374" s="323">
        <v>1.2E-2</v>
      </c>
      <c r="J1374" s="323">
        <v>2.3199999999999998</v>
      </c>
      <c r="K1374" s="325">
        <v>0.02</v>
      </c>
    </row>
    <row r="1375" spans="1:11" hidden="1">
      <c r="A1375" s="323" t="s">
        <v>1076</v>
      </c>
      <c r="B1375" s="324" t="s">
        <v>1083</v>
      </c>
      <c r="C1375" s="324" t="s">
        <v>19</v>
      </c>
      <c r="D1375" s="324">
        <v>88248</v>
      </c>
      <c r="E1375" s="323" t="s">
        <v>1370</v>
      </c>
      <c r="F1375" s="403" t="s">
        <v>1085</v>
      </c>
      <c r="G1375" s="404"/>
      <c r="H1375" s="324" t="s">
        <v>979</v>
      </c>
      <c r="I1375" s="323">
        <v>0.12</v>
      </c>
      <c r="J1375" s="323">
        <v>16.45</v>
      </c>
      <c r="K1375" s="325">
        <v>1.97</v>
      </c>
    </row>
    <row r="1376" spans="1:11" hidden="1">
      <c r="A1376" s="323" t="s">
        <v>1076</v>
      </c>
      <c r="B1376" s="324" t="s">
        <v>1083</v>
      </c>
      <c r="C1376" s="324" t="s">
        <v>19</v>
      </c>
      <c r="D1376" s="324">
        <v>88267</v>
      </c>
      <c r="E1376" s="323" t="s">
        <v>1371</v>
      </c>
      <c r="F1376" s="403" t="s">
        <v>1085</v>
      </c>
      <c r="G1376" s="404"/>
      <c r="H1376" s="324" t="s">
        <v>979</v>
      </c>
      <c r="I1376" s="323">
        <v>0.12</v>
      </c>
      <c r="J1376" s="323">
        <v>19.88</v>
      </c>
      <c r="K1376" s="325">
        <v>2.38</v>
      </c>
    </row>
    <row r="1377" spans="1:11" hidden="1">
      <c r="A1377" s="277"/>
      <c r="B1377"/>
      <c r="C1377"/>
      <c r="D1377"/>
      <c r="E1377" s="277"/>
      <c r="F1377" s="277"/>
      <c r="G1377"/>
      <c r="H1377"/>
      <c r="I1377" s="277"/>
      <c r="J1377" s="277"/>
      <c r="K1377" s="278"/>
    </row>
    <row r="1378" spans="1:11" ht="24.75" hidden="1">
      <c r="A1378" s="315"/>
      <c r="B1378" s="316" t="s">
        <v>1066</v>
      </c>
      <c r="C1378" s="316" t="s">
        <v>1067</v>
      </c>
      <c r="D1378" s="316" t="s">
        <v>6</v>
      </c>
      <c r="E1378" s="317" t="s">
        <v>1068</v>
      </c>
      <c r="F1378" s="317" t="s">
        <v>1069</v>
      </c>
      <c r="G1378" s="316"/>
      <c r="H1378" s="316" t="s">
        <v>1070</v>
      </c>
      <c r="I1378" s="317" t="s">
        <v>11</v>
      </c>
      <c r="J1378" s="317" t="s">
        <v>1071</v>
      </c>
      <c r="K1378" s="318" t="s">
        <v>1072</v>
      </c>
    </row>
    <row r="1379" spans="1:11" ht="47.25" hidden="1">
      <c r="A1379" s="319" t="s">
        <v>1636</v>
      </c>
      <c r="B1379" s="320" t="s">
        <v>1074</v>
      </c>
      <c r="C1379" s="320" t="s">
        <v>19</v>
      </c>
      <c r="D1379" s="320">
        <v>89383</v>
      </c>
      <c r="E1379" s="321" t="s">
        <v>456</v>
      </c>
      <c r="F1379" s="321" t="s">
        <v>1366</v>
      </c>
      <c r="G1379" s="320"/>
      <c r="H1379" s="320" t="s">
        <v>123</v>
      </c>
      <c r="I1379" s="321">
        <v>1</v>
      </c>
      <c r="J1379" s="321">
        <v>6.05</v>
      </c>
      <c r="K1379" s="322">
        <v>6.05</v>
      </c>
    </row>
    <row r="1380" spans="1:11" hidden="1">
      <c r="A1380" s="323" t="s">
        <v>1076</v>
      </c>
      <c r="B1380" s="324" t="s">
        <v>1077</v>
      </c>
      <c r="C1380" s="324" t="s">
        <v>19</v>
      </c>
      <c r="D1380" s="324">
        <v>65</v>
      </c>
      <c r="E1380" s="323" t="s">
        <v>1637</v>
      </c>
      <c r="F1380" s="403" t="s">
        <v>1079</v>
      </c>
      <c r="G1380" s="404"/>
      <c r="H1380" s="324" t="s">
        <v>123</v>
      </c>
      <c r="I1380" s="323">
        <v>1</v>
      </c>
      <c r="J1380" s="323">
        <v>1.1000000000000001</v>
      </c>
      <c r="K1380" s="325">
        <v>1.1000000000000001</v>
      </c>
    </row>
    <row r="1381" spans="1:11" hidden="1">
      <c r="A1381" s="323" t="s">
        <v>1076</v>
      </c>
      <c r="B1381" s="324" t="s">
        <v>1077</v>
      </c>
      <c r="C1381" s="324" t="s">
        <v>19</v>
      </c>
      <c r="D1381" s="324">
        <v>122</v>
      </c>
      <c r="E1381" s="323" t="s">
        <v>1373</v>
      </c>
      <c r="F1381" s="403" t="s">
        <v>1079</v>
      </c>
      <c r="G1381" s="404"/>
      <c r="H1381" s="324" t="s">
        <v>123</v>
      </c>
      <c r="I1381" s="323">
        <v>7.0000000000000001E-3</v>
      </c>
      <c r="J1381" s="323">
        <v>76.86</v>
      </c>
      <c r="K1381" s="325">
        <v>0.53</v>
      </c>
    </row>
    <row r="1382" spans="1:11" hidden="1">
      <c r="A1382" s="323" t="s">
        <v>1076</v>
      </c>
      <c r="B1382" s="324" t="s">
        <v>1077</v>
      </c>
      <c r="C1382" s="324" t="s">
        <v>19</v>
      </c>
      <c r="D1382" s="324">
        <v>20083</v>
      </c>
      <c r="E1382" s="323" t="s">
        <v>1375</v>
      </c>
      <c r="F1382" s="403" t="s">
        <v>1079</v>
      </c>
      <c r="G1382" s="404"/>
      <c r="H1382" s="324" t="s">
        <v>123</v>
      </c>
      <c r="I1382" s="323">
        <v>8.0000000000000002E-3</v>
      </c>
      <c r="J1382" s="323">
        <v>87.08</v>
      </c>
      <c r="K1382" s="325">
        <v>0.69</v>
      </c>
    </row>
    <row r="1383" spans="1:11" hidden="1">
      <c r="A1383" s="323" t="s">
        <v>1076</v>
      </c>
      <c r="B1383" s="324" t="s">
        <v>1077</v>
      </c>
      <c r="C1383" s="324" t="s">
        <v>19</v>
      </c>
      <c r="D1383" s="324">
        <v>38383</v>
      </c>
      <c r="E1383" s="323" t="s">
        <v>1376</v>
      </c>
      <c r="F1383" s="403" t="s">
        <v>1079</v>
      </c>
      <c r="G1383" s="404"/>
      <c r="H1383" s="324" t="s">
        <v>123</v>
      </c>
      <c r="I1383" s="323">
        <v>0.05</v>
      </c>
      <c r="J1383" s="323">
        <v>2.3199999999999998</v>
      </c>
      <c r="K1383" s="325">
        <v>0.11</v>
      </c>
    </row>
    <row r="1384" spans="1:11" hidden="1">
      <c r="A1384" s="323" t="s">
        <v>1076</v>
      </c>
      <c r="B1384" s="324" t="s">
        <v>1083</v>
      </c>
      <c r="C1384" s="324" t="s">
        <v>19</v>
      </c>
      <c r="D1384" s="324">
        <v>88248</v>
      </c>
      <c r="E1384" s="323" t="s">
        <v>1370</v>
      </c>
      <c r="F1384" s="403" t="s">
        <v>1085</v>
      </c>
      <c r="G1384" s="404"/>
      <c r="H1384" s="324" t="s">
        <v>979</v>
      </c>
      <c r="I1384" s="323">
        <v>0.1</v>
      </c>
      <c r="J1384" s="323">
        <v>16.45</v>
      </c>
      <c r="K1384" s="325">
        <v>1.64</v>
      </c>
    </row>
    <row r="1385" spans="1:11" hidden="1">
      <c r="A1385" s="323" t="s">
        <v>1076</v>
      </c>
      <c r="B1385" s="324" t="s">
        <v>1083</v>
      </c>
      <c r="C1385" s="324" t="s">
        <v>19</v>
      </c>
      <c r="D1385" s="324">
        <v>88267</v>
      </c>
      <c r="E1385" s="323" t="s">
        <v>1371</v>
      </c>
      <c r="F1385" s="403" t="s">
        <v>1085</v>
      </c>
      <c r="G1385" s="404"/>
      <c r="H1385" s="324" t="s">
        <v>979</v>
      </c>
      <c r="I1385" s="323">
        <v>0.1</v>
      </c>
      <c r="J1385" s="323">
        <v>19.88</v>
      </c>
      <c r="K1385" s="325">
        <v>1.98</v>
      </c>
    </row>
    <row r="1386" spans="1:11" hidden="1">
      <c r="A1386" s="277"/>
      <c r="B1386"/>
      <c r="C1386"/>
      <c r="D1386"/>
      <c r="E1386" s="277"/>
      <c r="F1386" s="277"/>
      <c r="G1386"/>
      <c r="H1386"/>
      <c r="I1386" s="277"/>
      <c r="J1386" s="277"/>
      <c r="K1386" s="278"/>
    </row>
    <row r="1387" spans="1:11" ht="24.75">
      <c r="A1387" s="315"/>
      <c r="B1387" s="316" t="s">
        <v>1066</v>
      </c>
      <c r="C1387" s="316" t="s">
        <v>1067</v>
      </c>
      <c r="D1387" s="316" t="s">
        <v>6</v>
      </c>
      <c r="E1387" s="317" t="s">
        <v>1068</v>
      </c>
      <c r="F1387" s="317" t="s">
        <v>1069</v>
      </c>
      <c r="G1387" s="316"/>
      <c r="H1387" s="316" t="s">
        <v>1070</v>
      </c>
      <c r="I1387" s="317" t="s">
        <v>11</v>
      </c>
      <c r="J1387" s="317" t="s">
        <v>1071</v>
      </c>
      <c r="K1387" s="318" t="s">
        <v>1072</v>
      </c>
    </row>
    <row r="1388" spans="1:11" ht="31.5">
      <c r="A1388" s="319" t="s">
        <v>1638</v>
      </c>
      <c r="B1388" s="320" t="s">
        <v>1074</v>
      </c>
      <c r="C1388" s="320" t="s">
        <v>1075</v>
      </c>
      <c r="D1388" s="320" t="s">
        <v>500</v>
      </c>
      <c r="E1388" s="321" t="s">
        <v>501</v>
      </c>
      <c r="F1388" s="321" t="s">
        <v>1282</v>
      </c>
      <c r="G1388" s="320"/>
      <c r="H1388" s="320" t="s">
        <v>130</v>
      </c>
      <c r="I1388" s="321">
        <v>1</v>
      </c>
      <c r="J1388" s="321">
        <v>47.6</v>
      </c>
      <c r="K1388" s="322">
        <v>47.6</v>
      </c>
    </row>
    <row r="1389" spans="1:11">
      <c r="A1389" s="323" t="s">
        <v>1076</v>
      </c>
      <c r="B1389" s="324" t="s">
        <v>1077</v>
      </c>
      <c r="C1389" s="324" t="s">
        <v>1280</v>
      </c>
      <c r="D1389" s="324">
        <v>138</v>
      </c>
      <c r="E1389" s="323" t="s">
        <v>1601</v>
      </c>
      <c r="F1389" s="403" t="s">
        <v>1079</v>
      </c>
      <c r="G1389" s="404"/>
      <c r="H1389" s="324" t="s">
        <v>1295</v>
      </c>
      <c r="I1389" s="323">
        <v>0.03</v>
      </c>
      <c r="J1389" s="323">
        <v>71.41</v>
      </c>
      <c r="K1389" s="325">
        <v>2.14</v>
      </c>
    </row>
    <row r="1390" spans="1:11">
      <c r="A1390" s="323" t="s">
        <v>1076</v>
      </c>
      <c r="B1390" s="324" t="s">
        <v>1077</v>
      </c>
      <c r="C1390" s="324" t="s">
        <v>1280</v>
      </c>
      <c r="D1390" s="324">
        <v>707</v>
      </c>
      <c r="E1390" s="323" t="s">
        <v>1639</v>
      </c>
      <c r="F1390" s="403" t="s">
        <v>1079</v>
      </c>
      <c r="G1390" s="404"/>
      <c r="H1390" s="324" t="s">
        <v>130</v>
      </c>
      <c r="I1390" s="323">
        <v>1</v>
      </c>
      <c r="J1390" s="323">
        <v>31.89</v>
      </c>
      <c r="K1390" s="325">
        <v>31.89</v>
      </c>
    </row>
    <row r="1391" spans="1:11">
      <c r="A1391" s="323" t="s">
        <v>1076</v>
      </c>
      <c r="B1391" s="324" t="s">
        <v>1077</v>
      </c>
      <c r="C1391" s="324" t="s">
        <v>1280</v>
      </c>
      <c r="D1391" s="324">
        <v>2036</v>
      </c>
      <c r="E1391" s="323" t="s">
        <v>1603</v>
      </c>
      <c r="F1391" s="403" t="s">
        <v>1079</v>
      </c>
      <c r="G1391" s="404"/>
      <c r="H1391" s="324" t="s">
        <v>1604</v>
      </c>
      <c r="I1391" s="323">
        <v>4.3999999999999997E-2</v>
      </c>
      <c r="J1391" s="323">
        <v>68.78</v>
      </c>
      <c r="K1391" s="325">
        <v>3.02</v>
      </c>
    </row>
    <row r="1392" spans="1:11">
      <c r="A1392" s="323" t="s">
        <v>1076</v>
      </c>
      <c r="B1392" s="324" t="s">
        <v>1077</v>
      </c>
      <c r="C1392" s="324" t="s">
        <v>19</v>
      </c>
      <c r="D1392" s="324">
        <v>2696</v>
      </c>
      <c r="E1392" s="323" t="s">
        <v>1606</v>
      </c>
      <c r="F1392" s="403" t="s">
        <v>1197</v>
      </c>
      <c r="G1392" s="404"/>
      <c r="H1392" s="324" t="s">
        <v>979</v>
      </c>
      <c r="I1392" s="323">
        <v>0.4</v>
      </c>
      <c r="J1392" s="323">
        <v>15.33</v>
      </c>
      <c r="K1392" s="325">
        <v>6.13</v>
      </c>
    </row>
    <row r="1393" spans="1:11">
      <c r="A1393" s="323" t="s">
        <v>1076</v>
      </c>
      <c r="B1393" s="324" t="s">
        <v>1077</v>
      </c>
      <c r="C1393" s="324" t="s">
        <v>19</v>
      </c>
      <c r="D1393" s="324">
        <v>6111</v>
      </c>
      <c r="E1393" s="323" t="s">
        <v>1292</v>
      </c>
      <c r="F1393" s="403" t="s">
        <v>1197</v>
      </c>
      <c r="G1393" s="404"/>
      <c r="H1393" s="324" t="s">
        <v>979</v>
      </c>
      <c r="I1393" s="323">
        <v>0.4</v>
      </c>
      <c r="J1393" s="323">
        <v>11.05</v>
      </c>
      <c r="K1393" s="325">
        <v>4.42</v>
      </c>
    </row>
    <row r="1394" spans="1:11">
      <c r="A1394" s="277"/>
      <c r="B1394"/>
      <c r="C1394"/>
      <c r="D1394"/>
      <c r="E1394" s="277"/>
      <c r="F1394" s="277"/>
      <c r="G1394"/>
      <c r="H1394"/>
      <c r="I1394" s="277"/>
      <c r="J1394" s="277"/>
      <c r="K1394" s="278"/>
    </row>
    <row r="1395" spans="1:11" ht="24.75" hidden="1">
      <c r="A1395" s="315"/>
      <c r="B1395" s="316" t="s">
        <v>1066</v>
      </c>
      <c r="C1395" s="316" t="s">
        <v>1067</v>
      </c>
      <c r="D1395" s="316" t="s">
        <v>6</v>
      </c>
      <c r="E1395" s="317" t="s">
        <v>1068</v>
      </c>
      <c r="F1395" s="317" t="s">
        <v>1069</v>
      </c>
      <c r="G1395" s="316"/>
      <c r="H1395" s="316" t="s">
        <v>1070</v>
      </c>
      <c r="I1395" s="317" t="s">
        <v>11</v>
      </c>
      <c r="J1395" s="317" t="s">
        <v>1071</v>
      </c>
      <c r="K1395" s="318" t="s">
        <v>1072</v>
      </c>
    </row>
    <row r="1396" spans="1:11" ht="47.25" hidden="1">
      <c r="A1396" s="319" t="s">
        <v>1640</v>
      </c>
      <c r="B1396" s="320" t="s">
        <v>1074</v>
      </c>
      <c r="C1396" s="320" t="s">
        <v>19</v>
      </c>
      <c r="D1396" s="320">
        <v>89383</v>
      </c>
      <c r="E1396" s="321" t="s">
        <v>456</v>
      </c>
      <c r="F1396" s="321" t="s">
        <v>1366</v>
      </c>
      <c r="G1396" s="320"/>
      <c r="H1396" s="320" t="s">
        <v>123</v>
      </c>
      <c r="I1396" s="321">
        <v>1</v>
      </c>
      <c r="J1396" s="321">
        <v>6.05</v>
      </c>
      <c r="K1396" s="322">
        <v>6.05</v>
      </c>
    </row>
    <row r="1397" spans="1:11" hidden="1">
      <c r="A1397" s="323" t="s">
        <v>1076</v>
      </c>
      <c r="B1397" s="324" t="s">
        <v>1077</v>
      </c>
      <c r="C1397" s="324" t="s">
        <v>19</v>
      </c>
      <c r="D1397" s="324">
        <v>65</v>
      </c>
      <c r="E1397" s="323" t="s">
        <v>1637</v>
      </c>
      <c r="F1397" s="403" t="s">
        <v>1079</v>
      </c>
      <c r="G1397" s="404"/>
      <c r="H1397" s="324" t="s">
        <v>123</v>
      </c>
      <c r="I1397" s="323">
        <v>1</v>
      </c>
      <c r="J1397" s="323">
        <v>1.1000000000000001</v>
      </c>
      <c r="K1397" s="325">
        <v>1.1000000000000001</v>
      </c>
    </row>
    <row r="1398" spans="1:11" hidden="1">
      <c r="A1398" s="323" t="s">
        <v>1076</v>
      </c>
      <c r="B1398" s="324" t="s">
        <v>1077</v>
      </c>
      <c r="C1398" s="324" t="s">
        <v>19</v>
      </c>
      <c r="D1398" s="324">
        <v>122</v>
      </c>
      <c r="E1398" s="323" t="s">
        <v>1373</v>
      </c>
      <c r="F1398" s="403" t="s">
        <v>1079</v>
      </c>
      <c r="G1398" s="404"/>
      <c r="H1398" s="324" t="s">
        <v>123</v>
      </c>
      <c r="I1398" s="323">
        <v>7.0000000000000001E-3</v>
      </c>
      <c r="J1398" s="323">
        <v>76.86</v>
      </c>
      <c r="K1398" s="325">
        <v>0.53</v>
      </c>
    </row>
    <row r="1399" spans="1:11" hidden="1">
      <c r="A1399" s="323" t="s">
        <v>1076</v>
      </c>
      <c r="B1399" s="324" t="s">
        <v>1077</v>
      </c>
      <c r="C1399" s="324" t="s">
        <v>19</v>
      </c>
      <c r="D1399" s="324">
        <v>20083</v>
      </c>
      <c r="E1399" s="323" t="s">
        <v>1375</v>
      </c>
      <c r="F1399" s="403" t="s">
        <v>1079</v>
      </c>
      <c r="G1399" s="404"/>
      <c r="H1399" s="324" t="s">
        <v>123</v>
      </c>
      <c r="I1399" s="323">
        <v>8.0000000000000002E-3</v>
      </c>
      <c r="J1399" s="323">
        <v>87.08</v>
      </c>
      <c r="K1399" s="325">
        <v>0.69</v>
      </c>
    </row>
    <row r="1400" spans="1:11" hidden="1">
      <c r="A1400" s="323" t="s">
        <v>1076</v>
      </c>
      <c r="B1400" s="324" t="s">
        <v>1077</v>
      </c>
      <c r="C1400" s="324" t="s">
        <v>19</v>
      </c>
      <c r="D1400" s="324">
        <v>38383</v>
      </c>
      <c r="E1400" s="323" t="s">
        <v>1376</v>
      </c>
      <c r="F1400" s="403" t="s">
        <v>1079</v>
      </c>
      <c r="G1400" s="404"/>
      <c r="H1400" s="324" t="s">
        <v>123</v>
      </c>
      <c r="I1400" s="323">
        <v>0.05</v>
      </c>
      <c r="J1400" s="323">
        <v>2.3199999999999998</v>
      </c>
      <c r="K1400" s="325">
        <v>0.11</v>
      </c>
    </row>
    <row r="1401" spans="1:11" hidden="1">
      <c r="A1401" s="323" t="s">
        <v>1076</v>
      </c>
      <c r="B1401" s="324" t="s">
        <v>1083</v>
      </c>
      <c r="C1401" s="324" t="s">
        <v>19</v>
      </c>
      <c r="D1401" s="324">
        <v>88248</v>
      </c>
      <c r="E1401" s="323" t="s">
        <v>1370</v>
      </c>
      <c r="F1401" s="403" t="s">
        <v>1085</v>
      </c>
      <c r="G1401" s="404"/>
      <c r="H1401" s="324" t="s">
        <v>979</v>
      </c>
      <c r="I1401" s="323">
        <v>0.1</v>
      </c>
      <c r="J1401" s="323">
        <v>16.45</v>
      </c>
      <c r="K1401" s="325">
        <v>1.64</v>
      </c>
    </row>
    <row r="1402" spans="1:11" hidden="1">
      <c r="A1402" s="323" t="s">
        <v>1076</v>
      </c>
      <c r="B1402" s="324" t="s">
        <v>1083</v>
      </c>
      <c r="C1402" s="324" t="s">
        <v>19</v>
      </c>
      <c r="D1402" s="324">
        <v>88267</v>
      </c>
      <c r="E1402" s="323" t="s">
        <v>1371</v>
      </c>
      <c r="F1402" s="403" t="s">
        <v>1085</v>
      </c>
      <c r="G1402" s="404"/>
      <c r="H1402" s="324" t="s">
        <v>979</v>
      </c>
      <c r="I1402" s="323">
        <v>0.1</v>
      </c>
      <c r="J1402" s="323">
        <v>19.88</v>
      </c>
      <c r="K1402" s="325">
        <v>1.98</v>
      </c>
    </row>
    <row r="1403" spans="1:11" hidden="1">
      <c r="A1403" s="277"/>
      <c r="B1403"/>
      <c r="C1403"/>
      <c r="D1403"/>
      <c r="E1403" s="277"/>
      <c r="F1403" s="277"/>
      <c r="G1403"/>
      <c r="H1403"/>
      <c r="I1403" s="277"/>
      <c r="J1403" s="277"/>
      <c r="K1403" s="278"/>
    </row>
    <row r="1404" spans="1:11" ht="24.75" hidden="1">
      <c r="A1404" s="315"/>
      <c r="B1404" s="316" t="s">
        <v>1066</v>
      </c>
      <c r="C1404" s="316" t="s">
        <v>1067</v>
      </c>
      <c r="D1404" s="316" t="s">
        <v>6</v>
      </c>
      <c r="E1404" s="317" t="s">
        <v>1068</v>
      </c>
      <c r="F1404" s="317" t="s">
        <v>1069</v>
      </c>
      <c r="G1404" s="316"/>
      <c r="H1404" s="316" t="s">
        <v>1070</v>
      </c>
      <c r="I1404" s="317" t="s">
        <v>11</v>
      </c>
      <c r="J1404" s="317" t="s">
        <v>1071</v>
      </c>
      <c r="K1404" s="318" t="s">
        <v>1072</v>
      </c>
    </row>
    <row r="1405" spans="1:11" ht="47.25" hidden="1">
      <c r="A1405" s="319" t="s">
        <v>1641</v>
      </c>
      <c r="B1405" s="320" t="s">
        <v>1074</v>
      </c>
      <c r="C1405" s="320" t="s">
        <v>19</v>
      </c>
      <c r="D1405" s="320">
        <v>89353</v>
      </c>
      <c r="E1405" s="321" t="s">
        <v>612</v>
      </c>
      <c r="F1405" s="321" t="s">
        <v>1366</v>
      </c>
      <c r="G1405" s="320"/>
      <c r="H1405" s="320" t="s">
        <v>123</v>
      </c>
      <c r="I1405" s="321">
        <v>1</v>
      </c>
      <c r="J1405" s="321">
        <v>35.14</v>
      </c>
      <c r="K1405" s="322">
        <v>35.14</v>
      </c>
    </row>
    <row r="1406" spans="1:11" hidden="1">
      <c r="A1406" s="323" t="s">
        <v>1076</v>
      </c>
      <c r="B1406" s="324" t="s">
        <v>1077</v>
      </c>
      <c r="C1406" s="324" t="s">
        <v>19</v>
      </c>
      <c r="D1406" s="324">
        <v>3148</v>
      </c>
      <c r="E1406" s="323" t="s">
        <v>1579</v>
      </c>
      <c r="F1406" s="403" t="s">
        <v>1079</v>
      </c>
      <c r="G1406" s="404"/>
      <c r="H1406" s="324" t="s">
        <v>123</v>
      </c>
      <c r="I1406" s="323">
        <v>1.06E-2</v>
      </c>
      <c r="J1406" s="323">
        <v>18.25</v>
      </c>
      <c r="K1406" s="325">
        <v>0.19</v>
      </c>
    </row>
    <row r="1407" spans="1:11" hidden="1">
      <c r="A1407" s="323" t="s">
        <v>1076</v>
      </c>
      <c r="B1407" s="324" t="s">
        <v>1077</v>
      </c>
      <c r="C1407" s="324" t="s">
        <v>19</v>
      </c>
      <c r="D1407" s="324">
        <v>6016</v>
      </c>
      <c r="E1407" s="323" t="s">
        <v>1642</v>
      </c>
      <c r="F1407" s="403" t="s">
        <v>1079</v>
      </c>
      <c r="G1407" s="404"/>
      <c r="H1407" s="324" t="s">
        <v>123</v>
      </c>
      <c r="I1407" s="323">
        <v>1</v>
      </c>
      <c r="J1407" s="323">
        <v>30.95</v>
      </c>
      <c r="K1407" s="325">
        <v>30.95</v>
      </c>
    </row>
    <row r="1408" spans="1:11" hidden="1">
      <c r="A1408" s="323" t="s">
        <v>1076</v>
      </c>
      <c r="B1408" s="324" t="s">
        <v>1083</v>
      </c>
      <c r="C1408" s="324" t="s">
        <v>19</v>
      </c>
      <c r="D1408" s="324">
        <v>88248</v>
      </c>
      <c r="E1408" s="323" t="s">
        <v>1370</v>
      </c>
      <c r="F1408" s="403" t="s">
        <v>1085</v>
      </c>
      <c r="G1408" s="404"/>
      <c r="H1408" s="324" t="s">
        <v>979</v>
      </c>
      <c r="I1408" s="323">
        <v>0.11020000000000001</v>
      </c>
      <c r="J1408" s="323">
        <v>16.45</v>
      </c>
      <c r="K1408" s="325">
        <v>1.81</v>
      </c>
    </row>
    <row r="1409" spans="1:11" hidden="1">
      <c r="A1409" s="323" t="s">
        <v>1076</v>
      </c>
      <c r="B1409" s="324" t="s">
        <v>1083</v>
      </c>
      <c r="C1409" s="324" t="s">
        <v>19</v>
      </c>
      <c r="D1409" s="324">
        <v>88267</v>
      </c>
      <c r="E1409" s="323" t="s">
        <v>1371</v>
      </c>
      <c r="F1409" s="403" t="s">
        <v>1085</v>
      </c>
      <c r="G1409" s="404"/>
      <c r="H1409" s="324" t="s">
        <v>979</v>
      </c>
      <c r="I1409" s="323">
        <v>0.11020000000000001</v>
      </c>
      <c r="J1409" s="323">
        <v>19.88</v>
      </c>
      <c r="K1409" s="325">
        <v>2.19</v>
      </c>
    </row>
    <row r="1410" spans="1:11" hidden="1">
      <c r="A1410" s="277"/>
      <c r="B1410"/>
      <c r="C1410"/>
      <c r="D1410"/>
      <c r="E1410" s="277"/>
      <c r="F1410" s="277"/>
      <c r="G1410"/>
      <c r="H1410"/>
      <c r="I1410" s="277"/>
      <c r="J1410" s="277"/>
      <c r="K1410" s="278"/>
    </row>
    <row r="1411" spans="1:11" ht="24.75" hidden="1">
      <c r="A1411" s="315"/>
      <c r="B1411" s="316" t="s">
        <v>1066</v>
      </c>
      <c r="C1411" s="316" t="s">
        <v>1067</v>
      </c>
      <c r="D1411" s="316" t="s">
        <v>6</v>
      </c>
      <c r="E1411" s="317" t="s">
        <v>1068</v>
      </c>
      <c r="F1411" s="317" t="s">
        <v>1069</v>
      </c>
      <c r="G1411" s="316"/>
      <c r="H1411" s="316" t="s">
        <v>1070</v>
      </c>
      <c r="I1411" s="317" t="s">
        <v>11</v>
      </c>
      <c r="J1411" s="317" t="s">
        <v>1071</v>
      </c>
      <c r="K1411" s="318" t="s">
        <v>1072</v>
      </c>
    </row>
    <row r="1412" spans="1:11" ht="47.25" hidden="1">
      <c r="A1412" s="319" t="s">
        <v>1643</v>
      </c>
      <c r="B1412" s="320" t="s">
        <v>1074</v>
      </c>
      <c r="C1412" s="320" t="s">
        <v>19</v>
      </c>
      <c r="D1412" s="320">
        <v>94794</v>
      </c>
      <c r="E1412" s="321" t="s">
        <v>125</v>
      </c>
      <c r="F1412" s="321" t="s">
        <v>1366</v>
      </c>
      <c r="G1412" s="320"/>
      <c r="H1412" s="320" t="s">
        <v>123</v>
      </c>
      <c r="I1412" s="321">
        <v>1</v>
      </c>
      <c r="J1412" s="321">
        <v>148.34</v>
      </c>
      <c r="K1412" s="322">
        <v>148.34</v>
      </c>
    </row>
    <row r="1413" spans="1:11" hidden="1">
      <c r="A1413" s="323" t="s">
        <v>1076</v>
      </c>
      <c r="B1413" s="324" t="s">
        <v>1077</v>
      </c>
      <c r="C1413" s="324" t="s">
        <v>19</v>
      </c>
      <c r="D1413" s="324">
        <v>3148</v>
      </c>
      <c r="E1413" s="323" t="s">
        <v>1579</v>
      </c>
      <c r="F1413" s="403" t="s">
        <v>1079</v>
      </c>
      <c r="G1413" s="404"/>
      <c r="H1413" s="324" t="s">
        <v>123</v>
      </c>
      <c r="I1413" s="323">
        <v>1.9199999999999998E-2</v>
      </c>
      <c r="J1413" s="323">
        <v>18.25</v>
      </c>
      <c r="K1413" s="325">
        <v>0.35</v>
      </c>
    </row>
    <row r="1414" spans="1:11" hidden="1">
      <c r="A1414" s="323" t="s">
        <v>1076</v>
      </c>
      <c r="B1414" s="324" t="s">
        <v>1077</v>
      </c>
      <c r="C1414" s="324" t="s">
        <v>19</v>
      </c>
      <c r="D1414" s="324">
        <v>6015</v>
      </c>
      <c r="E1414" s="323" t="s">
        <v>1644</v>
      </c>
      <c r="F1414" s="403" t="s">
        <v>1079</v>
      </c>
      <c r="G1414" s="404"/>
      <c r="H1414" s="324" t="s">
        <v>123</v>
      </c>
      <c r="I1414" s="323">
        <v>1</v>
      </c>
      <c r="J1414" s="323">
        <v>134.4</v>
      </c>
      <c r="K1414" s="325">
        <v>134.4</v>
      </c>
    </row>
    <row r="1415" spans="1:11" hidden="1">
      <c r="A1415" s="323" t="s">
        <v>1076</v>
      </c>
      <c r="B1415" s="324" t="s">
        <v>1083</v>
      </c>
      <c r="C1415" s="324" t="s">
        <v>19</v>
      </c>
      <c r="D1415" s="324">
        <v>88248</v>
      </c>
      <c r="E1415" s="323" t="s">
        <v>1370</v>
      </c>
      <c r="F1415" s="403" t="s">
        <v>1085</v>
      </c>
      <c r="G1415" s="404"/>
      <c r="H1415" s="324" t="s">
        <v>979</v>
      </c>
      <c r="I1415" s="323">
        <v>0.37430000000000002</v>
      </c>
      <c r="J1415" s="323">
        <v>16.45</v>
      </c>
      <c r="K1415" s="325">
        <v>6.15</v>
      </c>
    </row>
    <row r="1416" spans="1:11" hidden="1">
      <c r="A1416" s="323" t="s">
        <v>1076</v>
      </c>
      <c r="B1416" s="324" t="s">
        <v>1083</v>
      </c>
      <c r="C1416" s="324" t="s">
        <v>19</v>
      </c>
      <c r="D1416" s="324">
        <v>88267</v>
      </c>
      <c r="E1416" s="323" t="s">
        <v>1371</v>
      </c>
      <c r="F1416" s="403" t="s">
        <v>1085</v>
      </c>
      <c r="G1416" s="404"/>
      <c r="H1416" s="324" t="s">
        <v>979</v>
      </c>
      <c r="I1416" s="323">
        <v>0.37430000000000002</v>
      </c>
      <c r="J1416" s="323">
        <v>19.88</v>
      </c>
      <c r="K1416" s="325">
        <v>7.44</v>
      </c>
    </row>
    <row r="1417" spans="1:11" hidden="1">
      <c r="A1417" s="277"/>
      <c r="B1417"/>
      <c r="C1417"/>
      <c r="D1417"/>
      <c r="E1417" s="277"/>
      <c r="F1417" s="277"/>
      <c r="G1417"/>
      <c r="H1417"/>
      <c r="I1417" s="277"/>
      <c r="J1417" s="277"/>
      <c r="K1417" s="278"/>
    </row>
    <row r="1418" spans="1:11" ht="24.75" hidden="1">
      <c r="A1418" s="315"/>
      <c r="B1418" s="316" t="s">
        <v>1066</v>
      </c>
      <c r="C1418" s="316" t="s">
        <v>1067</v>
      </c>
      <c r="D1418" s="316" t="s">
        <v>6</v>
      </c>
      <c r="E1418" s="317" t="s">
        <v>1068</v>
      </c>
      <c r="F1418" s="317" t="s">
        <v>1069</v>
      </c>
      <c r="G1418" s="316"/>
      <c r="H1418" s="316" t="s">
        <v>1070</v>
      </c>
      <c r="I1418" s="317" t="s">
        <v>11</v>
      </c>
      <c r="J1418" s="317" t="s">
        <v>1071</v>
      </c>
      <c r="K1418" s="318" t="s">
        <v>1072</v>
      </c>
    </row>
    <row r="1419" spans="1:11" ht="47.25" hidden="1">
      <c r="A1419" s="319" t="s">
        <v>1645</v>
      </c>
      <c r="B1419" s="320" t="s">
        <v>1074</v>
      </c>
      <c r="C1419" s="320" t="s">
        <v>19</v>
      </c>
      <c r="D1419" s="320">
        <v>89987</v>
      </c>
      <c r="E1419" s="321" t="s">
        <v>124</v>
      </c>
      <c r="F1419" s="321" t="s">
        <v>1366</v>
      </c>
      <c r="G1419" s="320"/>
      <c r="H1419" s="320" t="s">
        <v>123</v>
      </c>
      <c r="I1419" s="321">
        <v>1</v>
      </c>
      <c r="J1419" s="321">
        <v>83.71</v>
      </c>
      <c r="K1419" s="322">
        <v>83.71</v>
      </c>
    </row>
    <row r="1420" spans="1:11" hidden="1">
      <c r="A1420" s="323" t="s">
        <v>1076</v>
      </c>
      <c r="B1420" s="324" t="s">
        <v>1077</v>
      </c>
      <c r="C1420" s="324" t="s">
        <v>19</v>
      </c>
      <c r="D1420" s="324">
        <v>3148</v>
      </c>
      <c r="E1420" s="323" t="s">
        <v>1579</v>
      </c>
      <c r="F1420" s="403" t="s">
        <v>1079</v>
      </c>
      <c r="G1420" s="404"/>
      <c r="H1420" s="324" t="s">
        <v>123</v>
      </c>
      <c r="I1420" s="323">
        <v>1.06E-2</v>
      </c>
      <c r="J1420" s="323">
        <v>18.25</v>
      </c>
      <c r="K1420" s="325">
        <v>0.19</v>
      </c>
    </row>
    <row r="1421" spans="1:11" hidden="1">
      <c r="A1421" s="323" t="s">
        <v>1076</v>
      </c>
      <c r="B1421" s="324" t="s">
        <v>1077</v>
      </c>
      <c r="C1421" s="324" t="s">
        <v>19</v>
      </c>
      <c r="D1421" s="324">
        <v>6005</v>
      </c>
      <c r="E1421" s="323" t="s">
        <v>1646</v>
      </c>
      <c r="F1421" s="403" t="s">
        <v>1079</v>
      </c>
      <c r="G1421" s="404"/>
      <c r="H1421" s="324" t="s">
        <v>123</v>
      </c>
      <c r="I1421" s="323">
        <v>1</v>
      </c>
      <c r="J1421" s="323">
        <v>75.5</v>
      </c>
      <c r="K1421" s="325">
        <v>75.5</v>
      </c>
    </row>
    <row r="1422" spans="1:11" hidden="1">
      <c r="A1422" s="323" t="s">
        <v>1076</v>
      </c>
      <c r="B1422" s="324" t="s">
        <v>1083</v>
      </c>
      <c r="C1422" s="324" t="s">
        <v>19</v>
      </c>
      <c r="D1422" s="324">
        <v>88248</v>
      </c>
      <c r="E1422" s="323" t="s">
        <v>1370</v>
      </c>
      <c r="F1422" s="403" t="s">
        <v>1085</v>
      </c>
      <c r="G1422" s="404"/>
      <c r="H1422" s="324" t="s">
        <v>979</v>
      </c>
      <c r="I1422" s="323">
        <v>0.22120000000000001</v>
      </c>
      <c r="J1422" s="323">
        <v>16.45</v>
      </c>
      <c r="K1422" s="325">
        <v>3.63</v>
      </c>
    </row>
    <row r="1423" spans="1:11" hidden="1">
      <c r="A1423" s="323" t="s">
        <v>1076</v>
      </c>
      <c r="B1423" s="324" t="s">
        <v>1083</v>
      </c>
      <c r="C1423" s="324" t="s">
        <v>19</v>
      </c>
      <c r="D1423" s="324">
        <v>88267</v>
      </c>
      <c r="E1423" s="323" t="s">
        <v>1371</v>
      </c>
      <c r="F1423" s="403" t="s">
        <v>1085</v>
      </c>
      <c r="G1423" s="404"/>
      <c r="H1423" s="324" t="s">
        <v>979</v>
      </c>
      <c r="I1423" s="323">
        <v>0.22120000000000001</v>
      </c>
      <c r="J1423" s="323">
        <v>19.88</v>
      </c>
      <c r="K1423" s="325">
        <v>4.3899999999999997</v>
      </c>
    </row>
    <row r="1424" spans="1:11" hidden="1">
      <c r="A1424" s="277"/>
      <c r="B1424"/>
      <c r="C1424"/>
      <c r="D1424"/>
      <c r="E1424" s="277"/>
      <c r="F1424" s="277"/>
      <c r="G1424"/>
      <c r="H1424"/>
      <c r="I1424" s="277"/>
      <c r="J1424" s="277"/>
      <c r="K1424" s="278"/>
    </row>
    <row r="1425" spans="1:11" ht="24.75" hidden="1">
      <c r="A1425" s="315"/>
      <c r="B1425" s="316" t="s">
        <v>1066</v>
      </c>
      <c r="C1425" s="316" t="s">
        <v>1067</v>
      </c>
      <c r="D1425" s="316" t="s">
        <v>6</v>
      </c>
      <c r="E1425" s="317" t="s">
        <v>1068</v>
      </c>
      <c r="F1425" s="317" t="s">
        <v>1069</v>
      </c>
      <c r="G1425" s="316"/>
      <c r="H1425" s="316" t="s">
        <v>1070</v>
      </c>
      <c r="I1425" s="317" t="s">
        <v>11</v>
      </c>
      <c r="J1425" s="317" t="s">
        <v>1071</v>
      </c>
      <c r="K1425" s="318" t="s">
        <v>1072</v>
      </c>
    </row>
    <row r="1426" spans="1:11" ht="47.25" hidden="1">
      <c r="A1426" s="319" t="s">
        <v>1647</v>
      </c>
      <c r="B1426" s="320" t="s">
        <v>1074</v>
      </c>
      <c r="C1426" s="320" t="s">
        <v>19</v>
      </c>
      <c r="D1426" s="320">
        <v>89985</v>
      </c>
      <c r="E1426" s="321" t="s">
        <v>127</v>
      </c>
      <c r="F1426" s="321" t="s">
        <v>1366</v>
      </c>
      <c r="G1426" s="320"/>
      <c r="H1426" s="320" t="s">
        <v>123</v>
      </c>
      <c r="I1426" s="321">
        <v>1</v>
      </c>
      <c r="J1426" s="321">
        <v>79.42</v>
      </c>
      <c r="K1426" s="322">
        <v>79.42</v>
      </c>
    </row>
    <row r="1427" spans="1:11" hidden="1">
      <c r="A1427" s="323" t="s">
        <v>1076</v>
      </c>
      <c r="B1427" s="324" t="s">
        <v>1077</v>
      </c>
      <c r="C1427" s="324" t="s">
        <v>19</v>
      </c>
      <c r="D1427" s="324">
        <v>3148</v>
      </c>
      <c r="E1427" s="323" t="s">
        <v>1579</v>
      </c>
      <c r="F1427" s="403" t="s">
        <v>1079</v>
      </c>
      <c r="G1427" s="404"/>
      <c r="H1427" s="324" t="s">
        <v>123</v>
      </c>
      <c r="I1427" s="323">
        <v>1.06E-2</v>
      </c>
      <c r="J1427" s="323">
        <v>18.25</v>
      </c>
      <c r="K1427" s="325">
        <v>0.19</v>
      </c>
    </row>
    <row r="1428" spans="1:11" hidden="1">
      <c r="A1428" s="323" t="s">
        <v>1076</v>
      </c>
      <c r="B1428" s="324" t="s">
        <v>1077</v>
      </c>
      <c r="C1428" s="324" t="s">
        <v>19</v>
      </c>
      <c r="D1428" s="324">
        <v>6024</v>
      </c>
      <c r="E1428" s="323" t="s">
        <v>1648</v>
      </c>
      <c r="F1428" s="403" t="s">
        <v>1079</v>
      </c>
      <c r="G1428" s="404"/>
      <c r="H1428" s="324" t="s">
        <v>123</v>
      </c>
      <c r="I1428" s="323">
        <v>1</v>
      </c>
      <c r="J1428" s="323">
        <v>71.209999999999994</v>
      </c>
      <c r="K1428" s="325">
        <v>71.209999999999994</v>
      </c>
    </row>
    <row r="1429" spans="1:11" hidden="1">
      <c r="A1429" s="323" t="s">
        <v>1076</v>
      </c>
      <c r="B1429" s="324" t="s">
        <v>1083</v>
      </c>
      <c r="C1429" s="324" t="s">
        <v>19</v>
      </c>
      <c r="D1429" s="324">
        <v>88248</v>
      </c>
      <c r="E1429" s="323" t="s">
        <v>1370</v>
      </c>
      <c r="F1429" s="403" t="s">
        <v>1085</v>
      </c>
      <c r="G1429" s="404"/>
      <c r="H1429" s="324" t="s">
        <v>979</v>
      </c>
      <c r="I1429" s="323">
        <v>0.22120000000000001</v>
      </c>
      <c r="J1429" s="323">
        <v>16.45</v>
      </c>
      <c r="K1429" s="325">
        <v>3.63</v>
      </c>
    </row>
    <row r="1430" spans="1:11" hidden="1">
      <c r="A1430" s="323" t="s">
        <v>1076</v>
      </c>
      <c r="B1430" s="324" t="s">
        <v>1083</v>
      </c>
      <c r="C1430" s="324" t="s">
        <v>19</v>
      </c>
      <c r="D1430" s="324">
        <v>88267</v>
      </c>
      <c r="E1430" s="323" t="s">
        <v>1371</v>
      </c>
      <c r="F1430" s="403" t="s">
        <v>1085</v>
      </c>
      <c r="G1430" s="404"/>
      <c r="H1430" s="324" t="s">
        <v>979</v>
      </c>
      <c r="I1430" s="323">
        <v>0.22120000000000001</v>
      </c>
      <c r="J1430" s="323">
        <v>19.88</v>
      </c>
      <c r="K1430" s="325">
        <v>4.3899999999999997</v>
      </c>
    </row>
    <row r="1431" spans="1:11" hidden="1">
      <c r="A1431" s="277"/>
      <c r="B1431"/>
      <c r="C1431"/>
      <c r="D1431"/>
      <c r="E1431" s="277"/>
      <c r="F1431" s="277"/>
      <c r="G1431"/>
      <c r="H1431"/>
      <c r="I1431" s="277"/>
      <c r="J1431" s="277"/>
      <c r="K1431" s="278"/>
    </row>
    <row r="1432" spans="1:11" ht="24.75" hidden="1">
      <c r="A1432" s="315"/>
      <c r="B1432" s="316" t="s">
        <v>1066</v>
      </c>
      <c r="C1432" s="316" t="s">
        <v>1067</v>
      </c>
      <c r="D1432" s="316" t="s">
        <v>6</v>
      </c>
      <c r="E1432" s="317" t="s">
        <v>1068</v>
      </c>
      <c r="F1432" s="317" t="s">
        <v>1069</v>
      </c>
      <c r="G1432" s="316"/>
      <c r="H1432" s="316" t="s">
        <v>1070</v>
      </c>
      <c r="I1432" s="317" t="s">
        <v>11</v>
      </c>
      <c r="J1432" s="317" t="s">
        <v>1071</v>
      </c>
      <c r="K1432" s="318" t="s">
        <v>1072</v>
      </c>
    </row>
    <row r="1433" spans="1:11" ht="47.25" hidden="1">
      <c r="A1433" s="319" t="s">
        <v>1649</v>
      </c>
      <c r="B1433" s="320" t="s">
        <v>1074</v>
      </c>
      <c r="C1433" s="320" t="s">
        <v>19</v>
      </c>
      <c r="D1433" s="320">
        <v>99635</v>
      </c>
      <c r="E1433" s="321" t="s">
        <v>128</v>
      </c>
      <c r="F1433" s="321" t="s">
        <v>1366</v>
      </c>
      <c r="G1433" s="320"/>
      <c r="H1433" s="320" t="s">
        <v>123</v>
      </c>
      <c r="I1433" s="321">
        <v>1</v>
      </c>
      <c r="J1433" s="321">
        <v>211.89</v>
      </c>
      <c r="K1433" s="322">
        <v>211.89</v>
      </c>
    </row>
    <row r="1434" spans="1:11" hidden="1">
      <c r="A1434" s="323" t="s">
        <v>1076</v>
      </c>
      <c r="B1434" s="324" t="s">
        <v>1077</v>
      </c>
      <c r="C1434" s="324" t="s">
        <v>19</v>
      </c>
      <c r="D1434" s="324">
        <v>3148</v>
      </c>
      <c r="E1434" s="323" t="s">
        <v>1579</v>
      </c>
      <c r="F1434" s="403" t="s">
        <v>1079</v>
      </c>
      <c r="G1434" s="404"/>
      <c r="H1434" s="324" t="s">
        <v>123</v>
      </c>
      <c r="I1434" s="323">
        <v>1.9199999999999998E-2</v>
      </c>
      <c r="J1434" s="323">
        <v>18.25</v>
      </c>
      <c r="K1434" s="325">
        <v>0.35</v>
      </c>
    </row>
    <row r="1435" spans="1:11" hidden="1">
      <c r="A1435" s="323" t="s">
        <v>1076</v>
      </c>
      <c r="B1435" s="324" t="s">
        <v>1077</v>
      </c>
      <c r="C1435" s="324" t="s">
        <v>19</v>
      </c>
      <c r="D1435" s="324">
        <v>10228</v>
      </c>
      <c r="E1435" s="323" t="s">
        <v>1650</v>
      </c>
      <c r="F1435" s="403" t="s">
        <v>1079</v>
      </c>
      <c r="G1435" s="404"/>
      <c r="H1435" s="324" t="s">
        <v>123</v>
      </c>
      <c r="I1435" s="323">
        <v>1</v>
      </c>
      <c r="J1435" s="323">
        <v>177.95</v>
      </c>
      <c r="K1435" s="325">
        <v>177.95</v>
      </c>
    </row>
    <row r="1436" spans="1:11" hidden="1">
      <c r="A1436" s="323" t="s">
        <v>1076</v>
      </c>
      <c r="B1436" s="324" t="s">
        <v>1083</v>
      </c>
      <c r="C1436" s="324" t="s">
        <v>19</v>
      </c>
      <c r="D1436" s="324">
        <v>88248</v>
      </c>
      <c r="E1436" s="323" t="s">
        <v>1370</v>
      </c>
      <c r="F1436" s="403" t="s">
        <v>1085</v>
      </c>
      <c r="G1436" s="404"/>
      <c r="H1436" s="324" t="s">
        <v>979</v>
      </c>
      <c r="I1436" s="323">
        <v>0.92490000000000006</v>
      </c>
      <c r="J1436" s="323">
        <v>16.45</v>
      </c>
      <c r="K1436" s="325">
        <v>15.21</v>
      </c>
    </row>
    <row r="1437" spans="1:11" hidden="1">
      <c r="A1437" s="323" t="s">
        <v>1076</v>
      </c>
      <c r="B1437" s="324" t="s">
        <v>1083</v>
      </c>
      <c r="C1437" s="324" t="s">
        <v>19</v>
      </c>
      <c r="D1437" s="324">
        <v>88267</v>
      </c>
      <c r="E1437" s="323" t="s">
        <v>1371</v>
      </c>
      <c r="F1437" s="403" t="s">
        <v>1085</v>
      </c>
      <c r="G1437" s="404"/>
      <c r="H1437" s="324" t="s">
        <v>979</v>
      </c>
      <c r="I1437" s="323">
        <v>0.92490000000000006</v>
      </c>
      <c r="J1437" s="323">
        <v>19.88</v>
      </c>
      <c r="K1437" s="325">
        <v>18.38</v>
      </c>
    </row>
    <row r="1438" spans="1:11" hidden="1">
      <c r="A1438" s="277"/>
      <c r="B1438"/>
      <c r="C1438"/>
      <c r="D1438"/>
      <c r="E1438" s="277"/>
      <c r="F1438" s="277"/>
      <c r="G1438"/>
      <c r="H1438"/>
      <c r="I1438" s="277"/>
      <c r="J1438" s="277"/>
      <c r="K1438" s="278"/>
    </row>
    <row r="1439" spans="1:11" ht="24.75" hidden="1">
      <c r="A1439" s="315"/>
      <c r="B1439" s="316" t="s">
        <v>1066</v>
      </c>
      <c r="C1439" s="316" t="s">
        <v>1067</v>
      </c>
      <c r="D1439" s="316" t="s">
        <v>6</v>
      </c>
      <c r="E1439" s="317" t="s">
        <v>1068</v>
      </c>
      <c r="F1439" s="317" t="s">
        <v>1069</v>
      </c>
      <c r="G1439" s="316"/>
      <c r="H1439" s="316" t="s">
        <v>1070</v>
      </c>
      <c r="I1439" s="317" t="s">
        <v>11</v>
      </c>
      <c r="J1439" s="317" t="s">
        <v>1071</v>
      </c>
      <c r="K1439" s="318" t="s">
        <v>1072</v>
      </c>
    </row>
    <row r="1440" spans="1:11" ht="47.25" hidden="1">
      <c r="A1440" s="319" t="s">
        <v>1651</v>
      </c>
      <c r="B1440" s="320" t="s">
        <v>1074</v>
      </c>
      <c r="C1440" s="320" t="s">
        <v>19</v>
      </c>
      <c r="D1440" s="320">
        <v>95469</v>
      </c>
      <c r="E1440" s="321" t="s">
        <v>642</v>
      </c>
      <c r="F1440" s="321" t="s">
        <v>1366</v>
      </c>
      <c r="G1440" s="320"/>
      <c r="H1440" s="320" t="s">
        <v>123</v>
      </c>
      <c r="I1440" s="321">
        <v>1</v>
      </c>
      <c r="J1440" s="321">
        <v>277.54000000000002</v>
      </c>
      <c r="K1440" s="322">
        <v>277.54000000000002</v>
      </c>
    </row>
    <row r="1441" spans="1:11" ht="24.75" hidden="1">
      <c r="A1441" s="323" t="s">
        <v>1076</v>
      </c>
      <c r="B1441" s="324" t="s">
        <v>1077</v>
      </c>
      <c r="C1441" s="324" t="s">
        <v>19</v>
      </c>
      <c r="D1441" s="324">
        <v>4384</v>
      </c>
      <c r="E1441" s="323" t="s">
        <v>1652</v>
      </c>
      <c r="F1441" s="403" t="s">
        <v>1079</v>
      </c>
      <c r="G1441" s="404"/>
      <c r="H1441" s="324" t="s">
        <v>123</v>
      </c>
      <c r="I1441" s="323">
        <v>2</v>
      </c>
      <c r="J1441" s="323">
        <v>24.31</v>
      </c>
      <c r="K1441" s="325">
        <v>48.62</v>
      </c>
    </row>
    <row r="1442" spans="1:11" hidden="1">
      <c r="A1442" s="323" t="s">
        <v>1076</v>
      </c>
      <c r="B1442" s="324" t="s">
        <v>1077</v>
      </c>
      <c r="C1442" s="324" t="s">
        <v>19</v>
      </c>
      <c r="D1442" s="324">
        <v>6138</v>
      </c>
      <c r="E1442" s="323" t="s">
        <v>1653</v>
      </c>
      <c r="F1442" s="403" t="s">
        <v>1079</v>
      </c>
      <c r="G1442" s="404"/>
      <c r="H1442" s="324" t="s">
        <v>123</v>
      </c>
      <c r="I1442" s="323">
        <v>1</v>
      </c>
      <c r="J1442" s="323">
        <v>10.93</v>
      </c>
      <c r="K1442" s="325">
        <v>10.93</v>
      </c>
    </row>
    <row r="1443" spans="1:11" hidden="1">
      <c r="A1443" s="323" t="s">
        <v>1076</v>
      </c>
      <c r="B1443" s="324" t="s">
        <v>1077</v>
      </c>
      <c r="C1443" s="324" t="s">
        <v>19</v>
      </c>
      <c r="D1443" s="324">
        <v>10420</v>
      </c>
      <c r="E1443" s="323" t="s">
        <v>1654</v>
      </c>
      <c r="F1443" s="403" t="s">
        <v>1079</v>
      </c>
      <c r="G1443" s="404"/>
      <c r="H1443" s="324" t="s">
        <v>123</v>
      </c>
      <c r="I1443" s="323">
        <v>1</v>
      </c>
      <c r="J1443" s="323">
        <v>192.4</v>
      </c>
      <c r="K1443" s="325">
        <v>192.4</v>
      </c>
    </row>
    <row r="1444" spans="1:11" hidden="1">
      <c r="A1444" s="323" t="s">
        <v>1076</v>
      </c>
      <c r="B1444" s="324" t="s">
        <v>1077</v>
      </c>
      <c r="C1444" s="324" t="s">
        <v>19</v>
      </c>
      <c r="D1444" s="324">
        <v>37329</v>
      </c>
      <c r="E1444" s="323" t="s">
        <v>1655</v>
      </c>
      <c r="F1444" s="403" t="s">
        <v>1079</v>
      </c>
      <c r="G1444" s="404"/>
      <c r="H1444" s="324" t="s">
        <v>218</v>
      </c>
      <c r="I1444" s="323">
        <v>8.8099999999999998E-2</v>
      </c>
      <c r="J1444" s="323">
        <v>115.01</v>
      </c>
      <c r="K1444" s="325">
        <v>10.130000000000001</v>
      </c>
    </row>
    <row r="1445" spans="1:11" hidden="1">
      <c r="A1445" s="323" t="s">
        <v>1076</v>
      </c>
      <c r="B1445" s="324" t="s">
        <v>1083</v>
      </c>
      <c r="C1445" s="324" t="s">
        <v>19</v>
      </c>
      <c r="D1445" s="324">
        <v>88267</v>
      </c>
      <c r="E1445" s="323" t="s">
        <v>1371</v>
      </c>
      <c r="F1445" s="403" t="s">
        <v>1085</v>
      </c>
      <c r="G1445" s="404"/>
      <c r="H1445" s="324" t="s">
        <v>979</v>
      </c>
      <c r="I1445" s="323">
        <v>0.49680000000000002</v>
      </c>
      <c r="J1445" s="323">
        <v>19.88</v>
      </c>
      <c r="K1445" s="325">
        <v>9.8699999999999992</v>
      </c>
    </row>
    <row r="1446" spans="1:11" hidden="1">
      <c r="A1446" s="323" t="s">
        <v>1076</v>
      </c>
      <c r="B1446" s="324" t="s">
        <v>1083</v>
      </c>
      <c r="C1446" s="324" t="s">
        <v>19</v>
      </c>
      <c r="D1446" s="324">
        <v>88316</v>
      </c>
      <c r="E1446" s="323" t="s">
        <v>1086</v>
      </c>
      <c r="F1446" s="403" t="s">
        <v>1085</v>
      </c>
      <c r="G1446" s="404"/>
      <c r="H1446" s="324" t="s">
        <v>979</v>
      </c>
      <c r="I1446" s="323">
        <v>0.34949999999999998</v>
      </c>
      <c r="J1446" s="323">
        <v>16.02</v>
      </c>
      <c r="K1446" s="325">
        <v>5.59</v>
      </c>
    </row>
    <row r="1447" spans="1:11" hidden="1">
      <c r="A1447" s="277"/>
      <c r="B1447"/>
      <c r="C1447"/>
      <c r="D1447"/>
      <c r="E1447" s="277"/>
      <c r="F1447" s="277"/>
      <c r="G1447"/>
      <c r="H1447"/>
      <c r="I1447" s="277"/>
      <c r="J1447" s="277"/>
      <c r="K1447" s="278"/>
    </row>
    <row r="1448" spans="1:11" ht="24.75">
      <c r="A1448" s="315"/>
      <c r="B1448" s="316" t="s">
        <v>1066</v>
      </c>
      <c r="C1448" s="316" t="s">
        <v>1067</v>
      </c>
      <c r="D1448" s="316" t="s">
        <v>6</v>
      </c>
      <c r="E1448" s="317" t="s">
        <v>1068</v>
      </c>
      <c r="F1448" s="317" t="s">
        <v>1069</v>
      </c>
      <c r="G1448" s="316"/>
      <c r="H1448" s="316" t="s">
        <v>1070</v>
      </c>
      <c r="I1448" s="317" t="s">
        <v>11</v>
      </c>
      <c r="J1448" s="317" t="s">
        <v>1071</v>
      </c>
      <c r="K1448" s="318" t="s">
        <v>1072</v>
      </c>
    </row>
    <row r="1449" spans="1:11" ht="31.5">
      <c r="A1449" s="319" t="s">
        <v>1656</v>
      </c>
      <c r="B1449" s="320" t="s">
        <v>1074</v>
      </c>
      <c r="C1449" s="320" t="s">
        <v>1075</v>
      </c>
      <c r="D1449" s="320" t="s">
        <v>497</v>
      </c>
      <c r="E1449" s="321" t="s">
        <v>129</v>
      </c>
      <c r="F1449" s="321" t="s">
        <v>1282</v>
      </c>
      <c r="G1449" s="320"/>
      <c r="H1449" s="320" t="s">
        <v>123</v>
      </c>
      <c r="I1449" s="321">
        <v>1</v>
      </c>
      <c r="J1449" s="321">
        <v>2223.66</v>
      </c>
      <c r="K1449" s="322">
        <f>K1450+K1451+K1452+K1453+K1454+K1455+K1456+K1457+K1458+K1459+K1460+K1461+K1462</f>
        <v>2469.54</v>
      </c>
    </row>
    <row r="1450" spans="1:11">
      <c r="A1450" s="323" t="s">
        <v>1076</v>
      </c>
      <c r="B1450" s="324" t="s">
        <v>1083</v>
      </c>
      <c r="C1450" s="324" t="s">
        <v>19</v>
      </c>
      <c r="D1450" s="324">
        <v>88267</v>
      </c>
      <c r="E1450" s="323" t="s">
        <v>1371</v>
      </c>
      <c r="F1450" s="403" t="s">
        <v>1085</v>
      </c>
      <c r="G1450" s="404"/>
      <c r="H1450" s="324" t="s">
        <v>979</v>
      </c>
      <c r="I1450" s="323">
        <v>5</v>
      </c>
      <c r="J1450" s="323">
        <v>19.88</v>
      </c>
      <c r="K1450" s="325">
        <v>99.4</v>
      </c>
    </row>
    <row r="1451" spans="1:11">
      <c r="A1451" s="323" t="s">
        <v>1076</v>
      </c>
      <c r="B1451" s="324" t="s">
        <v>1077</v>
      </c>
      <c r="C1451" s="324" t="s">
        <v>19</v>
      </c>
      <c r="D1451" s="324">
        <v>6148</v>
      </c>
      <c r="E1451" s="323" t="s">
        <v>1657</v>
      </c>
      <c r="F1451" s="403" t="s">
        <v>1079</v>
      </c>
      <c r="G1451" s="404"/>
      <c r="H1451" s="324" t="s">
        <v>123</v>
      </c>
      <c r="I1451" s="323">
        <v>1</v>
      </c>
      <c r="J1451" s="323">
        <v>10.99</v>
      </c>
      <c r="K1451" s="325">
        <v>10.99</v>
      </c>
    </row>
    <row r="1452" spans="1:11" ht="24.75">
      <c r="A1452" s="323" t="s">
        <v>1076</v>
      </c>
      <c r="B1452" s="324" t="s">
        <v>1077</v>
      </c>
      <c r="C1452" s="324" t="s">
        <v>19</v>
      </c>
      <c r="D1452" s="324">
        <v>11686</v>
      </c>
      <c r="E1452" s="323" t="s">
        <v>1658</v>
      </c>
      <c r="F1452" s="403" t="s">
        <v>1079</v>
      </c>
      <c r="G1452" s="404"/>
      <c r="H1452" s="324" t="s">
        <v>123</v>
      </c>
      <c r="I1452" s="323">
        <v>1</v>
      </c>
      <c r="J1452" s="323">
        <v>13.11</v>
      </c>
      <c r="K1452" s="325">
        <v>13.11</v>
      </c>
    </row>
    <row r="1453" spans="1:11">
      <c r="A1453" s="323" t="s">
        <v>1076</v>
      </c>
      <c r="B1453" s="324" t="s">
        <v>1077</v>
      </c>
      <c r="C1453" s="324" t="s">
        <v>19</v>
      </c>
      <c r="D1453" s="324">
        <v>11683</v>
      </c>
      <c r="E1453" s="323" t="s">
        <v>1659</v>
      </c>
      <c r="F1453" s="403" t="s">
        <v>1079</v>
      </c>
      <c r="G1453" s="404"/>
      <c r="H1453" s="324" t="s">
        <v>123</v>
      </c>
      <c r="I1453" s="323">
        <v>1</v>
      </c>
      <c r="J1453" s="323">
        <v>34.369999999999997</v>
      </c>
      <c r="K1453" s="325">
        <v>34.369999999999997</v>
      </c>
    </row>
    <row r="1454" spans="1:11">
      <c r="A1454" s="323" t="s">
        <v>1076</v>
      </c>
      <c r="B1454" s="324" t="s">
        <v>1077</v>
      </c>
      <c r="C1454" s="324" t="s">
        <v>19</v>
      </c>
      <c r="D1454" s="324">
        <v>6142</v>
      </c>
      <c r="E1454" s="323" t="s">
        <v>1660</v>
      </c>
      <c r="F1454" s="403" t="s">
        <v>1079</v>
      </c>
      <c r="G1454" s="404"/>
      <c r="H1454" s="324" t="s">
        <v>123</v>
      </c>
      <c r="I1454" s="323">
        <v>1</v>
      </c>
      <c r="J1454" s="323">
        <v>9.4499999999999993</v>
      </c>
      <c r="K1454" s="325">
        <v>9.4499999999999993</v>
      </c>
    </row>
    <row r="1455" spans="1:11">
      <c r="A1455" s="323" t="s">
        <v>1076</v>
      </c>
      <c r="B1455" s="324" t="s">
        <v>1077</v>
      </c>
      <c r="C1455" s="324" t="s">
        <v>19</v>
      </c>
      <c r="D1455" s="324">
        <v>36520</v>
      </c>
      <c r="E1455" s="323" t="s">
        <v>1661</v>
      </c>
      <c r="F1455" s="403" t="s">
        <v>1079</v>
      </c>
      <c r="G1455" s="404"/>
      <c r="H1455" s="324" t="s">
        <v>123</v>
      </c>
      <c r="I1455" s="323">
        <v>1</v>
      </c>
      <c r="J1455" s="323">
        <v>605.29</v>
      </c>
      <c r="K1455" s="325">
        <v>605.29</v>
      </c>
    </row>
    <row r="1456" spans="1:11">
      <c r="A1456" s="323" t="s">
        <v>1076</v>
      </c>
      <c r="B1456" s="324" t="s">
        <v>1077</v>
      </c>
      <c r="C1456" s="324" t="s">
        <v>19</v>
      </c>
      <c r="D1456" s="324">
        <v>10425</v>
      </c>
      <c r="E1456" s="323" t="s">
        <v>1662</v>
      </c>
      <c r="F1456" s="403" t="s">
        <v>1079</v>
      </c>
      <c r="G1456" s="404"/>
      <c r="H1456" s="324" t="s">
        <v>123</v>
      </c>
      <c r="I1456" s="323">
        <v>1</v>
      </c>
      <c r="J1456" s="323">
        <v>87.1</v>
      </c>
      <c r="K1456" s="325">
        <v>87.1</v>
      </c>
    </row>
    <row r="1457" spans="1:12">
      <c r="A1457" s="323" t="s">
        <v>1076</v>
      </c>
      <c r="B1457" s="324" t="s">
        <v>1077</v>
      </c>
      <c r="C1457" s="324" t="s">
        <v>19</v>
      </c>
      <c r="D1457" s="324">
        <v>36081</v>
      </c>
      <c r="E1457" s="323" t="s">
        <v>1663</v>
      </c>
      <c r="F1457" s="403" t="s">
        <v>1079</v>
      </c>
      <c r="G1457" s="404"/>
      <c r="H1457" s="324" t="s">
        <v>123</v>
      </c>
      <c r="I1457" s="323">
        <v>2</v>
      </c>
      <c r="J1457" s="323">
        <v>368.49</v>
      </c>
      <c r="K1457" s="325">
        <v>736.98</v>
      </c>
    </row>
    <row r="1458" spans="1:12">
      <c r="A1458" s="323" t="s">
        <v>1076</v>
      </c>
      <c r="B1458" s="324" t="s">
        <v>1077</v>
      </c>
      <c r="C1458" s="324" t="s">
        <v>19</v>
      </c>
      <c r="D1458" s="324">
        <v>377</v>
      </c>
      <c r="E1458" s="323" t="s">
        <v>1664</v>
      </c>
      <c r="F1458" s="403" t="s">
        <v>1079</v>
      </c>
      <c r="G1458" s="404"/>
      <c r="H1458" s="324" t="s">
        <v>123</v>
      </c>
      <c r="I1458" s="323">
        <v>1</v>
      </c>
      <c r="J1458" s="323">
        <v>44.11</v>
      </c>
      <c r="K1458" s="325">
        <v>44.11</v>
      </c>
    </row>
    <row r="1459" spans="1:12" ht="24.75">
      <c r="A1459" s="323" t="s">
        <v>1076</v>
      </c>
      <c r="B1459" s="324" t="s">
        <v>1077</v>
      </c>
      <c r="C1459" s="324" t="s">
        <v>19</v>
      </c>
      <c r="D1459" s="324">
        <v>4351</v>
      </c>
      <c r="E1459" s="323" t="s">
        <v>1665</v>
      </c>
      <c r="F1459" s="403" t="s">
        <v>1079</v>
      </c>
      <c r="G1459" s="404"/>
      <c r="H1459" s="324" t="s">
        <v>123</v>
      </c>
      <c r="I1459" s="323">
        <v>6</v>
      </c>
      <c r="J1459" s="323">
        <v>18.02</v>
      </c>
      <c r="K1459" s="325">
        <v>108.12</v>
      </c>
    </row>
    <row r="1460" spans="1:12">
      <c r="A1460" s="323" t="s">
        <v>1076</v>
      </c>
      <c r="B1460" s="324" t="s">
        <v>1077</v>
      </c>
      <c r="C1460" s="324" t="s">
        <v>19</v>
      </c>
      <c r="D1460" s="324">
        <v>11948</v>
      </c>
      <c r="E1460" s="323" t="s">
        <v>1666</v>
      </c>
      <c r="F1460" s="403" t="s">
        <v>1079</v>
      </c>
      <c r="G1460" s="404"/>
      <c r="H1460" s="324" t="s">
        <v>123</v>
      </c>
      <c r="I1460" s="323">
        <v>16</v>
      </c>
      <c r="J1460" s="323">
        <v>0.73</v>
      </c>
      <c r="K1460" s="325">
        <v>11.68</v>
      </c>
    </row>
    <row r="1461" spans="1:12">
      <c r="A1461" s="323" t="s">
        <v>1076</v>
      </c>
      <c r="B1461" s="324" t="s">
        <v>1077</v>
      </c>
      <c r="C1461" s="324" t="s">
        <v>19</v>
      </c>
      <c r="D1461" s="324">
        <v>4374</v>
      </c>
      <c r="E1461" s="323" t="s">
        <v>1667</v>
      </c>
      <c r="F1461" s="403" t="s">
        <v>1079</v>
      </c>
      <c r="G1461" s="404"/>
      <c r="H1461" s="324" t="s">
        <v>123</v>
      </c>
      <c r="I1461" s="323">
        <v>16</v>
      </c>
      <c r="J1461" s="323">
        <v>0.37</v>
      </c>
      <c r="K1461" s="325">
        <v>5.92</v>
      </c>
    </row>
    <row r="1462" spans="1:12">
      <c r="A1462" s="323" t="s">
        <v>1076</v>
      </c>
      <c r="B1462" s="324" t="s">
        <v>1077</v>
      </c>
      <c r="C1462" s="324" t="s">
        <v>1394</v>
      </c>
      <c r="D1462" s="324" t="s">
        <v>990</v>
      </c>
      <c r="E1462" s="323" t="s">
        <v>991</v>
      </c>
      <c r="F1462" s="403" t="s">
        <v>1079</v>
      </c>
      <c r="G1462" s="404"/>
      <c r="H1462" s="324" t="s">
        <v>123</v>
      </c>
      <c r="I1462" s="323">
        <v>1</v>
      </c>
      <c r="J1462" s="323">
        <v>703.02</v>
      </c>
      <c r="K1462" s="325">
        <f>J1462*I1462</f>
        <v>703.02</v>
      </c>
      <c r="L1462" s="346"/>
    </row>
    <row r="1463" spans="1:12">
      <c r="A1463" s="277"/>
      <c r="B1463"/>
      <c r="C1463"/>
      <c r="D1463"/>
      <c r="E1463" s="277"/>
      <c r="F1463" s="277"/>
      <c r="G1463"/>
      <c r="H1463"/>
      <c r="I1463" s="277"/>
      <c r="J1463" s="277"/>
      <c r="K1463" s="278"/>
    </row>
    <row r="1464" spans="1:12" ht="24.75" hidden="1">
      <c r="A1464" s="315"/>
      <c r="B1464" s="316" t="s">
        <v>1066</v>
      </c>
      <c r="C1464" s="316" t="s">
        <v>1067</v>
      </c>
      <c r="D1464" s="316" t="s">
        <v>6</v>
      </c>
      <c r="E1464" s="317" t="s">
        <v>1068</v>
      </c>
      <c r="F1464" s="317" t="s">
        <v>1069</v>
      </c>
      <c r="G1464" s="316"/>
      <c r="H1464" s="316" t="s">
        <v>1070</v>
      </c>
      <c r="I1464" s="317" t="s">
        <v>11</v>
      </c>
      <c r="J1464" s="317" t="s">
        <v>1071</v>
      </c>
      <c r="K1464" s="318" t="s">
        <v>1072</v>
      </c>
    </row>
    <row r="1465" spans="1:12" ht="47.25" hidden="1">
      <c r="A1465" s="319" t="s">
        <v>1668</v>
      </c>
      <c r="B1465" s="320" t="s">
        <v>1074</v>
      </c>
      <c r="C1465" s="320" t="s">
        <v>19</v>
      </c>
      <c r="D1465" s="320">
        <v>86903</v>
      </c>
      <c r="E1465" s="321" t="s">
        <v>566</v>
      </c>
      <c r="F1465" s="321" t="s">
        <v>1366</v>
      </c>
      <c r="G1465" s="320"/>
      <c r="H1465" s="320" t="s">
        <v>123</v>
      </c>
      <c r="I1465" s="321">
        <v>1</v>
      </c>
      <c r="J1465" s="321">
        <v>329.36</v>
      </c>
      <c r="K1465" s="322">
        <v>329.36</v>
      </c>
    </row>
    <row r="1466" spans="1:12" ht="24.75" hidden="1">
      <c r="A1466" s="323" t="s">
        <v>1076</v>
      </c>
      <c r="B1466" s="324" t="s">
        <v>1077</v>
      </c>
      <c r="C1466" s="324" t="s">
        <v>19</v>
      </c>
      <c r="D1466" s="324">
        <v>4351</v>
      </c>
      <c r="E1466" s="323" t="s">
        <v>1665</v>
      </c>
      <c r="F1466" s="403" t="s">
        <v>1079</v>
      </c>
      <c r="G1466" s="404"/>
      <c r="H1466" s="324" t="s">
        <v>123</v>
      </c>
      <c r="I1466" s="323">
        <v>6</v>
      </c>
      <c r="J1466" s="323">
        <v>18.02</v>
      </c>
      <c r="K1466" s="325">
        <v>108.12</v>
      </c>
    </row>
    <row r="1467" spans="1:12" hidden="1">
      <c r="A1467" s="323" t="s">
        <v>1076</v>
      </c>
      <c r="B1467" s="324" t="s">
        <v>1077</v>
      </c>
      <c r="C1467" s="324" t="s">
        <v>19</v>
      </c>
      <c r="D1467" s="324">
        <v>10426</v>
      </c>
      <c r="E1467" s="323" t="s">
        <v>1669</v>
      </c>
      <c r="F1467" s="403" t="s">
        <v>1079</v>
      </c>
      <c r="G1467" s="404"/>
      <c r="H1467" s="324" t="s">
        <v>123</v>
      </c>
      <c r="I1467" s="323">
        <v>1</v>
      </c>
      <c r="J1467" s="323">
        <v>171.7</v>
      </c>
      <c r="K1467" s="325">
        <v>171.7</v>
      </c>
    </row>
    <row r="1468" spans="1:12" hidden="1">
      <c r="A1468" s="323" t="s">
        <v>1076</v>
      </c>
      <c r="B1468" s="324" t="s">
        <v>1077</v>
      </c>
      <c r="C1468" s="324" t="s">
        <v>19</v>
      </c>
      <c r="D1468" s="324">
        <v>37329</v>
      </c>
      <c r="E1468" s="323" t="s">
        <v>1655</v>
      </c>
      <c r="F1468" s="403" t="s">
        <v>1079</v>
      </c>
      <c r="G1468" s="404"/>
      <c r="H1468" s="324" t="s">
        <v>218</v>
      </c>
      <c r="I1468" s="323">
        <v>8.6599999999999996E-2</v>
      </c>
      <c r="J1468" s="323">
        <v>115.01</v>
      </c>
      <c r="K1468" s="325">
        <v>9.9499999999999993</v>
      </c>
    </row>
    <row r="1469" spans="1:12" hidden="1">
      <c r="A1469" s="323" t="s">
        <v>1076</v>
      </c>
      <c r="B1469" s="324" t="s">
        <v>1083</v>
      </c>
      <c r="C1469" s="324" t="s">
        <v>19</v>
      </c>
      <c r="D1469" s="324">
        <v>88267</v>
      </c>
      <c r="E1469" s="323" t="s">
        <v>1371</v>
      </c>
      <c r="F1469" s="403" t="s">
        <v>1085</v>
      </c>
      <c r="G1469" s="404"/>
      <c r="H1469" s="324" t="s">
        <v>979</v>
      </c>
      <c r="I1469" s="323">
        <v>1.4666999999999999</v>
      </c>
      <c r="J1469" s="323">
        <v>19.88</v>
      </c>
      <c r="K1469" s="325">
        <v>29.15</v>
      </c>
    </row>
    <row r="1470" spans="1:12" hidden="1">
      <c r="A1470" s="323" t="s">
        <v>1076</v>
      </c>
      <c r="B1470" s="324" t="s">
        <v>1083</v>
      </c>
      <c r="C1470" s="324" t="s">
        <v>19</v>
      </c>
      <c r="D1470" s="324">
        <v>88316</v>
      </c>
      <c r="E1470" s="323" t="s">
        <v>1086</v>
      </c>
      <c r="F1470" s="403" t="s">
        <v>1085</v>
      </c>
      <c r="G1470" s="404"/>
      <c r="H1470" s="324" t="s">
        <v>979</v>
      </c>
      <c r="I1470" s="323">
        <v>0.65169999999999995</v>
      </c>
      <c r="J1470" s="323">
        <v>16.02</v>
      </c>
      <c r="K1470" s="325">
        <v>10.44</v>
      </c>
    </row>
    <row r="1471" spans="1:12" hidden="1">
      <c r="A1471" s="277"/>
      <c r="B1471"/>
      <c r="C1471"/>
      <c r="D1471"/>
      <c r="E1471" s="277"/>
      <c r="F1471" s="277"/>
      <c r="G1471"/>
      <c r="H1471"/>
      <c r="I1471" s="277"/>
      <c r="J1471" s="277"/>
      <c r="K1471" s="278"/>
    </row>
    <row r="1472" spans="1:12" ht="24.75" hidden="1">
      <c r="A1472" s="315"/>
      <c r="B1472" s="316" t="s">
        <v>1066</v>
      </c>
      <c r="C1472" s="316" t="s">
        <v>1067</v>
      </c>
      <c r="D1472" s="316" t="s">
        <v>6</v>
      </c>
      <c r="E1472" s="317" t="s">
        <v>1068</v>
      </c>
      <c r="F1472" s="317" t="s">
        <v>1069</v>
      </c>
      <c r="G1472" s="316"/>
      <c r="H1472" s="316" t="s">
        <v>1070</v>
      </c>
      <c r="I1472" s="317" t="s">
        <v>11</v>
      </c>
      <c r="J1472" s="317" t="s">
        <v>1071</v>
      </c>
      <c r="K1472" s="318" t="s">
        <v>1072</v>
      </c>
    </row>
    <row r="1473" spans="1:11" ht="47.25" hidden="1">
      <c r="A1473" s="319" t="s">
        <v>1670</v>
      </c>
      <c r="B1473" s="320" t="s">
        <v>1074</v>
      </c>
      <c r="C1473" s="320" t="s">
        <v>19</v>
      </c>
      <c r="D1473" s="320">
        <v>100860</v>
      </c>
      <c r="E1473" s="321" t="s">
        <v>490</v>
      </c>
      <c r="F1473" s="321" t="s">
        <v>1366</v>
      </c>
      <c r="G1473" s="320"/>
      <c r="H1473" s="320" t="s">
        <v>123</v>
      </c>
      <c r="I1473" s="321">
        <v>1</v>
      </c>
      <c r="J1473" s="321">
        <v>88.68</v>
      </c>
      <c r="K1473" s="322">
        <v>88.68</v>
      </c>
    </row>
    <row r="1474" spans="1:11" hidden="1">
      <c r="A1474" s="323" t="s">
        <v>1076</v>
      </c>
      <c r="B1474" s="324" t="s">
        <v>1077</v>
      </c>
      <c r="C1474" s="324" t="s">
        <v>19</v>
      </c>
      <c r="D1474" s="324">
        <v>1368</v>
      </c>
      <c r="E1474" s="323" t="s">
        <v>1671</v>
      </c>
      <c r="F1474" s="403" t="s">
        <v>1079</v>
      </c>
      <c r="G1474" s="404"/>
      <c r="H1474" s="324" t="s">
        <v>123</v>
      </c>
      <c r="I1474" s="323">
        <v>1</v>
      </c>
      <c r="J1474" s="323">
        <v>77.45</v>
      </c>
      <c r="K1474" s="325">
        <v>77.45</v>
      </c>
    </row>
    <row r="1475" spans="1:11" hidden="1">
      <c r="A1475" s="323" t="s">
        <v>1076</v>
      </c>
      <c r="B1475" s="324" t="s">
        <v>1077</v>
      </c>
      <c r="C1475" s="324" t="s">
        <v>19</v>
      </c>
      <c r="D1475" s="324">
        <v>3146</v>
      </c>
      <c r="E1475" s="323" t="s">
        <v>1672</v>
      </c>
      <c r="F1475" s="403" t="s">
        <v>1079</v>
      </c>
      <c r="G1475" s="404"/>
      <c r="H1475" s="324" t="s">
        <v>123</v>
      </c>
      <c r="I1475" s="323">
        <v>2.1000000000000001E-2</v>
      </c>
      <c r="J1475" s="323">
        <v>4.95</v>
      </c>
      <c r="K1475" s="325">
        <v>0.1</v>
      </c>
    </row>
    <row r="1476" spans="1:11" hidden="1">
      <c r="A1476" s="323" t="s">
        <v>1076</v>
      </c>
      <c r="B1476" s="324" t="s">
        <v>1083</v>
      </c>
      <c r="C1476" s="324" t="s">
        <v>19</v>
      </c>
      <c r="D1476" s="324">
        <v>88267</v>
      </c>
      <c r="E1476" s="323" t="s">
        <v>1371</v>
      </c>
      <c r="F1476" s="403" t="s">
        <v>1085</v>
      </c>
      <c r="G1476" s="404"/>
      <c r="H1476" s="324" t="s">
        <v>979</v>
      </c>
      <c r="I1476" s="323">
        <v>0.44669999999999999</v>
      </c>
      <c r="J1476" s="323">
        <v>19.88</v>
      </c>
      <c r="K1476" s="325">
        <v>8.8800000000000008</v>
      </c>
    </row>
    <row r="1477" spans="1:11" hidden="1">
      <c r="A1477" s="323" t="s">
        <v>1076</v>
      </c>
      <c r="B1477" s="324" t="s">
        <v>1083</v>
      </c>
      <c r="C1477" s="324" t="s">
        <v>19</v>
      </c>
      <c r="D1477" s="324">
        <v>88316</v>
      </c>
      <c r="E1477" s="323" t="s">
        <v>1086</v>
      </c>
      <c r="F1477" s="403" t="s">
        <v>1085</v>
      </c>
      <c r="G1477" s="404"/>
      <c r="H1477" s="324" t="s">
        <v>979</v>
      </c>
      <c r="I1477" s="323">
        <v>0.14069999999999999</v>
      </c>
      <c r="J1477" s="323">
        <v>16.02</v>
      </c>
      <c r="K1477" s="325">
        <v>2.25</v>
      </c>
    </row>
    <row r="1478" spans="1:11" hidden="1">
      <c r="A1478" s="277"/>
      <c r="B1478"/>
      <c r="C1478"/>
      <c r="D1478"/>
      <c r="E1478" s="277"/>
      <c r="F1478" s="277"/>
      <c r="G1478"/>
      <c r="H1478"/>
      <c r="I1478" s="277"/>
      <c r="J1478" s="277"/>
      <c r="K1478" s="278"/>
    </row>
    <row r="1479" spans="1:11" ht="24.75">
      <c r="A1479" s="315"/>
      <c r="B1479" s="316" t="s">
        <v>1066</v>
      </c>
      <c r="C1479" s="316" t="s">
        <v>1067</v>
      </c>
      <c r="D1479" s="316" t="s">
        <v>6</v>
      </c>
      <c r="E1479" s="317" t="s">
        <v>1068</v>
      </c>
      <c r="F1479" s="317" t="s">
        <v>1069</v>
      </c>
      <c r="G1479" s="316"/>
      <c r="H1479" s="316" t="s">
        <v>1070</v>
      </c>
      <c r="I1479" s="317" t="s">
        <v>11</v>
      </c>
      <c r="J1479" s="317" t="s">
        <v>1071</v>
      </c>
      <c r="K1479" s="318" t="s">
        <v>1072</v>
      </c>
    </row>
    <row r="1480" spans="1:11" ht="31.5">
      <c r="A1480" s="319" t="s">
        <v>1673</v>
      </c>
      <c r="B1480" s="320" t="s">
        <v>1074</v>
      </c>
      <c r="C1480" s="320" t="s">
        <v>1075</v>
      </c>
      <c r="D1480" s="320" t="s">
        <v>473</v>
      </c>
      <c r="E1480" s="321" t="s">
        <v>474</v>
      </c>
      <c r="F1480" s="321" t="s">
        <v>1195</v>
      </c>
      <c r="G1480" s="320"/>
      <c r="H1480" s="320" t="s">
        <v>123</v>
      </c>
      <c r="I1480" s="321">
        <v>1</v>
      </c>
      <c r="J1480" s="321">
        <v>1927.28</v>
      </c>
      <c r="K1480" s="322">
        <v>1927.28</v>
      </c>
    </row>
    <row r="1481" spans="1:11">
      <c r="A1481" s="323" t="s">
        <v>1076</v>
      </c>
      <c r="B1481" s="324" t="s">
        <v>1083</v>
      </c>
      <c r="C1481" s="324" t="s">
        <v>19</v>
      </c>
      <c r="D1481" s="324">
        <v>88316</v>
      </c>
      <c r="E1481" s="323" t="s">
        <v>1086</v>
      </c>
      <c r="F1481" s="403" t="s">
        <v>1085</v>
      </c>
      <c r="G1481" s="404"/>
      <c r="H1481" s="324" t="s">
        <v>979</v>
      </c>
      <c r="I1481" s="323">
        <v>2.6198000000000001</v>
      </c>
      <c r="J1481" s="323">
        <v>16.02</v>
      </c>
      <c r="K1481" s="325">
        <v>41.96</v>
      </c>
    </row>
    <row r="1482" spans="1:11">
      <c r="A1482" s="323" t="s">
        <v>1076</v>
      </c>
      <c r="B1482" s="324" t="s">
        <v>1083</v>
      </c>
      <c r="C1482" s="324" t="s">
        <v>19</v>
      </c>
      <c r="D1482" s="324">
        <v>88274</v>
      </c>
      <c r="E1482" s="323" t="s">
        <v>1416</v>
      </c>
      <c r="F1482" s="403" t="s">
        <v>1085</v>
      </c>
      <c r="G1482" s="404"/>
      <c r="H1482" s="324" t="s">
        <v>979</v>
      </c>
      <c r="I1482" s="323">
        <v>3.9832000000000001</v>
      </c>
      <c r="J1482" s="323">
        <v>19.899999999999999</v>
      </c>
      <c r="K1482" s="325">
        <v>79.260000000000005</v>
      </c>
    </row>
    <row r="1483" spans="1:11">
      <c r="A1483" s="323" t="s">
        <v>1076</v>
      </c>
      <c r="B1483" s="324" t="s">
        <v>1077</v>
      </c>
      <c r="C1483" s="324" t="s">
        <v>19</v>
      </c>
      <c r="D1483" s="324">
        <v>37329</v>
      </c>
      <c r="E1483" s="323" t="s">
        <v>1655</v>
      </c>
      <c r="F1483" s="403" t="s">
        <v>1079</v>
      </c>
      <c r="G1483" s="404"/>
      <c r="H1483" s="324" t="s">
        <v>218</v>
      </c>
      <c r="I1483" s="323">
        <v>5.3499999999999999E-2</v>
      </c>
      <c r="J1483" s="323">
        <v>115.01</v>
      </c>
      <c r="K1483" s="325">
        <v>6.15</v>
      </c>
    </row>
    <row r="1484" spans="1:11">
      <c r="A1484" s="323" t="s">
        <v>1076</v>
      </c>
      <c r="B1484" s="324" t="s">
        <v>1077</v>
      </c>
      <c r="C1484" s="324" t="s">
        <v>19</v>
      </c>
      <c r="D1484" s="324">
        <v>4823</v>
      </c>
      <c r="E1484" s="323" t="s">
        <v>1674</v>
      </c>
      <c r="F1484" s="403" t="s">
        <v>1079</v>
      </c>
      <c r="G1484" s="404"/>
      <c r="H1484" s="324" t="s">
        <v>218</v>
      </c>
      <c r="I1484" s="323">
        <v>1.3900999999999999</v>
      </c>
      <c r="J1484" s="323">
        <v>44.68</v>
      </c>
      <c r="K1484" s="325">
        <v>62.1</v>
      </c>
    </row>
    <row r="1485" spans="1:11" ht="24.75">
      <c r="A1485" s="323" t="s">
        <v>1076</v>
      </c>
      <c r="B1485" s="324" t="s">
        <v>1077</v>
      </c>
      <c r="C1485" s="324" t="s">
        <v>19</v>
      </c>
      <c r="D1485" s="324">
        <v>7568</v>
      </c>
      <c r="E1485" s="323" t="s">
        <v>1388</v>
      </c>
      <c r="F1485" s="403" t="s">
        <v>1079</v>
      </c>
      <c r="G1485" s="404"/>
      <c r="H1485" s="324" t="s">
        <v>123</v>
      </c>
      <c r="I1485" s="323">
        <v>16</v>
      </c>
      <c r="J1485" s="323">
        <v>0.61</v>
      </c>
      <c r="K1485" s="325">
        <v>9.76</v>
      </c>
    </row>
    <row r="1486" spans="1:11">
      <c r="A1486" s="323" t="s">
        <v>1076</v>
      </c>
      <c r="B1486" s="324" t="s">
        <v>1077</v>
      </c>
      <c r="C1486" s="324" t="s">
        <v>19</v>
      </c>
      <c r="D1486" s="324">
        <v>37591</v>
      </c>
      <c r="E1486" s="323" t="s">
        <v>1675</v>
      </c>
      <c r="F1486" s="403" t="s">
        <v>1079</v>
      </c>
      <c r="G1486" s="404"/>
      <c r="H1486" s="324" t="s">
        <v>123</v>
      </c>
      <c r="I1486" s="323">
        <v>4</v>
      </c>
      <c r="J1486" s="323">
        <v>27.36</v>
      </c>
      <c r="K1486" s="325">
        <v>109.44</v>
      </c>
    </row>
    <row r="1487" spans="1:11" ht="24.75">
      <c r="A1487" s="323" t="s">
        <v>1076</v>
      </c>
      <c r="B1487" s="324" t="s">
        <v>1077</v>
      </c>
      <c r="C1487" s="324" t="s">
        <v>19</v>
      </c>
      <c r="D1487" s="324">
        <v>11795</v>
      </c>
      <c r="E1487" s="323" t="s">
        <v>1676</v>
      </c>
      <c r="F1487" s="403" t="s">
        <v>1079</v>
      </c>
      <c r="G1487" s="404"/>
      <c r="H1487" s="324" t="s">
        <v>21</v>
      </c>
      <c r="I1487" s="323">
        <v>2.7</v>
      </c>
      <c r="J1487" s="323">
        <v>581.13</v>
      </c>
      <c r="K1487" s="325">
        <v>1569.05</v>
      </c>
    </row>
    <row r="1488" spans="1:11" ht="24.75">
      <c r="A1488" s="323" t="s">
        <v>1076</v>
      </c>
      <c r="B1488" s="324" t="s">
        <v>1077</v>
      </c>
      <c r="C1488" s="324" t="s">
        <v>19</v>
      </c>
      <c r="D1488" s="324">
        <v>38633</v>
      </c>
      <c r="E1488" s="323" t="s">
        <v>1677</v>
      </c>
      <c r="F1488" s="403" t="s">
        <v>1079</v>
      </c>
      <c r="G1488" s="404"/>
      <c r="H1488" s="324" t="s">
        <v>123</v>
      </c>
      <c r="I1488" s="323">
        <v>2</v>
      </c>
      <c r="J1488" s="323">
        <v>24.78</v>
      </c>
      <c r="K1488" s="325">
        <v>49.56</v>
      </c>
    </row>
    <row r="1489" spans="1:11">
      <c r="A1489" s="277"/>
      <c r="B1489"/>
      <c r="C1489"/>
      <c r="D1489"/>
      <c r="E1489" s="277"/>
      <c r="F1489" s="277"/>
      <c r="G1489"/>
      <c r="H1489"/>
      <c r="I1489" s="277"/>
      <c r="J1489" s="277"/>
      <c r="K1489" s="278"/>
    </row>
    <row r="1490" spans="1:11" ht="24.75">
      <c r="A1490" s="315"/>
      <c r="B1490" s="316" t="s">
        <v>1066</v>
      </c>
      <c r="C1490" s="316" t="s">
        <v>1067</v>
      </c>
      <c r="D1490" s="316" t="s">
        <v>6</v>
      </c>
      <c r="E1490" s="317" t="s">
        <v>1068</v>
      </c>
      <c r="F1490" s="317" t="s">
        <v>1069</v>
      </c>
      <c r="G1490" s="316"/>
      <c r="H1490" s="316" t="s">
        <v>1070</v>
      </c>
      <c r="I1490" s="317" t="s">
        <v>11</v>
      </c>
      <c r="J1490" s="317" t="s">
        <v>1071</v>
      </c>
      <c r="K1490" s="318" t="s">
        <v>1072</v>
      </c>
    </row>
    <row r="1491" spans="1:11" ht="31.5">
      <c r="A1491" s="319" t="s">
        <v>1678</v>
      </c>
      <c r="B1491" s="320" t="s">
        <v>1074</v>
      </c>
      <c r="C1491" s="320" t="s">
        <v>1075</v>
      </c>
      <c r="D1491" s="320" t="s">
        <v>514</v>
      </c>
      <c r="E1491" s="321" t="s">
        <v>515</v>
      </c>
      <c r="F1491" s="321" t="s">
        <v>1282</v>
      </c>
      <c r="G1491" s="320"/>
      <c r="H1491" s="320" t="s">
        <v>130</v>
      </c>
      <c r="I1491" s="321">
        <v>1</v>
      </c>
      <c r="J1491" s="321">
        <v>238.24</v>
      </c>
      <c r="K1491" s="322">
        <v>238.24</v>
      </c>
    </row>
    <row r="1492" spans="1:11">
      <c r="A1492" s="323" t="s">
        <v>1076</v>
      </c>
      <c r="B1492" s="324" t="s">
        <v>1077</v>
      </c>
      <c r="C1492" s="324" t="s">
        <v>1280</v>
      </c>
      <c r="D1492" s="324">
        <v>981</v>
      </c>
      <c r="E1492" s="323" t="s">
        <v>1602</v>
      </c>
      <c r="F1492" s="403" t="s">
        <v>1079</v>
      </c>
      <c r="G1492" s="404"/>
      <c r="H1492" s="324" t="s">
        <v>1286</v>
      </c>
      <c r="I1492" s="323">
        <v>0.42</v>
      </c>
      <c r="J1492" s="323">
        <v>0.22</v>
      </c>
      <c r="K1492" s="325">
        <v>0.09</v>
      </c>
    </row>
    <row r="1493" spans="1:11">
      <c r="A1493" s="323" t="s">
        <v>1076</v>
      </c>
      <c r="B1493" s="324" t="s">
        <v>1077</v>
      </c>
      <c r="C1493" s="324" t="s">
        <v>1280</v>
      </c>
      <c r="D1493" s="324">
        <v>8294</v>
      </c>
      <c r="E1493" s="323" t="s">
        <v>1679</v>
      </c>
      <c r="F1493" s="403" t="s">
        <v>1079</v>
      </c>
      <c r="G1493" s="404"/>
      <c r="H1493" s="324" t="s">
        <v>130</v>
      </c>
      <c r="I1493" s="323">
        <v>1</v>
      </c>
      <c r="J1493" s="323">
        <v>228.65</v>
      </c>
      <c r="K1493" s="325">
        <v>228.65</v>
      </c>
    </row>
    <row r="1494" spans="1:11">
      <c r="A1494" s="323" t="s">
        <v>1076</v>
      </c>
      <c r="B1494" s="324" t="s">
        <v>1077</v>
      </c>
      <c r="C1494" s="324" t="s">
        <v>19</v>
      </c>
      <c r="D1494" s="324">
        <v>2696</v>
      </c>
      <c r="E1494" s="323" t="s">
        <v>1606</v>
      </c>
      <c r="F1494" s="403" t="s">
        <v>1197</v>
      </c>
      <c r="G1494" s="404"/>
      <c r="H1494" s="324" t="s">
        <v>979</v>
      </c>
      <c r="I1494" s="323">
        <v>0.5</v>
      </c>
      <c r="J1494" s="323">
        <v>15.33</v>
      </c>
      <c r="K1494" s="325">
        <v>7.66</v>
      </c>
    </row>
    <row r="1495" spans="1:11">
      <c r="A1495" s="323" t="s">
        <v>1076</v>
      </c>
      <c r="B1495" s="324" t="s">
        <v>1083</v>
      </c>
      <c r="C1495" s="324" t="s">
        <v>1280</v>
      </c>
      <c r="D1495" s="324">
        <v>10554</v>
      </c>
      <c r="E1495" s="323" t="s">
        <v>1680</v>
      </c>
      <c r="F1495" s="403" t="s">
        <v>1294</v>
      </c>
      <c r="G1495" s="404"/>
      <c r="H1495" s="324" t="s">
        <v>1297</v>
      </c>
      <c r="I1495" s="323">
        <v>0.5</v>
      </c>
      <c r="J1495" s="323">
        <v>3.68</v>
      </c>
      <c r="K1495" s="325">
        <v>1.84</v>
      </c>
    </row>
    <row r="1496" spans="1:11">
      <c r="A1496" s="277"/>
      <c r="B1496"/>
      <c r="C1496"/>
      <c r="D1496"/>
      <c r="E1496" s="277"/>
      <c r="F1496" s="277"/>
      <c r="G1496"/>
      <c r="H1496"/>
      <c r="I1496" s="277"/>
      <c r="J1496" s="277"/>
      <c r="K1496" s="278"/>
    </row>
    <row r="1497" spans="1:11" ht="24.75" hidden="1">
      <c r="A1497" s="315"/>
      <c r="B1497" s="316" t="s">
        <v>1066</v>
      </c>
      <c r="C1497" s="316" t="s">
        <v>1067</v>
      </c>
      <c r="D1497" s="316" t="s">
        <v>6</v>
      </c>
      <c r="E1497" s="317" t="s">
        <v>1068</v>
      </c>
      <c r="F1497" s="317" t="s">
        <v>1069</v>
      </c>
      <c r="G1497" s="316"/>
      <c r="H1497" s="316" t="s">
        <v>1070</v>
      </c>
      <c r="I1497" s="317" t="s">
        <v>11</v>
      </c>
      <c r="J1497" s="317" t="s">
        <v>1071</v>
      </c>
      <c r="K1497" s="318" t="s">
        <v>1072</v>
      </c>
    </row>
    <row r="1498" spans="1:11" ht="47.25" hidden="1">
      <c r="A1498" s="319" t="s">
        <v>1681</v>
      </c>
      <c r="B1498" s="320" t="s">
        <v>1074</v>
      </c>
      <c r="C1498" s="320" t="s">
        <v>19</v>
      </c>
      <c r="D1498" s="320">
        <v>86910</v>
      </c>
      <c r="E1498" s="321" t="s">
        <v>640</v>
      </c>
      <c r="F1498" s="321" t="s">
        <v>1366</v>
      </c>
      <c r="G1498" s="320"/>
      <c r="H1498" s="320" t="s">
        <v>123</v>
      </c>
      <c r="I1498" s="321">
        <v>1</v>
      </c>
      <c r="J1498" s="321">
        <v>118.5</v>
      </c>
      <c r="K1498" s="322">
        <v>118.5</v>
      </c>
    </row>
    <row r="1499" spans="1:11" hidden="1">
      <c r="A1499" s="323" t="s">
        <v>1076</v>
      </c>
      <c r="B1499" s="324" t="s">
        <v>1077</v>
      </c>
      <c r="C1499" s="324" t="s">
        <v>19</v>
      </c>
      <c r="D1499" s="324">
        <v>3146</v>
      </c>
      <c r="E1499" s="323" t="s">
        <v>1672</v>
      </c>
      <c r="F1499" s="403" t="s">
        <v>1079</v>
      </c>
      <c r="G1499" s="404"/>
      <c r="H1499" s="324" t="s">
        <v>123</v>
      </c>
      <c r="I1499" s="323">
        <v>2.1000000000000001E-2</v>
      </c>
      <c r="J1499" s="323">
        <v>4.95</v>
      </c>
      <c r="K1499" s="325">
        <v>0.1</v>
      </c>
    </row>
    <row r="1500" spans="1:11" hidden="1">
      <c r="A1500" s="323" t="s">
        <v>1076</v>
      </c>
      <c r="B1500" s="324" t="s">
        <v>1077</v>
      </c>
      <c r="C1500" s="324" t="s">
        <v>19</v>
      </c>
      <c r="D1500" s="324">
        <v>11773</v>
      </c>
      <c r="E1500" s="323" t="s">
        <v>1682</v>
      </c>
      <c r="F1500" s="403" t="s">
        <v>1079</v>
      </c>
      <c r="G1500" s="404"/>
      <c r="H1500" s="324" t="s">
        <v>123</v>
      </c>
      <c r="I1500" s="323">
        <v>1</v>
      </c>
      <c r="J1500" s="323">
        <v>115.51</v>
      </c>
      <c r="K1500" s="325">
        <v>115.51</v>
      </c>
    </row>
    <row r="1501" spans="1:11" hidden="1">
      <c r="A1501" s="323" t="s">
        <v>1076</v>
      </c>
      <c r="B1501" s="324" t="s">
        <v>1083</v>
      </c>
      <c r="C1501" s="324" t="s">
        <v>19</v>
      </c>
      <c r="D1501" s="324">
        <v>88267</v>
      </c>
      <c r="E1501" s="323" t="s">
        <v>1371</v>
      </c>
      <c r="F1501" s="403" t="s">
        <v>1085</v>
      </c>
      <c r="G1501" s="404"/>
      <c r="H1501" s="324" t="s">
        <v>979</v>
      </c>
      <c r="I1501" s="323">
        <v>0.1164</v>
      </c>
      <c r="J1501" s="323">
        <v>19.88</v>
      </c>
      <c r="K1501" s="325">
        <v>2.31</v>
      </c>
    </row>
    <row r="1502" spans="1:11" hidden="1">
      <c r="A1502" s="323" t="s">
        <v>1076</v>
      </c>
      <c r="B1502" s="324" t="s">
        <v>1083</v>
      </c>
      <c r="C1502" s="324" t="s">
        <v>19</v>
      </c>
      <c r="D1502" s="324">
        <v>88316</v>
      </c>
      <c r="E1502" s="323" t="s">
        <v>1086</v>
      </c>
      <c r="F1502" s="403" t="s">
        <v>1085</v>
      </c>
      <c r="G1502" s="404"/>
      <c r="H1502" s="324" t="s">
        <v>979</v>
      </c>
      <c r="I1502" s="323">
        <v>3.6700000000000003E-2</v>
      </c>
      <c r="J1502" s="323">
        <v>16.02</v>
      </c>
      <c r="K1502" s="325">
        <v>0.57999999999999996</v>
      </c>
    </row>
    <row r="1503" spans="1:11" hidden="1">
      <c r="A1503" s="277"/>
      <c r="B1503"/>
      <c r="C1503"/>
      <c r="D1503"/>
      <c r="E1503" s="277"/>
      <c r="F1503" s="277"/>
      <c r="G1503"/>
      <c r="H1503"/>
      <c r="I1503" s="277"/>
      <c r="J1503" s="277"/>
      <c r="K1503" s="278"/>
    </row>
    <row r="1504" spans="1:11" ht="24.75" hidden="1">
      <c r="A1504" s="315"/>
      <c r="B1504" s="316" t="s">
        <v>1066</v>
      </c>
      <c r="C1504" s="316" t="s">
        <v>1067</v>
      </c>
      <c r="D1504" s="316" t="s">
        <v>6</v>
      </c>
      <c r="E1504" s="317" t="s">
        <v>1068</v>
      </c>
      <c r="F1504" s="317" t="s">
        <v>1069</v>
      </c>
      <c r="G1504" s="316"/>
      <c r="H1504" s="316" t="s">
        <v>1070</v>
      </c>
      <c r="I1504" s="317" t="s">
        <v>11</v>
      </c>
      <c r="J1504" s="317" t="s">
        <v>1071</v>
      </c>
      <c r="K1504" s="318" t="s">
        <v>1072</v>
      </c>
    </row>
    <row r="1505" spans="1:11" ht="47.25" hidden="1">
      <c r="A1505" s="319" t="s">
        <v>1683</v>
      </c>
      <c r="B1505" s="320" t="s">
        <v>1074</v>
      </c>
      <c r="C1505" s="320" t="s">
        <v>19</v>
      </c>
      <c r="D1505" s="320">
        <v>86914</v>
      </c>
      <c r="E1505" s="321" t="s">
        <v>638</v>
      </c>
      <c r="F1505" s="321" t="s">
        <v>1366</v>
      </c>
      <c r="G1505" s="320"/>
      <c r="H1505" s="320" t="s">
        <v>123</v>
      </c>
      <c r="I1505" s="321">
        <v>1</v>
      </c>
      <c r="J1505" s="321">
        <v>90.77</v>
      </c>
      <c r="K1505" s="322">
        <v>90.77</v>
      </c>
    </row>
    <row r="1506" spans="1:11" hidden="1">
      <c r="A1506" s="323" t="s">
        <v>1076</v>
      </c>
      <c r="B1506" s="324" t="s">
        <v>1077</v>
      </c>
      <c r="C1506" s="324" t="s">
        <v>19</v>
      </c>
      <c r="D1506" s="324">
        <v>3146</v>
      </c>
      <c r="E1506" s="323" t="s">
        <v>1672</v>
      </c>
      <c r="F1506" s="403" t="s">
        <v>1079</v>
      </c>
      <c r="G1506" s="404"/>
      <c r="H1506" s="324" t="s">
        <v>123</v>
      </c>
      <c r="I1506" s="323">
        <v>2.1000000000000001E-2</v>
      </c>
      <c r="J1506" s="323">
        <v>4.95</v>
      </c>
      <c r="K1506" s="325">
        <v>0.1</v>
      </c>
    </row>
    <row r="1507" spans="1:11" hidden="1">
      <c r="A1507" s="323" t="s">
        <v>1076</v>
      </c>
      <c r="B1507" s="324" t="s">
        <v>1077</v>
      </c>
      <c r="C1507" s="324" t="s">
        <v>19</v>
      </c>
      <c r="D1507" s="324">
        <v>13417</v>
      </c>
      <c r="E1507" s="323" t="s">
        <v>1684</v>
      </c>
      <c r="F1507" s="403" t="s">
        <v>1079</v>
      </c>
      <c r="G1507" s="404"/>
      <c r="H1507" s="324" t="s">
        <v>123</v>
      </c>
      <c r="I1507" s="323">
        <v>1</v>
      </c>
      <c r="J1507" s="323">
        <v>86.87</v>
      </c>
      <c r="K1507" s="325">
        <v>86.87</v>
      </c>
    </row>
    <row r="1508" spans="1:11" hidden="1">
      <c r="A1508" s="323" t="s">
        <v>1076</v>
      </c>
      <c r="B1508" s="324" t="s">
        <v>1083</v>
      </c>
      <c r="C1508" s="324" t="s">
        <v>19</v>
      </c>
      <c r="D1508" s="324">
        <v>88267</v>
      </c>
      <c r="E1508" s="323" t="s">
        <v>1371</v>
      </c>
      <c r="F1508" s="403" t="s">
        <v>1085</v>
      </c>
      <c r="G1508" s="404"/>
      <c r="H1508" s="324" t="s">
        <v>979</v>
      </c>
      <c r="I1508" s="323">
        <v>0.1525</v>
      </c>
      <c r="J1508" s="323">
        <v>19.88</v>
      </c>
      <c r="K1508" s="325">
        <v>3.03</v>
      </c>
    </row>
    <row r="1509" spans="1:11" hidden="1">
      <c r="A1509" s="323" t="s">
        <v>1076</v>
      </c>
      <c r="B1509" s="324" t="s">
        <v>1083</v>
      </c>
      <c r="C1509" s="324" t="s">
        <v>19</v>
      </c>
      <c r="D1509" s="324">
        <v>88316</v>
      </c>
      <c r="E1509" s="323" t="s">
        <v>1086</v>
      </c>
      <c r="F1509" s="403" t="s">
        <v>1085</v>
      </c>
      <c r="G1509" s="404"/>
      <c r="H1509" s="324" t="s">
        <v>979</v>
      </c>
      <c r="I1509" s="323">
        <v>4.8099999999999997E-2</v>
      </c>
      <c r="J1509" s="323">
        <v>16.02</v>
      </c>
      <c r="K1509" s="325">
        <v>0.77</v>
      </c>
    </row>
    <row r="1510" spans="1:11" hidden="1">
      <c r="A1510" s="277"/>
      <c r="B1510"/>
      <c r="C1510"/>
      <c r="D1510"/>
      <c r="E1510" s="277"/>
      <c r="F1510" s="277"/>
      <c r="G1510"/>
      <c r="H1510"/>
      <c r="I1510" s="277"/>
      <c r="J1510" s="277"/>
      <c r="K1510" s="278"/>
    </row>
    <row r="1511" spans="1:11" ht="24.75" hidden="1">
      <c r="A1511" s="315"/>
      <c r="B1511" s="316" t="s">
        <v>1066</v>
      </c>
      <c r="C1511" s="316" t="s">
        <v>1067</v>
      </c>
      <c r="D1511" s="316" t="s">
        <v>6</v>
      </c>
      <c r="E1511" s="317" t="s">
        <v>1068</v>
      </c>
      <c r="F1511" s="317" t="s">
        <v>1069</v>
      </c>
      <c r="G1511" s="316"/>
      <c r="H1511" s="316" t="s">
        <v>1070</v>
      </c>
      <c r="I1511" s="317" t="s">
        <v>11</v>
      </c>
      <c r="J1511" s="317" t="s">
        <v>1071</v>
      </c>
      <c r="K1511" s="318" t="s">
        <v>1072</v>
      </c>
    </row>
    <row r="1512" spans="1:11" ht="47.25" hidden="1">
      <c r="A1512" s="319" t="s">
        <v>1685</v>
      </c>
      <c r="B1512" s="320" t="s">
        <v>1074</v>
      </c>
      <c r="C1512" s="320" t="s">
        <v>19</v>
      </c>
      <c r="D1512" s="320">
        <v>86915</v>
      </c>
      <c r="E1512" s="321" t="s">
        <v>639</v>
      </c>
      <c r="F1512" s="321" t="s">
        <v>1366</v>
      </c>
      <c r="G1512" s="320"/>
      <c r="H1512" s="320" t="s">
        <v>123</v>
      </c>
      <c r="I1512" s="321">
        <v>1</v>
      </c>
      <c r="J1512" s="321">
        <v>132.86000000000001</v>
      </c>
      <c r="K1512" s="322">
        <v>132.86000000000001</v>
      </c>
    </row>
    <row r="1513" spans="1:11" hidden="1">
      <c r="A1513" s="323" t="s">
        <v>1076</v>
      </c>
      <c r="B1513" s="324" t="s">
        <v>1077</v>
      </c>
      <c r="C1513" s="324" t="s">
        <v>19</v>
      </c>
      <c r="D1513" s="324">
        <v>3146</v>
      </c>
      <c r="E1513" s="323" t="s">
        <v>1672</v>
      </c>
      <c r="F1513" s="403" t="s">
        <v>1079</v>
      </c>
      <c r="G1513" s="404"/>
      <c r="H1513" s="324" t="s">
        <v>123</v>
      </c>
      <c r="I1513" s="323">
        <v>2.1000000000000001E-2</v>
      </c>
      <c r="J1513" s="323">
        <v>4.95</v>
      </c>
      <c r="K1513" s="325">
        <v>0.1</v>
      </c>
    </row>
    <row r="1514" spans="1:11" hidden="1">
      <c r="A1514" s="323" t="s">
        <v>1076</v>
      </c>
      <c r="B1514" s="324" t="s">
        <v>1077</v>
      </c>
      <c r="C1514" s="324" t="s">
        <v>19</v>
      </c>
      <c r="D1514" s="324">
        <v>36791</v>
      </c>
      <c r="E1514" s="323" t="s">
        <v>1686</v>
      </c>
      <c r="F1514" s="403" t="s">
        <v>1079</v>
      </c>
      <c r="G1514" s="404"/>
      <c r="H1514" s="324" t="s">
        <v>123</v>
      </c>
      <c r="I1514" s="323">
        <v>1</v>
      </c>
      <c r="J1514" s="323">
        <v>130.38</v>
      </c>
      <c r="K1514" s="325">
        <v>130.38</v>
      </c>
    </row>
    <row r="1515" spans="1:11" hidden="1">
      <c r="A1515" s="323" t="s">
        <v>1076</v>
      </c>
      <c r="B1515" s="324" t="s">
        <v>1083</v>
      </c>
      <c r="C1515" s="324" t="s">
        <v>19</v>
      </c>
      <c r="D1515" s="324">
        <v>88267</v>
      </c>
      <c r="E1515" s="323" t="s">
        <v>1371</v>
      </c>
      <c r="F1515" s="403" t="s">
        <v>1085</v>
      </c>
      <c r="G1515" s="404"/>
      <c r="H1515" s="324" t="s">
        <v>979</v>
      </c>
      <c r="I1515" s="323">
        <v>9.6000000000000002E-2</v>
      </c>
      <c r="J1515" s="323">
        <v>19.88</v>
      </c>
      <c r="K1515" s="325">
        <v>1.9</v>
      </c>
    </row>
    <row r="1516" spans="1:11" hidden="1">
      <c r="A1516" s="323" t="s">
        <v>1076</v>
      </c>
      <c r="B1516" s="324" t="s">
        <v>1083</v>
      </c>
      <c r="C1516" s="324" t="s">
        <v>19</v>
      </c>
      <c r="D1516" s="324">
        <v>88316</v>
      </c>
      <c r="E1516" s="323" t="s">
        <v>1086</v>
      </c>
      <c r="F1516" s="403" t="s">
        <v>1085</v>
      </c>
      <c r="G1516" s="404"/>
      <c r="H1516" s="324" t="s">
        <v>979</v>
      </c>
      <c r="I1516" s="323">
        <v>3.0300000000000001E-2</v>
      </c>
      <c r="J1516" s="323">
        <v>16.02</v>
      </c>
      <c r="K1516" s="325">
        <v>0.48</v>
      </c>
    </row>
    <row r="1517" spans="1:11" hidden="1">
      <c r="A1517" s="277"/>
      <c r="B1517"/>
      <c r="C1517"/>
      <c r="D1517"/>
      <c r="E1517" s="277"/>
      <c r="F1517" s="277"/>
      <c r="G1517"/>
      <c r="H1517"/>
      <c r="I1517" s="277"/>
      <c r="J1517" s="277"/>
      <c r="K1517" s="278"/>
    </row>
    <row r="1518" spans="1:11" ht="24.75">
      <c r="A1518" s="315"/>
      <c r="B1518" s="316" t="s">
        <v>1066</v>
      </c>
      <c r="C1518" s="316" t="s">
        <v>1067</v>
      </c>
      <c r="D1518" s="316" t="s">
        <v>6</v>
      </c>
      <c r="E1518" s="317" t="s">
        <v>1068</v>
      </c>
      <c r="F1518" s="317" t="s">
        <v>1069</v>
      </c>
      <c r="G1518" s="316"/>
      <c r="H1518" s="316" t="s">
        <v>1070</v>
      </c>
      <c r="I1518" s="317" t="s">
        <v>11</v>
      </c>
      <c r="J1518" s="317" t="s">
        <v>1071</v>
      </c>
      <c r="K1518" s="318" t="s">
        <v>1072</v>
      </c>
    </row>
    <row r="1519" spans="1:11" ht="78.75">
      <c r="A1519" s="319" t="s">
        <v>1687</v>
      </c>
      <c r="B1519" s="320" t="s">
        <v>1074</v>
      </c>
      <c r="C1519" s="320" t="s">
        <v>1075</v>
      </c>
      <c r="D1519" s="320" t="s">
        <v>470</v>
      </c>
      <c r="E1519" s="321" t="s">
        <v>471</v>
      </c>
      <c r="F1519" s="321" t="s">
        <v>1195</v>
      </c>
      <c r="G1519" s="320"/>
      <c r="H1519" s="320" t="s">
        <v>130</v>
      </c>
      <c r="I1519" s="321">
        <v>1</v>
      </c>
      <c r="J1519" s="321">
        <v>1659.83</v>
      </c>
      <c r="K1519" s="322">
        <v>1659.83</v>
      </c>
    </row>
    <row r="1520" spans="1:11">
      <c r="A1520" s="323" t="s">
        <v>1076</v>
      </c>
      <c r="B1520" s="324" t="s">
        <v>1083</v>
      </c>
      <c r="C1520" s="324" t="s">
        <v>19</v>
      </c>
      <c r="D1520" s="324">
        <v>86884</v>
      </c>
      <c r="E1520" s="323" t="s">
        <v>1688</v>
      </c>
      <c r="F1520" s="403" t="s">
        <v>1117</v>
      </c>
      <c r="G1520" s="404"/>
      <c r="H1520" s="324" t="s">
        <v>123</v>
      </c>
      <c r="I1520" s="323">
        <v>2</v>
      </c>
      <c r="J1520" s="323">
        <v>8.84</v>
      </c>
      <c r="K1520" s="325">
        <v>17.68</v>
      </c>
    </row>
    <row r="1521" spans="1:11" ht="24.75">
      <c r="A1521" s="323" t="s">
        <v>1076</v>
      </c>
      <c r="B1521" s="324" t="s">
        <v>1077</v>
      </c>
      <c r="C1521" s="324" t="s">
        <v>19</v>
      </c>
      <c r="D1521" s="324">
        <v>20231</v>
      </c>
      <c r="E1521" s="323" t="s">
        <v>1689</v>
      </c>
      <c r="F1521" s="403" t="s">
        <v>1079</v>
      </c>
      <c r="G1521" s="404"/>
      <c r="H1521" s="324" t="s">
        <v>23</v>
      </c>
      <c r="I1521" s="323">
        <v>1.4</v>
      </c>
      <c r="J1521" s="323">
        <v>57.3</v>
      </c>
      <c r="K1521" s="325">
        <v>80.22</v>
      </c>
    </row>
    <row r="1522" spans="1:11">
      <c r="A1522" s="323" t="s">
        <v>1076</v>
      </c>
      <c r="B1522" s="324" t="s">
        <v>1083</v>
      </c>
      <c r="C1522" s="324" t="s">
        <v>19</v>
      </c>
      <c r="D1522" s="324">
        <v>86895</v>
      </c>
      <c r="E1522" s="323" t="s">
        <v>1690</v>
      </c>
      <c r="F1522" s="403" t="s">
        <v>1117</v>
      </c>
      <c r="G1522" s="404"/>
      <c r="H1522" s="324" t="s">
        <v>123</v>
      </c>
      <c r="I1522" s="323">
        <v>3</v>
      </c>
      <c r="J1522" s="323">
        <v>341.13</v>
      </c>
      <c r="K1522" s="325">
        <v>1023.39</v>
      </c>
    </row>
    <row r="1523" spans="1:11" ht="24.75">
      <c r="A1523" s="323" t="s">
        <v>1076</v>
      </c>
      <c r="B1523" s="324" t="s">
        <v>1083</v>
      </c>
      <c r="C1523" s="324" t="s">
        <v>19</v>
      </c>
      <c r="D1523" s="324">
        <v>86906</v>
      </c>
      <c r="E1523" s="323" t="s">
        <v>1691</v>
      </c>
      <c r="F1523" s="403" t="s">
        <v>1117</v>
      </c>
      <c r="G1523" s="404"/>
      <c r="H1523" s="324" t="s">
        <v>123</v>
      </c>
      <c r="I1523" s="323">
        <v>2</v>
      </c>
      <c r="J1523" s="323">
        <v>69.180000000000007</v>
      </c>
      <c r="K1523" s="325">
        <v>138.36000000000001</v>
      </c>
    </row>
    <row r="1524" spans="1:11" ht="24.75">
      <c r="A1524" s="323" t="s">
        <v>1076</v>
      </c>
      <c r="B1524" s="324" t="s">
        <v>1083</v>
      </c>
      <c r="C1524" s="324" t="s">
        <v>19</v>
      </c>
      <c r="D1524" s="324">
        <v>86937</v>
      </c>
      <c r="E1524" s="323" t="s">
        <v>1692</v>
      </c>
      <c r="F1524" s="403" t="s">
        <v>1117</v>
      </c>
      <c r="G1524" s="404"/>
      <c r="H1524" s="324" t="s">
        <v>123</v>
      </c>
      <c r="I1524" s="323">
        <v>2</v>
      </c>
      <c r="J1524" s="323">
        <v>200.09</v>
      </c>
      <c r="K1524" s="325">
        <v>400.18</v>
      </c>
    </row>
    <row r="1525" spans="1:11">
      <c r="A1525" s="277"/>
      <c r="B1525"/>
      <c r="C1525"/>
      <c r="D1525"/>
      <c r="E1525" s="277"/>
      <c r="F1525" s="277"/>
      <c r="G1525"/>
      <c r="H1525"/>
      <c r="I1525" s="277"/>
      <c r="J1525" s="277"/>
      <c r="K1525" s="278"/>
    </row>
    <row r="1526" spans="1:11" ht="24.75">
      <c r="A1526" s="315"/>
      <c r="B1526" s="316" t="s">
        <v>1066</v>
      </c>
      <c r="C1526" s="316" t="s">
        <v>1067</v>
      </c>
      <c r="D1526" s="316" t="s">
        <v>6</v>
      </c>
      <c r="E1526" s="317" t="s">
        <v>1068</v>
      </c>
      <c r="F1526" s="317" t="s">
        <v>1069</v>
      </c>
      <c r="G1526" s="316"/>
      <c r="H1526" s="316" t="s">
        <v>1070</v>
      </c>
      <c r="I1526" s="317" t="s">
        <v>11</v>
      </c>
      <c r="J1526" s="317" t="s">
        <v>1071</v>
      </c>
      <c r="K1526" s="318" t="s">
        <v>1072</v>
      </c>
    </row>
    <row r="1527" spans="1:11" ht="78.75">
      <c r="A1527" s="319" t="s">
        <v>1693</v>
      </c>
      <c r="B1527" s="320" t="s">
        <v>1074</v>
      </c>
      <c r="C1527" s="320" t="s">
        <v>1075</v>
      </c>
      <c r="D1527" s="320" t="s">
        <v>472</v>
      </c>
      <c r="E1527" s="321" t="s">
        <v>471</v>
      </c>
      <c r="F1527" s="321" t="s">
        <v>1195</v>
      </c>
      <c r="G1527" s="320"/>
      <c r="H1527" s="320" t="s">
        <v>130</v>
      </c>
      <c r="I1527" s="321">
        <v>1</v>
      </c>
      <c r="J1527" s="321">
        <v>1659.83</v>
      </c>
      <c r="K1527" s="322">
        <v>1659.83</v>
      </c>
    </row>
    <row r="1528" spans="1:11">
      <c r="A1528" s="323" t="s">
        <v>1076</v>
      </c>
      <c r="B1528" s="324" t="s">
        <v>1083</v>
      </c>
      <c r="C1528" s="324" t="s">
        <v>19</v>
      </c>
      <c r="D1528" s="324">
        <v>86884</v>
      </c>
      <c r="E1528" s="323" t="s">
        <v>1688</v>
      </c>
      <c r="F1528" s="403" t="s">
        <v>1117</v>
      </c>
      <c r="G1528" s="404"/>
      <c r="H1528" s="324" t="s">
        <v>123</v>
      </c>
      <c r="I1528" s="323">
        <v>2</v>
      </c>
      <c r="J1528" s="323">
        <v>8.84</v>
      </c>
      <c r="K1528" s="325">
        <v>17.68</v>
      </c>
    </row>
    <row r="1529" spans="1:11" ht="24.75">
      <c r="A1529" s="323" t="s">
        <v>1076</v>
      </c>
      <c r="B1529" s="324" t="s">
        <v>1077</v>
      </c>
      <c r="C1529" s="324" t="s">
        <v>19</v>
      </c>
      <c r="D1529" s="324">
        <v>20231</v>
      </c>
      <c r="E1529" s="323" t="s">
        <v>1689</v>
      </c>
      <c r="F1529" s="403" t="s">
        <v>1079</v>
      </c>
      <c r="G1529" s="404"/>
      <c r="H1529" s="324" t="s">
        <v>23</v>
      </c>
      <c r="I1529" s="323">
        <v>1.4</v>
      </c>
      <c r="J1529" s="323">
        <v>57.3</v>
      </c>
      <c r="K1529" s="325">
        <v>80.22</v>
      </c>
    </row>
    <row r="1530" spans="1:11">
      <c r="A1530" s="323" t="s">
        <v>1076</v>
      </c>
      <c r="B1530" s="324" t="s">
        <v>1083</v>
      </c>
      <c r="C1530" s="324" t="s">
        <v>19</v>
      </c>
      <c r="D1530" s="324">
        <v>86895</v>
      </c>
      <c r="E1530" s="323" t="s">
        <v>1690</v>
      </c>
      <c r="F1530" s="403" t="s">
        <v>1117</v>
      </c>
      <c r="G1530" s="404"/>
      <c r="H1530" s="324" t="s">
        <v>123</v>
      </c>
      <c r="I1530" s="323">
        <v>3</v>
      </c>
      <c r="J1530" s="323">
        <v>341.13</v>
      </c>
      <c r="K1530" s="325">
        <v>1023.39</v>
      </c>
    </row>
    <row r="1531" spans="1:11" ht="24.75">
      <c r="A1531" s="323" t="s">
        <v>1076</v>
      </c>
      <c r="B1531" s="324" t="s">
        <v>1083</v>
      </c>
      <c r="C1531" s="324" t="s">
        <v>19</v>
      </c>
      <c r="D1531" s="324">
        <v>86906</v>
      </c>
      <c r="E1531" s="323" t="s">
        <v>1691</v>
      </c>
      <c r="F1531" s="403" t="s">
        <v>1117</v>
      </c>
      <c r="G1531" s="404"/>
      <c r="H1531" s="324" t="s">
        <v>123</v>
      </c>
      <c r="I1531" s="323">
        <v>2</v>
      </c>
      <c r="J1531" s="323">
        <v>69.180000000000007</v>
      </c>
      <c r="K1531" s="325">
        <v>138.36000000000001</v>
      </c>
    </row>
    <row r="1532" spans="1:11" ht="24.75">
      <c r="A1532" s="323" t="s">
        <v>1076</v>
      </c>
      <c r="B1532" s="324" t="s">
        <v>1083</v>
      </c>
      <c r="C1532" s="324" t="s">
        <v>19</v>
      </c>
      <c r="D1532" s="324">
        <v>86937</v>
      </c>
      <c r="E1532" s="323" t="s">
        <v>1692</v>
      </c>
      <c r="F1532" s="403" t="s">
        <v>1117</v>
      </c>
      <c r="G1532" s="404"/>
      <c r="H1532" s="324" t="s">
        <v>123</v>
      </c>
      <c r="I1532" s="323">
        <v>2</v>
      </c>
      <c r="J1532" s="323">
        <v>200.09</v>
      </c>
      <c r="K1532" s="325">
        <v>400.18</v>
      </c>
    </row>
    <row r="1533" spans="1:11">
      <c r="A1533" s="277"/>
      <c r="B1533"/>
      <c r="C1533"/>
      <c r="D1533"/>
      <c r="E1533" s="277"/>
      <c r="F1533" s="277"/>
      <c r="G1533"/>
      <c r="H1533"/>
      <c r="I1533" s="277"/>
      <c r="J1533" s="277"/>
      <c r="K1533" s="278"/>
    </row>
    <row r="1534" spans="1:11" ht="24.75">
      <c r="A1534" s="315"/>
      <c r="B1534" s="316" t="s">
        <v>1066</v>
      </c>
      <c r="C1534" s="316" t="s">
        <v>1067</v>
      </c>
      <c r="D1534" s="316" t="s">
        <v>6</v>
      </c>
      <c r="E1534" s="317" t="s">
        <v>1068</v>
      </c>
      <c r="F1534" s="317" t="s">
        <v>1069</v>
      </c>
      <c r="G1534" s="316"/>
      <c r="H1534" s="316" t="s">
        <v>1070</v>
      </c>
      <c r="I1534" s="317" t="s">
        <v>11</v>
      </c>
      <c r="J1534" s="317" t="s">
        <v>1071</v>
      </c>
      <c r="K1534" s="318" t="s">
        <v>1072</v>
      </c>
    </row>
    <row r="1535" spans="1:11" ht="47.25">
      <c r="A1535" s="319" t="s">
        <v>1694</v>
      </c>
      <c r="B1535" s="320" t="s">
        <v>1074</v>
      </c>
      <c r="C1535" s="320" t="s">
        <v>1075</v>
      </c>
      <c r="D1535" s="320" t="s">
        <v>562</v>
      </c>
      <c r="E1535" s="321" t="s">
        <v>563</v>
      </c>
      <c r="F1535" s="321" t="s">
        <v>1282</v>
      </c>
      <c r="G1535" s="320"/>
      <c r="H1535" s="320" t="s">
        <v>130</v>
      </c>
      <c r="I1535" s="321">
        <v>1</v>
      </c>
      <c r="J1535" s="321">
        <v>1276.8900000000001</v>
      </c>
      <c r="K1535" s="322">
        <v>1276.8900000000001</v>
      </c>
    </row>
    <row r="1536" spans="1:11">
      <c r="A1536" s="323" t="s">
        <v>1076</v>
      </c>
      <c r="B1536" s="324" t="s">
        <v>1077</v>
      </c>
      <c r="C1536" s="324" t="s">
        <v>1280</v>
      </c>
      <c r="D1536" s="324">
        <v>899</v>
      </c>
      <c r="E1536" s="323" t="s">
        <v>1695</v>
      </c>
      <c r="F1536" s="403" t="s">
        <v>1079</v>
      </c>
      <c r="G1536" s="404"/>
      <c r="H1536" s="324" t="s">
        <v>130</v>
      </c>
      <c r="I1536" s="323">
        <v>1</v>
      </c>
      <c r="J1536" s="323">
        <v>3.6</v>
      </c>
      <c r="K1536" s="325">
        <v>3.6</v>
      </c>
    </row>
    <row r="1537" spans="1:11">
      <c r="A1537" s="323" t="s">
        <v>1076</v>
      </c>
      <c r="B1537" s="324" t="s">
        <v>1077</v>
      </c>
      <c r="C1537" s="324" t="s">
        <v>1280</v>
      </c>
      <c r="D1537" s="324">
        <v>2257</v>
      </c>
      <c r="E1537" s="323" t="s">
        <v>1696</v>
      </c>
      <c r="F1537" s="403" t="s">
        <v>1079</v>
      </c>
      <c r="G1537" s="404"/>
      <c r="H1537" s="324" t="s">
        <v>130</v>
      </c>
      <c r="I1537" s="323">
        <v>1</v>
      </c>
      <c r="J1537" s="323">
        <v>84.88</v>
      </c>
      <c r="K1537" s="325">
        <v>84.88</v>
      </c>
    </row>
    <row r="1538" spans="1:11">
      <c r="A1538" s="323" t="s">
        <v>1076</v>
      </c>
      <c r="B1538" s="324" t="s">
        <v>1077</v>
      </c>
      <c r="C1538" s="324" t="s">
        <v>1280</v>
      </c>
      <c r="D1538" s="324">
        <v>2384</v>
      </c>
      <c r="E1538" s="323" t="s">
        <v>1697</v>
      </c>
      <c r="F1538" s="403" t="s">
        <v>1079</v>
      </c>
      <c r="G1538" s="404"/>
      <c r="H1538" s="324" t="s">
        <v>130</v>
      </c>
      <c r="I1538" s="323">
        <v>1</v>
      </c>
      <c r="J1538" s="323">
        <v>52.68</v>
      </c>
      <c r="K1538" s="325">
        <v>52.68</v>
      </c>
    </row>
    <row r="1539" spans="1:11">
      <c r="A1539" s="323" t="s">
        <v>1076</v>
      </c>
      <c r="B1539" s="324" t="s">
        <v>1077</v>
      </c>
      <c r="C1539" s="324" t="s">
        <v>1280</v>
      </c>
      <c r="D1539" s="324">
        <v>2585</v>
      </c>
      <c r="E1539" s="323" t="s">
        <v>1698</v>
      </c>
      <c r="F1539" s="403" t="s">
        <v>1079</v>
      </c>
      <c r="G1539" s="404"/>
      <c r="H1539" s="324" t="s">
        <v>1699</v>
      </c>
      <c r="I1539" s="323">
        <v>1.38</v>
      </c>
      <c r="J1539" s="323">
        <v>350.05</v>
      </c>
      <c r="K1539" s="325">
        <v>483.06</v>
      </c>
    </row>
    <row r="1540" spans="1:11">
      <c r="A1540" s="323" t="s">
        <v>1076</v>
      </c>
      <c r="B1540" s="324" t="s">
        <v>1077</v>
      </c>
      <c r="C1540" s="324" t="s">
        <v>1280</v>
      </c>
      <c r="D1540" s="324">
        <v>7479</v>
      </c>
      <c r="E1540" s="323" t="s">
        <v>1700</v>
      </c>
      <c r="F1540" s="403" t="s">
        <v>1079</v>
      </c>
      <c r="G1540" s="404"/>
      <c r="H1540" s="324" t="s">
        <v>1286</v>
      </c>
      <c r="I1540" s="323">
        <v>3.5</v>
      </c>
      <c r="J1540" s="323">
        <v>43.48</v>
      </c>
      <c r="K1540" s="325">
        <v>152.18</v>
      </c>
    </row>
    <row r="1541" spans="1:11">
      <c r="A1541" s="323" t="s">
        <v>1076</v>
      </c>
      <c r="B1541" s="324" t="s">
        <v>1077</v>
      </c>
      <c r="C1541" s="324" t="s">
        <v>1280</v>
      </c>
      <c r="D1541" s="324">
        <v>12051</v>
      </c>
      <c r="E1541" s="323" t="s">
        <v>1701</v>
      </c>
      <c r="F1541" s="403" t="s">
        <v>1079</v>
      </c>
      <c r="G1541" s="404"/>
      <c r="H1541" s="324" t="s">
        <v>1286</v>
      </c>
      <c r="I1541" s="323">
        <v>2.2999999999999998</v>
      </c>
      <c r="J1541" s="323">
        <v>26.51</v>
      </c>
      <c r="K1541" s="325">
        <v>60.97</v>
      </c>
    </row>
    <row r="1542" spans="1:11">
      <c r="A1542" s="323" t="s">
        <v>1076</v>
      </c>
      <c r="B1542" s="324" t="s">
        <v>1077</v>
      </c>
      <c r="C1542" s="324" t="s">
        <v>1280</v>
      </c>
      <c r="D1542" s="324">
        <v>12056</v>
      </c>
      <c r="E1542" s="323" t="s">
        <v>1702</v>
      </c>
      <c r="F1542" s="403" t="s">
        <v>1079</v>
      </c>
      <c r="G1542" s="404"/>
      <c r="H1542" s="324" t="s">
        <v>130</v>
      </c>
      <c r="I1542" s="323">
        <v>2</v>
      </c>
      <c r="J1542" s="323">
        <v>78.959999999999994</v>
      </c>
      <c r="K1542" s="325">
        <v>157.91999999999999</v>
      </c>
    </row>
    <row r="1543" spans="1:11">
      <c r="A1543" s="323" t="s">
        <v>1076</v>
      </c>
      <c r="B1543" s="324" t="s">
        <v>1077</v>
      </c>
      <c r="C1543" s="324" t="s">
        <v>1280</v>
      </c>
      <c r="D1543" s="324">
        <v>12057</v>
      </c>
      <c r="E1543" s="323" t="s">
        <v>1703</v>
      </c>
      <c r="F1543" s="403" t="s">
        <v>1079</v>
      </c>
      <c r="G1543" s="404"/>
      <c r="H1543" s="324" t="s">
        <v>130</v>
      </c>
      <c r="I1543" s="323">
        <v>1</v>
      </c>
      <c r="J1543" s="323">
        <v>11.84</v>
      </c>
      <c r="K1543" s="325">
        <v>11.84</v>
      </c>
    </row>
    <row r="1544" spans="1:11">
      <c r="A1544" s="323" t="s">
        <v>1076</v>
      </c>
      <c r="B1544" s="324" t="s">
        <v>1077</v>
      </c>
      <c r="C1544" s="324" t="s">
        <v>1280</v>
      </c>
      <c r="D1544" s="324">
        <v>13133</v>
      </c>
      <c r="E1544" s="323" t="s">
        <v>1704</v>
      </c>
      <c r="F1544" s="403" t="s">
        <v>1079</v>
      </c>
      <c r="G1544" s="404"/>
      <c r="H1544" s="324" t="s">
        <v>130</v>
      </c>
      <c r="I1544" s="323">
        <v>1</v>
      </c>
      <c r="J1544" s="323">
        <v>39.9</v>
      </c>
      <c r="K1544" s="325">
        <v>39.9</v>
      </c>
    </row>
    <row r="1545" spans="1:11">
      <c r="A1545" s="323" t="s">
        <v>1076</v>
      </c>
      <c r="B1545" s="324" t="s">
        <v>1077</v>
      </c>
      <c r="C1545" s="324" t="s">
        <v>19</v>
      </c>
      <c r="D1545" s="324">
        <v>2696</v>
      </c>
      <c r="E1545" s="323" t="s">
        <v>1606</v>
      </c>
      <c r="F1545" s="403" t="s">
        <v>1197</v>
      </c>
      <c r="G1545" s="404"/>
      <c r="H1545" s="324" t="s">
        <v>979</v>
      </c>
      <c r="I1545" s="323">
        <v>3</v>
      </c>
      <c r="J1545" s="323">
        <v>15.33</v>
      </c>
      <c r="K1545" s="325">
        <v>45.99</v>
      </c>
    </row>
    <row r="1546" spans="1:11">
      <c r="A1546" s="323" t="s">
        <v>1076</v>
      </c>
      <c r="B1546" s="324" t="s">
        <v>1077</v>
      </c>
      <c r="C1546" s="324" t="s">
        <v>19</v>
      </c>
      <c r="D1546" s="324">
        <v>4750</v>
      </c>
      <c r="E1546" s="323" t="s">
        <v>1291</v>
      </c>
      <c r="F1546" s="403" t="s">
        <v>1197</v>
      </c>
      <c r="G1546" s="404"/>
      <c r="H1546" s="324" t="s">
        <v>979</v>
      </c>
      <c r="I1546" s="323">
        <v>3</v>
      </c>
      <c r="J1546" s="323">
        <v>14.83</v>
      </c>
      <c r="K1546" s="325">
        <v>44.49</v>
      </c>
    </row>
    <row r="1547" spans="1:11">
      <c r="A1547" s="323" t="s">
        <v>1076</v>
      </c>
      <c r="B1547" s="324" t="s">
        <v>1077</v>
      </c>
      <c r="C1547" s="324" t="s">
        <v>19</v>
      </c>
      <c r="D1547" s="324">
        <v>6111</v>
      </c>
      <c r="E1547" s="323" t="s">
        <v>1292</v>
      </c>
      <c r="F1547" s="403" t="s">
        <v>1197</v>
      </c>
      <c r="G1547" s="404"/>
      <c r="H1547" s="324" t="s">
        <v>979</v>
      </c>
      <c r="I1547" s="323">
        <v>3</v>
      </c>
      <c r="J1547" s="323">
        <v>11.05</v>
      </c>
      <c r="K1547" s="325">
        <v>33.15</v>
      </c>
    </row>
    <row r="1548" spans="1:11">
      <c r="A1548" s="323" t="s">
        <v>1076</v>
      </c>
      <c r="B1548" s="324" t="s">
        <v>1083</v>
      </c>
      <c r="C1548" s="324" t="s">
        <v>1280</v>
      </c>
      <c r="D1548" s="324">
        <v>10549</v>
      </c>
      <c r="E1548" s="323" t="s">
        <v>1296</v>
      </c>
      <c r="F1548" s="403" t="s">
        <v>1294</v>
      </c>
      <c r="G1548" s="404"/>
      <c r="H1548" s="324" t="s">
        <v>1297</v>
      </c>
      <c r="I1548" s="323">
        <v>3</v>
      </c>
      <c r="J1548" s="323">
        <v>3.76</v>
      </c>
      <c r="K1548" s="325">
        <v>11.28</v>
      </c>
    </row>
    <row r="1549" spans="1:11">
      <c r="A1549" s="323" t="s">
        <v>1076</v>
      </c>
      <c r="B1549" s="324" t="s">
        <v>1083</v>
      </c>
      <c r="C1549" s="324" t="s">
        <v>1280</v>
      </c>
      <c r="D1549" s="324">
        <v>10550</v>
      </c>
      <c r="E1549" s="323" t="s">
        <v>1298</v>
      </c>
      <c r="F1549" s="403" t="s">
        <v>1294</v>
      </c>
      <c r="G1549" s="404"/>
      <c r="H1549" s="324" t="s">
        <v>1297</v>
      </c>
      <c r="I1549" s="323">
        <v>3</v>
      </c>
      <c r="J1549" s="323">
        <v>3.67</v>
      </c>
      <c r="K1549" s="325">
        <v>11.01</v>
      </c>
    </row>
    <row r="1550" spans="1:11">
      <c r="A1550" s="323" t="s">
        <v>1076</v>
      </c>
      <c r="B1550" s="324" t="s">
        <v>1083</v>
      </c>
      <c r="C1550" s="324" t="s">
        <v>1280</v>
      </c>
      <c r="D1550" s="324">
        <v>10554</v>
      </c>
      <c r="E1550" s="323" t="s">
        <v>1680</v>
      </c>
      <c r="F1550" s="403" t="s">
        <v>1294</v>
      </c>
      <c r="G1550" s="404"/>
      <c r="H1550" s="324" t="s">
        <v>1297</v>
      </c>
      <c r="I1550" s="323">
        <v>3</v>
      </c>
      <c r="J1550" s="323">
        <v>3.68</v>
      </c>
      <c r="K1550" s="325">
        <v>11.04</v>
      </c>
    </row>
    <row r="1551" spans="1:11">
      <c r="A1551" s="323" t="s">
        <v>1076</v>
      </c>
      <c r="B1551" s="324" t="s">
        <v>1077</v>
      </c>
      <c r="C1551" s="324" t="s">
        <v>1280</v>
      </c>
      <c r="D1551" s="324">
        <v>718</v>
      </c>
      <c r="E1551" s="323" t="s">
        <v>1705</v>
      </c>
      <c r="F1551" s="403" t="s">
        <v>1079</v>
      </c>
      <c r="G1551" s="404"/>
      <c r="H1551" s="324" t="s">
        <v>130</v>
      </c>
      <c r="I1551" s="323">
        <v>1</v>
      </c>
      <c r="J1551" s="323">
        <v>72.900000000000006</v>
      </c>
      <c r="K1551" s="325">
        <v>72.900000000000006</v>
      </c>
    </row>
    <row r="1552" spans="1:11">
      <c r="A1552" s="277"/>
      <c r="B1552"/>
      <c r="C1552"/>
      <c r="D1552"/>
      <c r="E1552" s="277"/>
      <c r="F1552" s="277"/>
      <c r="G1552"/>
      <c r="H1552"/>
      <c r="I1552" s="277"/>
      <c r="J1552" s="277"/>
      <c r="K1552" s="278"/>
    </row>
    <row r="1553" spans="1:11" ht="24.75">
      <c r="A1553" s="315"/>
      <c r="B1553" s="316" t="s">
        <v>1066</v>
      </c>
      <c r="C1553" s="316" t="s">
        <v>1067</v>
      </c>
      <c r="D1553" s="316" t="s">
        <v>6</v>
      </c>
      <c r="E1553" s="317" t="s">
        <v>1068</v>
      </c>
      <c r="F1553" s="317" t="s">
        <v>1069</v>
      </c>
      <c r="G1553" s="316"/>
      <c r="H1553" s="316" t="s">
        <v>1070</v>
      </c>
      <c r="I1553" s="317" t="s">
        <v>11</v>
      </c>
      <c r="J1553" s="317" t="s">
        <v>1071</v>
      </c>
      <c r="K1553" s="318" t="s">
        <v>1072</v>
      </c>
    </row>
    <row r="1554" spans="1:11" ht="47.25">
      <c r="A1554" s="319" t="s">
        <v>1706</v>
      </c>
      <c r="B1554" s="320" t="s">
        <v>1074</v>
      </c>
      <c r="C1554" s="320" t="s">
        <v>1075</v>
      </c>
      <c r="D1554" s="320" t="s">
        <v>560</v>
      </c>
      <c r="E1554" s="321" t="s">
        <v>561</v>
      </c>
      <c r="F1554" s="321" t="s">
        <v>1282</v>
      </c>
      <c r="G1554" s="320"/>
      <c r="H1554" s="320" t="s">
        <v>130</v>
      </c>
      <c r="I1554" s="321">
        <v>1</v>
      </c>
      <c r="J1554" s="321">
        <v>842.49</v>
      </c>
      <c r="K1554" s="322">
        <v>842.49</v>
      </c>
    </row>
    <row r="1555" spans="1:11">
      <c r="A1555" s="323" t="s">
        <v>1076</v>
      </c>
      <c r="B1555" s="324" t="s">
        <v>1077</v>
      </c>
      <c r="C1555" s="324" t="s">
        <v>1280</v>
      </c>
      <c r="D1555" s="324">
        <v>899</v>
      </c>
      <c r="E1555" s="323" t="s">
        <v>1695</v>
      </c>
      <c r="F1555" s="403" t="s">
        <v>1079</v>
      </c>
      <c r="G1555" s="404"/>
      <c r="H1555" s="324" t="s">
        <v>130</v>
      </c>
      <c r="I1555" s="323">
        <v>1</v>
      </c>
      <c r="J1555" s="323">
        <v>3.6</v>
      </c>
      <c r="K1555" s="325">
        <v>3.6</v>
      </c>
    </row>
    <row r="1556" spans="1:11">
      <c r="A1556" s="323" t="s">
        <v>1076</v>
      </c>
      <c r="B1556" s="324" t="s">
        <v>1077</v>
      </c>
      <c r="C1556" s="324" t="s">
        <v>1280</v>
      </c>
      <c r="D1556" s="324">
        <v>2257</v>
      </c>
      <c r="E1556" s="323" t="s">
        <v>1696</v>
      </c>
      <c r="F1556" s="403" t="s">
        <v>1079</v>
      </c>
      <c r="G1556" s="404"/>
      <c r="H1556" s="324" t="s">
        <v>130</v>
      </c>
      <c r="I1556" s="323">
        <v>1</v>
      </c>
      <c r="J1556" s="323">
        <v>84.88</v>
      </c>
      <c r="K1556" s="325">
        <v>84.88</v>
      </c>
    </row>
    <row r="1557" spans="1:11">
      <c r="A1557" s="323" t="s">
        <v>1076</v>
      </c>
      <c r="B1557" s="324" t="s">
        <v>1077</v>
      </c>
      <c r="C1557" s="324" t="s">
        <v>1280</v>
      </c>
      <c r="D1557" s="324">
        <v>2384</v>
      </c>
      <c r="E1557" s="323" t="s">
        <v>1697</v>
      </c>
      <c r="F1557" s="403" t="s">
        <v>1079</v>
      </c>
      <c r="G1557" s="404"/>
      <c r="H1557" s="324" t="s">
        <v>130</v>
      </c>
      <c r="I1557" s="323">
        <v>1</v>
      </c>
      <c r="J1557" s="323">
        <v>52.68</v>
      </c>
      <c r="K1557" s="325">
        <v>52.68</v>
      </c>
    </row>
    <row r="1558" spans="1:11">
      <c r="A1558" s="323" t="s">
        <v>1076</v>
      </c>
      <c r="B1558" s="324" t="s">
        <v>1077</v>
      </c>
      <c r="C1558" s="324" t="s">
        <v>1280</v>
      </c>
      <c r="D1558" s="324">
        <v>2585</v>
      </c>
      <c r="E1558" s="323" t="s">
        <v>1698</v>
      </c>
      <c r="F1558" s="403" t="s">
        <v>1079</v>
      </c>
      <c r="G1558" s="404"/>
      <c r="H1558" s="324" t="s">
        <v>1699</v>
      </c>
      <c r="I1558" s="323">
        <v>0.72</v>
      </c>
      <c r="J1558" s="323">
        <v>350.05</v>
      </c>
      <c r="K1558" s="325">
        <v>252.03</v>
      </c>
    </row>
    <row r="1559" spans="1:11">
      <c r="A1559" s="323" t="s">
        <v>1076</v>
      </c>
      <c r="B1559" s="324" t="s">
        <v>1077</v>
      </c>
      <c r="C1559" s="324" t="s">
        <v>1280</v>
      </c>
      <c r="D1559" s="324">
        <v>7479</v>
      </c>
      <c r="E1559" s="323" t="s">
        <v>1700</v>
      </c>
      <c r="F1559" s="403" t="s">
        <v>1079</v>
      </c>
      <c r="G1559" s="404"/>
      <c r="H1559" s="324" t="s">
        <v>1286</v>
      </c>
      <c r="I1559" s="323">
        <v>1.2</v>
      </c>
      <c r="J1559" s="323">
        <v>43.48</v>
      </c>
      <c r="K1559" s="325">
        <v>52.17</v>
      </c>
    </row>
    <row r="1560" spans="1:11">
      <c r="A1560" s="323" t="s">
        <v>1076</v>
      </c>
      <c r="B1560" s="324" t="s">
        <v>1077</v>
      </c>
      <c r="C1560" s="324" t="s">
        <v>1280</v>
      </c>
      <c r="D1560" s="324">
        <v>9964</v>
      </c>
      <c r="E1560" s="323" t="s">
        <v>1707</v>
      </c>
      <c r="F1560" s="403" t="s">
        <v>1079</v>
      </c>
      <c r="G1560" s="404"/>
      <c r="H1560" s="324" t="s">
        <v>1286</v>
      </c>
      <c r="I1560" s="323">
        <v>1.2</v>
      </c>
      <c r="J1560" s="323">
        <v>21.06</v>
      </c>
      <c r="K1560" s="325">
        <v>25.27</v>
      </c>
    </row>
    <row r="1561" spans="1:11">
      <c r="A1561" s="323" t="s">
        <v>1076</v>
      </c>
      <c r="B1561" s="324" t="s">
        <v>1077</v>
      </c>
      <c r="C1561" s="324" t="s">
        <v>1280</v>
      </c>
      <c r="D1561" s="324">
        <v>12051</v>
      </c>
      <c r="E1561" s="323" t="s">
        <v>1701</v>
      </c>
      <c r="F1561" s="403" t="s">
        <v>1079</v>
      </c>
      <c r="G1561" s="404"/>
      <c r="H1561" s="324" t="s">
        <v>1286</v>
      </c>
      <c r="I1561" s="323">
        <v>2.4</v>
      </c>
      <c r="J1561" s="323">
        <v>26.51</v>
      </c>
      <c r="K1561" s="325">
        <v>63.62</v>
      </c>
    </row>
    <row r="1562" spans="1:11">
      <c r="A1562" s="323" t="s">
        <v>1076</v>
      </c>
      <c r="B1562" s="324" t="s">
        <v>1077</v>
      </c>
      <c r="C1562" s="324" t="s">
        <v>1280</v>
      </c>
      <c r="D1562" s="324">
        <v>12056</v>
      </c>
      <c r="E1562" s="323" t="s">
        <v>1702</v>
      </c>
      <c r="F1562" s="403" t="s">
        <v>1079</v>
      </c>
      <c r="G1562" s="404"/>
      <c r="H1562" s="324" t="s">
        <v>130</v>
      </c>
      <c r="I1562" s="323">
        <v>1</v>
      </c>
      <c r="J1562" s="323">
        <v>78.959999999999994</v>
      </c>
      <c r="K1562" s="325">
        <v>78.959999999999994</v>
      </c>
    </row>
    <row r="1563" spans="1:11">
      <c r="A1563" s="323" t="s">
        <v>1076</v>
      </c>
      <c r="B1563" s="324" t="s">
        <v>1077</v>
      </c>
      <c r="C1563" s="324" t="s">
        <v>1280</v>
      </c>
      <c r="D1563" s="324">
        <v>12057</v>
      </c>
      <c r="E1563" s="323" t="s">
        <v>1703</v>
      </c>
      <c r="F1563" s="403" t="s">
        <v>1079</v>
      </c>
      <c r="G1563" s="404"/>
      <c r="H1563" s="324" t="s">
        <v>130</v>
      </c>
      <c r="I1563" s="323">
        <v>1</v>
      </c>
      <c r="J1563" s="323">
        <v>11.84</v>
      </c>
      <c r="K1563" s="325">
        <v>11.84</v>
      </c>
    </row>
    <row r="1564" spans="1:11">
      <c r="A1564" s="323" t="s">
        <v>1076</v>
      </c>
      <c r="B1564" s="324" t="s">
        <v>1077</v>
      </c>
      <c r="C1564" s="324" t="s">
        <v>1280</v>
      </c>
      <c r="D1564" s="324">
        <v>13133</v>
      </c>
      <c r="E1564" s="323" t="s">
        <v>1704</v>
      </c>
      <c r="F1564" s="403" t="s">
        <v>1079</v>
      </c>
      <c r="G1564" s="404"/>
      <c r="H1564" s="324" t="s">
        <v>130</v>
      </c>
      <c r="I1564" s="323">
        <v>1</v>
      </c>
      <c r="J1564" s="323">
        <v>39.9</v>
      </c>
      <c r="K1564" s="325">
        <v>39.9</v>
      </c>
    </row>
    <row r="1565" spans="1:11">
      <c r="A1565" s="323" t="s">
        <v>1076</v>
      </c>
      <c r="B1565" s="324" t="s">
        <v>1077</v>
      </c>
      <c r="C1565" s="324" t="s">
        <v>19</v>
      </c>
      <c r="D1565" s="324">
        <v>2696</v>
      </c>
      <c r="E1565" s="323" t="s">
        <v>1606</v>
      </c>
      <c r="F1565" s="403" t="s">
        <v>1197</v>
      </c>
      <c r="G1565" s="404"/>
      <c r="H1565" s="324" t="s">
        <v>979</v>
      </c>
      <c r="I1565" s="323">
        <v>2</v>
      </c>
      <c r="J1565" s="323">
        <v>15.33</v>
      </c>
      <c r="K1565" s="325">
        <v>30.66</v>
      </c>
    </row>
    <row r="1566" spans="1:11">
      <c r="A1566" s="323" t="s">
        <v>1076</v>
      </c>
      <c r="B1566" s="324" t="s">
        <v>1077</v>
      </c>
      <c r="C1566" s="324" t="s">
        <v>19</v>
      </c>
      <c r="D1566" s="324">
        <v>4750</v>
      </c>
      <c r="E1566" s="323" t="s">
        <v>1291</v>
      </c>
      <c r="F1566" s="403" t="s">
        <v>1197</v>
      </c>
      <c r="G1566" s="404"/>
      <c r="H1566" s="324" t="s">
        <v>979</v>
      </c>
      <c r="I1566" s="323">
        <v>2</v>
      </c>
      <c r="J1566" s="323">
        <v>14.83</v>
      </c>
      <c r="K1566" s="325">
        <v>29.66</v>
      </c>
    </row>
    <row r="1567" spans="1:11">
      <c r="A1567" s="323" t="s">
        <v>1076</v>
      </c>
      <c r="B1567" s="324" t="s">
        <v>1077</v>
      </c>
      <c r="C1567" s="324" t="s">
        <v>19</v>
      </c>
      <c r="D1567" s="324">
        <v>6111</v>
      </c>
      <c r="E1567" s="323" t="s">
        <v>1292</v>
      </c>
      <c r="F1567" s="403" t="s">
        <v>1197</v>
      </c>
      <c r="G1567" s="404"/>
      <c r="H1567" s="324" t="s">
        <v>979</v>
      </c>
      <c r="I1567" s="323">
        <v>2</v>
      </c>
      <c r="J1567" s="323">
        <v>11.05</v>
      </c>
      <c r="K1567" s="325">
        <v>22.1</v>
      </c>
    </row>
    <row r="1568" spans="1:11">
      <c r="A1568" s="323" t="s">
        <v>1076</v>
      </c>
      <c r="B1568" s="324" t="s">
        <v>1083</v>
      </c>
      <c r="C1568" s="324" t="s">
        <v>1280</v>
      </c>
      <c r="D1568" s="324">
        <v>10549</v>
      </c>
      <c r="E1568" s="323" t="s">
        <v>1296</v>
      </c>
      <c r="F1568" s="403" t="s">
        <v>1294</v>
      </c>
      <c r="G1568" s="404"/>
      <c r="H1568" s="324" t="s">
        <v>1297</v>
      </c>
      <c r="I1568" s="323">
        <v>2</v>
      </c>
      <c r="J1568" s="323">
        <v>3.76</v>
      </c>
      <c r="K1568" s="325">
        <v>7.52</v>
      </c>
    </row>
    <row r="1569" spans="1:11">
      <c r="A1569" s="323" t="s">
        <v>1076</v>
      </c>
      <c r="B1569" s="324" t="s">
        <v>1083</v>
      </c>
      <c r="C1569" s="324" t="s">
        <v>1280</v>
      </c>
      <c r="D1569" s="324">
        <v>10550</v>
      </c>
      <c r="E1569" s="323" t="s">
        <v>1298</v>
      </c>
      <c r="F1569" s="403" t="s">
        <v>1294</v>
      </c>
      <c r="G1569" s="404"/>
      <c r="H1569" s="324" t="s">
        <v>1297</v>
      </c>
      <c r="I1569" s="323">
        <v>2</v>
      </c>
      <c r="J1569" s="323">
        <v>3.67</v>
      </c>
      <c r="K1569" s="325">
        <v>7.34</v>
      </c>
    </row>
    <row r="1570" spans="1:11">
      <c r="A1570" s="323" t="s">
        <v>1076</v>
      </c>
      <c r="B1570" s="324" t="s">
        <v>1083</v>
      </c>
      <c r="C1570" s="324" t="s">
        <v>1280</v>
      </c>
      <c r="D1570" s="324">
        <v>10554</v>
      </c>
      <c r="E1570" s="323" t="s">
        <v>1680</v>
      </c>
      <c r="F1570" s="403" t="s">
        <v>1294</v>
      </c>
      <c r="G1570" s="404"/>
      <c r="H1570" s="324" t="s">
        <v>1297</v>
      </c>
      <c r="I1570" s="323">
        <v>2</v>
      </c>
      <c r="J1570" s="323">
        <v>3.68</v>
      </c>
      <c r="K1570" s="325">
        <v>7.36</v>
      </c>
    </row>
    <row r="1571" spans="1:11">
      <c r="A1571" s="323" t="s">
        <v>1076</v>
      </c>
      <c r="B1571" s="324" t="s">
        <v>1077</v>
      </c>
      <c r="C1571" s="324" t="s">
        <v>1280</v>
      </c>
      <c r="D1571" s="324">
        <v>718</v>
      </c>
      <c r="E1571" s="323" t="s">
        <v>1705</v>
      </c>
      <c r="F1571" s="403" t="s">
        <v>1079</v>
      </c>
      <c r="G1571" s="404"/>
      <c r="H1571" s="324" t="s">
        <v>130</v>
      </c>
      <c r="I1571" s="323">
        <v>1</v>
      </c>
      <c r="J1571" s="323">
        <v>72.900000000000006</v>
      </c>
      <c r="K1571" s="325">
        <v>72.900000000000006</v>
      </c>
    </row>
    <row r="1572" spans="1:11">
      <c r="A1572" s="277"/>
      <c r="B1572"/>
      <c r="C1572"/>
      <c r="D1572"/>
      <c r="E1572" s="277"/>
      <c r="F1572" s="277"/>
      <c r="G1572"/>
      <c r="H1572"/>
      <c r="I1572" s="277"/>
      <c r="J1572" s="277"/>
      <c r="K1572" s="278"/>
    </row>
    <row r="1573" spans="1:11" ht="24.75">
      <c r="A1573" s="315"/>
      <c r="B1573" s="316" t="s">
        <v>1066</v>
      </c>
      <c r="C1573" s="316" t="s">
        <v>1067</v>
      </c>
      <c r="D1573" s="316" t="s">
        <v>6</v>
      </c>
      <c r="E1573" s="317" t="s">
        <v>1068</v>
      </c>
      <c r="F1573" s="317" t="s">
        <v>1069</v>
      </c>
      <c r="G1573" s="316"/>
      <c r="H1573" s="316" t="s">
        <v>1070</v>
      </c>
      <c r="I1573" s="317" t="s">
        <v>11</v>
      </c>
      <c r="J1573" s="317" t="s">
        <v>1071</v>
      </c>
      <c r="K1573" s="318" t="s">
        <v>1072</v>
      </c>
    </row>
    <row r="1574" spans="1:11" ht="47.25">
      <c r="A1574" s="319" t="s">
        <v>1708</v>
      </c>
      <c r="B1574" s="320" t="s">
        <v>1074</v>
      </c>
      <c r="C1574" s="320" t="s">
        <v>1075</v>
      </c>
      <c r="D1574" s="320" t="s">
        <v>558</v>
      </c>
      <c r="E1574" s="321" t="s">
        <v>559</v>
      </c>
      <c r="F1574" s="321" t="s">
        <v>1282</v>
      </c>
      <c r="G1574" s="320"/>
      <c r="H1574" s="320" t="s">
        <v>130</v>
      </c>
      <c r="I1574" s="321">
        <v>1</v>
      </c>
      <c r="J1574" s="321">
        <v>1195.53</v>
      </c>
      <c r="K1574" s="322">
        <v>1195.53</v>
      </c>
    </row>
    <row r="1575" spans="1:11">
      <c r="A1575" s="323" t="s">
        <v>1076</v>
      </c>
      <c r="B1575" s="324" t="s">
        <v>1077</v>
      </c>
      <c r="C1575" s="324" t="s">
        <v>1280</v>
      </c>
      <c r="D1575" s="324">
        <v>2257</v>
      </c>
      <c r="E1575" s="323" t="s">
        <v>1696</v>
      </c>
      <c r="F1575" s="403" t="s">
        <v>1079</v>
      </c>
      <c r="G1575" s="404"/>
      <c r="H1575" s="324" t="s">
        <v>130</v>
      </c>
      <c r="I1575" s="323">
        <v>1</v>
      </c>
      <c r="J1575" s="323">
        <v>84.88</v>
      </c>
      <c r="K1575" s="325">
        <v>84.88</v>
      </c>
    </row>
    <row r="1576" spans="1:11">
      <c r="A1576" s="323" t="s">
        <v>1076</v>
      </c>
      <c r="B1576" s="324" t="s">
        <v>1077</v>
      </c>
      <c r="C1576" s="324" t="s">
        <v>1280</v>
      </c>
      <c r="D1576" s="324">
        <v>2384</v>
      </c>
      <c r="E1576" s="323" t="s">
        <v>1697</v>
      </c>
      <c r="F1576" s="403" t="s">
        <v>1079</v>
      </c>
      <c r="G1576" s="404"/>
      <c r="H1576" s="324" t="s">
        <v>130</v>
      </c>
      <c r="I1576" s="323">
        <v>1</v>
      </c>
      <c r="J1576" s="323">
        <v>52.68</v>
      </c>
      <c r="K1576" s="325">
        <v>52.68</v>
      </c>
    </row>
    <row r="1577" spans="1:11">
      <c r="A1577" s="323" t="s">
        <v>1076</v>
      </c>
      <c r="B1577" s="324" t="s">
        <v>1077</v>
      </c>
      <c r="C1577" s="324" t="s">
        <v>1280</v>
      </c>
      <c r="D1577" s="324">
        <v>2585</v>
      </c>
      <c r="E1577" s="323" t="s">
        <v>1698</v>
      </c>
      <c r="F1577" s="403" t="s">
        <v>1079</v>
      </c>
      <c r="G1577" s="404"/>
      <c r="H1577" s="324" t="s">
        <v>1699</v>
      </c>
      <c r="I1577" s="323">
        <v>0.78</v>
      </c>
      <c r="J1577" s="323">
        <v>350.05</v>
      </c>
      <c r="K1577" s="325">
        <v>273.02999999999997</v>
      </c>
    </row>
    <row r="1578" spans="1:11">
      <c r="A1578" s="323" t="s">
        <v>1076</v>
      </c>
      <c r="B1578" s="324" t="s">
        <v>1077</v>
      </c>
      <c r="C1578" s="324" t="s">
        <v>1280</v>
      </c>
      <c r="D1578" s="324">
        <v>7479</v>
      </c>
      <c r="E1578" s="323" t="s">
        <v>1700</v>
      </c>
      <c r="F1578" s="403" t="s">
        <v>1079</v>
      </c>
      <c r="G1578" s="404"/>
      <c r="H1578" s="324" t="s">
        <v>1286</v>
      </c>
      <c r="I1578" s="323">
        <v>1.3</v>
      </c>
      <c r="J1578" s="323">
        <v>43.48</v>
      </c>
      <c r="K1578" s="325">
        <v>56.52</v>
      </c>
    </row>
    <row r="1579" spans="1:11">
      <c r="A1579" s="323" t="s">
        <v>1076</v>
      </c>
      <c r="B1579" s="324" t="s">
        <v>1077</v>
      </c>
      <c r="C1579" s="324" t="s">
        <v>1280</v>
      </c>
      <c r="D1579" s="324">
        <v>9964</v>
      </c>
      <c r="E1579" s="323" t="s">
        <v>1707</v>
      </c>
      <c r="F1579" s="403" t="s">
        <v>1079</v>
      </c>
      <c r="G1579" s="404"/>
      <c r="H1579" s="324" t="s">
        <v>1286</v>
      </c>
      <c r="I1579" s="323">
        <v>1.2</v>
      </c>
      <c r="J1579" s="323">
        <v>21.06</v>
      </c>
      <c r="K1579" s="325">
        <v>25.27</v>
      </c>
    </row>
    <row r="1580" spans="1:11">
      <c r="A1580" s="323" t="s">
        <v>1076</v>
      </c>
      <c r="B1580" s="324" t="s">
        <v>1077</v>
      </c>
      <c r="C1580" s="324" t="s">
        <v>1280</v>
      </c>
      <c r="D1580" s="324">
        <v>12051</v>
      </c>
      <c r="E1580" s="323" t="s">
        <v>1701</v>
      </c>
      <c r="F1580" s="403" t="s">
        <v>1079</v>
      </c>
      <c r="G1580" s="404"/>
      <c r="H1580" s="324" t="s">
        <v>1286</v>
      </c>
      <c r="I1580" s="323">
        <v>2.5</v>
      </c>
      <c r="J1580" s="323">
        <v>26.51</v>
      </c>
      <c r="K1580" s="325">
        <v>66.27</v>
      </c>
    </row>
    <row r="1581" spans="1:11">
      <c r="A1581" s="323" t="s">
        <v>1076</v>
      </c>
      <c r="B1581" s="324" t="s">
        <v>1077</v>
      </c>
      <c r="C1581" s="324" t="s">
        <v>1280</v>
      </c>
      <c r="D1581" s="324">
        <v>12056</v>
      </c>
      <c r="E1581" s="323" t="s">
        <v>1702</v>
      </c>
      <c r="F1581" s="403" t="s">
        <v>1079</v>
      </c>
      <c r="G1581" s="404"/>
      <c r="H1581" s="324" t="s">
        <v>130</v>
      </c>
      <c r="I1581" s="323">
        <v>1</v>
      </c>
      <c r="J1581" s="323">
        <v>78.959999999999994</v>
      </c>
      <c r="K1581" s="325">
        <v>78.959999999999994</v>
      </c>
    </row>
    <row r="1582" spans="1:11">
      <c r="A1582" s="323" t="s">
        <v>1076</v>
      </c>
      <c r="B1582" s="324" t="s">
        <v>1077</v>
      </c>
      <c r="C1582" s="324" t="s">
        <v>1280</v>
      </c>
      <c r="D1582" s="324">
        <v>12057</v>
      </c>
      <c r="E1582" s="323" t="s">
        <v>1703</v>
      </c>
      <c r="F1582" s="403" t="s">
        <v>1079</v>
      </c>
      <c r="G1582" s="404"/>
      <c r="H1582" s="324" t="s">
        <v>130</v>
      </c>
      <c r="I1582" s="323">
        <v>1</v>
      </c>
      <c r="J1582" s="323">
        <v>11.84</v>
      </c>
      <c r="K1582" s="325">
        <v>11.84</v>
      </c>
    </row>
    <row r="1583" spans="1:11">
      <c r="A1583" s="323" t="s">
        <v>1076</v>
      </c>
      <c r="B1583" s="324" t="s">
        <v>1077</v>
      </c>
      <c r="C1583" s="324" t="s">
        <v>19</v>
      </c>
      <c r="D1583" s="324">
        <v>2696</v>
      </c>
      <c r="E1583" s="323" t="s">
        <v>1606</v>
      </c>
      <c r="F1583" s="403" t="s">
        <v>1197</v>
      </c>
      <c r="G1583" s="404"/>
      <c r="H1583" s="324" t="s">
        <v>979</v>
      </c>
      <c r="I1583" s="323">
        <v>2</v>
      </c>
      <c r="J1583" s="323">
        <v>15.33</v>
      </c>
      <c r="K1583" s="325">
        <v>30.66</v>
      </c>
    </row>
    <row r="1584" spans="1:11">
      <c r="A1584" s="323" t="s">
        <v>1076</v>
      </c>
      <c r="B1584" s="324" t="s">
        <v>1077</v>
      </c>
      <c r="C1584" s="324" t="s">
        <v>19</v>
      </c>
      <c r="D1584" s="324">
        <v>4750</v>
      </c>
      <c r="E1584" s="323" t="s">
        <v>1291</v>
      </c>
      <c r="F1584" s="403" t="s">
        <v>1197</v>
      </c>
      <c r="G1584" s="404"/>
      <c r="H1584" s="324" t="s">
        <v>979</v>
      </c>
      <c r="I1584" s="323">
        <v>2</v>
      </c>
      <c r="J1584" s="323">
        <v>14.83</v>
      </c>
      <c r="K1584" s="325">
        <v>29.66</v>
      </c>
    </row>
    <row r="1585" spans="1:11">
      <c r="A1585" s="323" t="s">
        <v>1076</v>
      </c>
      <c r="B1585" s="324" t="s">
        <v>1077</v>
      </c>
      <c r="C1585" s="324" t="s">
        <v>19</v>
      </c>
      <c r="D1585" s="324">
        <v>6111</v>
      </c>
      <c r="E1585" s="323" t="s">
        <v>1292</v>
      </c>
      <c r="F1585" s="403" t="s">
        <v>1197</v>
      </c>
      <c r="G1585" s="404"/>
      <c r="H1585" s="324" t="s">
        <v>979</v>
      </c>
      <c r="I1585" s="323">
        <v>2</v>
      </c>
      <c r="J1585" s="323">
        <v>11.05</v>
      </c>
      <c r="K1585" s="325">
        <v>22.1</v>
      </c>
    </row>
    <row r="1586" spans="1:11">
      <c r="A1586" s="323" t="s">
        <v>1076</v>
      </c>
      <c r="B1586" s="324" t="s">
        <v>1077</v>
      </c>
      <c r="C1586" s="324" t="s">
        <v>19</v>
      </c>
      <c r="D1586" s="324">
        <v>6136</v>
      </c>
      <c r="E1586" s="323" t="s">
        <v>1709</v>
      </c>
      <c r="F1586" s="403" t="s">
        <v>1079</v>
      </c>
      <c r="G1586" s="404"/>
      <c r="H1586" s="324" t="s">
        <v>123</v>
      </c>
      <c r="I1586" s="323">
        <v>2</v>
      </c>
      <c r="J1586" s="323">
        <v>149.9</v>
      </c>
      <c r="K1586" s="325">
        <v>299.8</v>
      </c>
    </row>
    <row r="1587" spans="1:11">
      <c r="A1587" s="323" t="s">
        <v>1076</v>
      </c>
      <c r="B1587" s="324" t="s">
        <v>1077</v>
      </c>
      <c r="C1587" s="324" t="s">
        <v>19</v>
      </c>
      <c r="D1587" s="324">
        <v>11683</v>
      </c>
      <c r="E1587" s="323" t="s">
        <v>1659</v>
      </c>
      <c r="F1587" s="403" t="s">
        <v>1079</v>
      </c>
      <c r="G1587" s="404"/>
      <c r="H1587" s="324" t="s">
        <v>123</v>
      </c>
      <c r="I1587" s="323">
        <v>2</v>
      </c>
      <c r="J1587" s="323">
        <v>34.369999999999997</v>
      </c>
      <c r="K1587" s="325">
        <v>68.739999999999995</v>
      </c>
    </row>
    <row r="1588" spans="1:11">
      <c r="A1588" s="323" t="s">
        <v>1076</v>
      </c>
      <c r="B1588" s="324" t="s">
        <v>1083</v>
      </c>
      <c r="C1588" s="324" t="s">
        <v>1280</v>
      </c>
      <c r="D1588" s="324">
        <v>10549</v>
      </c>
      <c r="E1588" s="323" t="s">
        <v>1296</v>
      </c>
      <c r="F1588" s="403" t="s">
        <v>1294</v>
      </c>
      <c r="G1588" s="404"/>
      <c r="H1588" s="324" t="s">
        <v>1297</v>
      </c>
      <c r="I1588" s="323">
        <v>2</v>
      </c>
      <c r="J1588" s="323">
        <v>3.76</v>
      </c>
      <c r="K1588" s="325">
        <v>7.52</v>
      </c>
    </row>
    <row r="1589" spans="1:11">
      <c r="A1589" s="323" t="s">
        <v>1076</v>
      </c>
      <c r="B1589" s="324" t="s">
        <v>1083</v>
      </c>
      <c r="C1589" s="324" t="s">
        <v>1280</v>
      </c>
      <c r="D1589" s="324">
        <v>10550</v>
      </c>
      <c r="E1589" s="323" t="s">
        <v>1298</v>
      </c>
      <c r="F1589" s="403" t="s">
        <v>1294</v>
      </c>
      <c r="G1589" s="404"/>
      <c r="H1589" s="324" t="s">
        <v>1297</v>
      </c>
      <c r="I1589" s="323">
        <v>2</v>
      </c>
      <c r="J1589" s="323">
        <v>3.67</v>
      </c>
      <c r="K1589" s="325">
        <v>7.34</v>
      </c>
    </row>
    <row r="1590" spans="1:11">
      <c r="A1590" s="323" t="s">
        <v>1076</v>
      </c>
      <c r="B1590" s="324" t="s">
        <v>1083</v>
      </c>
      <c r="C1590" s="324" t="s">
        <v>1280</v>
      </c>
      <c r="D1590" s="324">
        <v>10554</v>
      </c>
      <c r="E1590" s="323" t="s">
        <v>1680</v>
      </c>
      <c r="F1590" s="403" t="s">
        <v>1294</v>
      </c>
      <c r="G1590" s="404"/>
      <c r="H1590" s="324" t="s">
        <v>1297</v>
      </c>
      <c r="I1590" s="323">
        <v>2</v>
      </c>
      <c r="J1590" s="323">
        <v>3.68</v>
      </c>
      <c r="K1590" s="325">
        <v>7.36</v>
      </c>
    </row>
    <row r="1591" spans="1:11">
      <c r="A1591" s="323" t="s">
        <v>1076</v>
      </c>
      <c r="B1591" s="324" t="s">
        <v>1077</v>
      </c>
      <c r="C1591" s="324" t="s">
        <v>1280</v>
      </c>
      <c r="D1591" s="324">
        <v>718</v>
      </c>
      <c r="E1591" s="323" t="s">
        <v>1705</v>
      </c>
      <c r="F1591" s="403" t="s">
        <v>1079</v>
      </c>
      <c r="G1591" s="404"/>
      <c r="H1591" s="324" t="s">
        <v>130</v>
      </c>
      <c r="I1591" s="323">
        <v>1</v>
      </c>
      <c r="J1591" s="323">
        <v>72.900000000000006</v>
      </c>
      <c r="K1591" s="325">
        <v>72.900000000000006</v>
      </c>
    </row>
    <row r="1592" spans="1:11">
      <c r="A1592" s="277"/>
      <c r="B1592"/>
      <c r="C1592"/>
      <c r="D1592"/>
      <c r="E1592" s="277"/>
      <c r="F1592" s="277"/>
      <c r="G1592"/>
      <c r="H1592"/>
      <c r="I1592" s="277"/>
      <c r="J1592" s="277"/>
      <c r="K1592" s="278"/>
    </row>
    <row r="1593" spans="1:11" ht="24.75">
      <c r="A1593" s="315"/>
      <c r="B1593" s="316" t="s">
        <v>1066</v>
      </c>
      <c r="C1593" s="316" t="s">
        <v>1067</v>
      </c>
      <c r="D1593" s="316" t="s">
        <v>6</v>
      </c>
      <c r="E1593" s="317" t="s">
        <v>1068</v>
      </c>
      <c r="F1593" s="317" t="s">
        <v>1069</v>
      </c>
      <c r="G1593" s="316"/>
      <c r="H1593" s="316" t="s">
        <v>1070</v>
      </c>
      <c r="I1593" s="317" t="s">
        <v>11</v>
      </c>
      <c r="J1593" s="317" t="s">
        <v>1071</v>
      </c>
      <c r="K1593" s="318" t="s">
        <v>1072</v>
      </c>
    </row>
    <row r="1594" spans="1:11" ht="31.5">
      <c r="A1594" s="319" t="s">
        <v>1710</v>
      </c>
      <c r="B1594" s="320" t="s">
        <v>1074</v>
      </c>
      <c r="C1594" s="320" t="s">
        <v>1075</v>
      </c>
      <c r="D1594" s="320" t="s">
        <v>564</v>
      </c>
      <c r="E1594" s="321" t="s">
        <v>565</v>
      </c>
      <c r="F1594" s="321" t="s">
        <v>1282</v>
      </c>
      <c r="G1594" s="320"/>
      <c r="H1594" s="320" t="s">
        <v>130</v>
      </c>
      <c r="I1594" s="321">
        <v>1</v>
      </c>
      <c r="J1594" s="321">
        <v>929.16</v>
      </c>
      <c r="K1594" s="322">
        <v>929.16</v>
      </c>
    </row>
    <row r="1595" spans="1:11">
      <c r="A1595" s="323" t="s">
        <v>1076</v>
      </c>
      <c r="B1595" s="324" t="s">
        <v>1077</v>
      </c>
      <c r="C1595" s="324" t="s">
        <v>1280</v>
      </c>
      <c r="D1595" s="324">
        <v>2585</v>
      </c>
      <c r="E1595" s="323" t="s">
        <v>1698</v>
      </c>
      <c r="F1595" s="403" t="s">
        <v>1079</v>
      </c>
      <c r="G1595" s="404"/>
      <c r="H1595" s="324" t="s">
        <v>1699</v>
      </c>
      <c r="I1595" s="323">
        <v>1.38</v>
      </c>
      <c r="J1595" s="323">
        <v>350.05</v>
      </c>
      <c r="K1595" s="325">
        <v>483.06</v>
      </c>
    </row>
    <row r="1596" spans="1:11">
      <c r="A1596" s="323" t="s">
        <v>1076</v>
      </c>
      <c r="B1596" s="324" t="s">
        <v>1077</v>
      </c>
      <c r="C1596" s="324" t="s">
        <v>1280</v>
      </c>
      <c r="D1596" s="324">
        <v>7479</v>
      </c>
      <c r="E1596" s="323" t="s">
        <v>1700</v>
      </c>
      <c r="F1596" s="403" t="s">
        <v>1079</v>
      </c>
      <c r="G1596" s="404"/>
      <c r="H1596" s="324" t="s">
        <v>1286</v>
      </c>
      <c r="I1596" s="323">
        <v>3.5</v>
      </c>
      <c r="J1596" s="323">
        <v>43.48</v>
      </c>
      <c r="K1596" s="325">
        <v>152.18</v>
      </c>
    </row>
    <row r="1597" spans="1:11">
      <c r="A1597" s="323" t="s">
        <v>1076</v>
      </c>
      <c r="B1597" s="324" t="s">
        <v>1077</v>
      </c>
      <c r="C1597" s="324" t="s">
        <v>1280</v>
      </c>
      <c r="D1597" s="324">
        <v>12051</v>
      </c>
      <c r="E1597" s="323" t="s">
        <v>1701</v>
      </c>
      <c r="F1597" s="403" t="s">
        <v>1079</v>
      </c>
      <c r="G1597" s="404"/>
      <c r="H1597" s="324" t="s">
        <v>1286</v>
      </c>
      <c r="I1597" s="323">
        <v>2.2999999999999998</v>
      </c>
      <c r="J1597" s="323">
        <v>26.51</v>
      </c>
      <c r="K1597" s="325">
        <v>60.97</v>
      </c>
    </row>
    <row r="1598" spans="1:11">
      <c r="A1598" s="323" t="s">
        <v>1076</v>
      </c>
      <c r="B1598" s="324" t="s">
        <v>1077</v>
      </c>
      <c r="C1598" s="324" t="s">
        <v>1280</v>
      </c>
      <c r="D1598" s="324">
        <v>12056</v>
      </c>
      <c r="E1598" s="323" t="s">
        <v>1702</v>
      </c>
      <c r="F1598" s="403" t="s">
        <v>1079</v>
      </c>
      <c r="G1598" s="404"/>
      <c r="H1598" s="324" t="s">
        <v>130</v>
      </c>
      <c r="I1598" s="323">
        <v>1</v>
      </c>
      <c r="J1598" s="323">
        <v>78.959999999999994</v>
      </c>
      <c r="K1598" s="325">
        <v>78.959999999999994</v>
      </c>
    </row>
    <row r="1599" spans="1:11">
      <c r="A1599" s="323" t="s">
        <v>1076</v>
      </c>
      <c r="B1599" s="324" t="s">
        <v>1077</v>
      </c>
      <c r="C1599" s="324" t="s">
        <v>19</v>
      </c>
      <c r="D1599" s="324">
        <v>2696</v>
      </c>
      <c r="E1599" s="323" t="s">
        <v>1606</v>
      </c>
      <c r="F1599" s="403" t="s">
        <v>1197</v>
      </c>
      <c r="G1599" s="404"/>
      <c r="H1599" s="324" t="s">
        <v>979</v>
      </c>
      <c r="I1599" s="323">
        <v>3</v>
      </c>
      <c r="J1599" s="323">
        <v>15.33</v>
      </c>
      <c r="K1599" s="325">
        <v>45.99</v>
      </c>
    </row>
    <row r="1600" spans="1:11">
      <c r="A1600" s="323" t="s">
        <v>1076</v>
      </c>
      <c r="B1600" s="324" t="s">
        <v>1083</v>
      </c>
      <c r="C1600" s="324" t="s">
        <v>19</v>
      </c>
      <c r="D1600" s="324">
        <v>88309</v>
      </c>
      <c r="E1600" s="323" t="s">
        <v>1208</v>
      </c>
      <c r="F1600" s="403" t="s">
        <v>1085</v>
      </c>
      <c r="G1600" s="404"/>
      <c r="H1600" s="324" t="s">
        <v>979</v>
      </c>
      <c r="I1600" s="323">
        <v>3</v>
      </c>
      <c r="J1600" s="323">
        <v>19.98</v>
      </c>
      <c r="K1600" s="325">
        <v>59.94</v>
      </c>
    </row>
    <row r="1601" spans="1:11">
      <c r="A1601" s="323" t="s">
        <v>1076</v>
      </c>
      <c r="B1601" s="324" t="s">
        <v>1083</v>
      </c>
      <c r="C1601" s="324" t="s">
        <v>19</v>
      </c>
      <c r="D1601" s="324">
        <v>88316</v>
      </c>
      <c r="E1601" s="323" t="s">
        <v>1086</v>
      </c>
      <c r="F1601" s="403" t="s">
        <v>1085</v>
      </c>
      <c r="G1601" s="404"/>
      <c r="H1601" s="324" t="s">
        <v>979</v>
      </c>
      <c r="I1601" s="323">
        <v>3</v>
      </c>
      <c r="J1601" s="323">
        <v>16.02</v>
      </c>
      <c r="K1601" s="325">
        <v>48.06</v>
      </c>
    </row>
    <row r="1602" spans="1:11">
      <c r="A1602" s="277"/>
      <c r="B1602"/>
      <c r="C1602"/>
      <c r="D1602"/>
      <c r="E1602" s="277"/>
      <c r="F1602" s="277"/>
      <c r="G1602"/>
      <c r="H1602"/>
      <c r="I1602" s="277"/>
      <c r="J1602" s="277"/>
      <c r="K1602" s="278"/>
    </row>
    <row r="1603" spans="1:11" ht="24.75">
      <c r="A1603" s="315"/>
      <c r="B1603" s="316" t="s">
        <v>1066</v>
      </c>
      <c r="C1603" s="316" t="s">
        <v>1067</v>
      </c>
      <c r="D1603" s="316" t="s">
        <v>6</v>
      </c>
      <c r="E1603" s="317" t="s">
        <v>1068</v>
      </c>
      <c r="F1603" s="317" t="s">
        <v>1069</v>
      </c>
      <c r="G1603" s="316"/>
      <c r="H1603" s="316" t="s">
        <v>1070</v>
      </c>
      <c r="I1603" s="317" t="s">
        <v>11</v>
      </c>
      <c r="J1603" s="317" t="s">
        <v>1071</v>
      </c>
      <c r="K1603" s="318" t="s">
        <v>1072</v>
      </c>
    </row>
    <row r="1604" spans="1:11" ht="78.75">
      <c r="A1604" s="319" t="s">
        <v>1711</v>
      </c>
      <c r="B1604" s="320" t="s">
        <v>1074</v>
      </c>
      <c r="C1604" s="320" t="s">
        <v>1075</v>
      </c>
      <c r="D1604" s="320" t="s">
        <v>462</v>
      </c>
      <c r="E1604" s="321" t="s">
        <v>463</v>
      </c>
      <c r="F1604" s="321" t="s">
        <v>1366</v>
      </c>
      <c r="G1604" s="320"/>
      <c r="H1604" s="320" t="s">
        <v>123</v>
      </c>
      <c r="I1604" s="321">
        <v>1</v>
      </c>
      <c r="J1604" s="321">
        <v>2949.49</v>
      </c>
      <c r="K1604" s="322">
        <v>2949.49</v>
      </c>
    </row>
    <row r="1605" spans="1:11">
      <c r="A1605" s="323" t="s">
        <v>1076</v>
      </c>
      <c r="B1605" s="324" t="s">
        <v>1083</v>
      </c>
      <c r="C1605" s="324" t="s">
        <v>19</v>
      </c>
      <c r="D1605" s="324">
        <v>86884</v>
      </c>
      <c r="E1605" s="323" t="s">
        <v>1688</v>
      </c>
      <c r="F1605" s="403" t="s">
        <v>1117</v>
      </c>
      <c r="G1605" s="404"/>
      <c r="H1605" s="324" t="s">
        <v>123</v>
      </c>
      <c r="I1605" s="323">
        <v>1</v>
      </c>
      <c r="J1605" s="323">
        <v>8.84</v>
      </c>
      <c r="K1605" s="325">
        <v>8.84</v>
      </c>
    </row>
    <row r="1606" spans="1:11" ht="24.75">
      <c r="A1606" s="323" t="s">
        <v>1076</v>
      </c>
      <c r="B1606" s="324" t="s">
        <v>1083</v>
      </c>
      <c r="C1606" s="324" t="s">
        <v>19</v>
      </c>
      <c r="D1606" s="324">
        <v>86911</v>
      </c>
      <c r="E1606" s="323" t="s">
        <v>1712</v>
      </c>
      <c r="F1606" s="403" t="s">
        <v>1117</v>
      </c>
      <c r="G1606" s="404"/>
      <c r="H1606" s="324" t="s">
        <v>123</v>
      </c>
      <c r="I1606" s="323">
        <v>1</v>
      </c>
      <c r="J1606" s="323">
        <v>80.930000000000007</v>
      </c>
      <c r="K1606" s="325">
        <v>80.930000000000007</v>
      </c>
    </row>
    <row r="1607" spans="1:11" ht="24.75">
      <c r="A1607" s="323" t="s">
        <v>1076</v>
      </c>
      <c r="B1607" s="324" t="s">
        <v>1083</v>
      </c>
      <c r="C1607" s="324" t="s">
        <v>19</v>
      </c>
      <c r="D1607" s="324">
        <v>86935</v>
      </c>
      <c r="E1607" s="323" t="s">
        <v>1713</v>
      </c>
      <c r="F1607" s="403" t="s">
        <v>1117</v>
      </c>
      <c r="G1607" s="404"/>
      <c r="H1607" s="324" t="s">
        <v>123</v>
      </c>
      <c r="I1607" s="323">
        <v>1</v>
      </c>
      <c r="J1607" s="323">
        <v>275.47000000000003</v>
      </c>
      <c r="K1607" s="325">
        <v>275.47000000000003</v>
      </c>
    </row>
    <row r="1608" spans="1:11" ht="24.75">
      <c r="A1608" s="323" t="s">
        <v>1076</v>
      </c>
      <c r="B1608" s="324" t="s">
        <v>1083</v>
      </c>
      <c r="C1608" s="324" t="s">
        <v>1394</v>
      </c>
      <c r="D1608" s="324" t="s">
        <v>1714</v>
      </c>
      <c r="E1608" s="323" t="s">
        <v>1715</v>
      </c>
      <c r="F1608" s="403" t="s">
        <v>1117</v>
      </c>
      <c r="G1608" s="404"/>
      <c r="H1608" s="324" t="s">
        <v>123</v>
      </c>
      <c r="I1608" s="323">
        <v>1</v>
      </c>
      <c r="J1608" s="323">
        <v>2584.25</v>
      </c>
      <c r="K1608" s="325">
        <v>2584.25</v>
      </c>
    </row>
    <row r="1609" spans="1:11">
      <c r="A1609" s="277"/>
      <c r="B1609"/>
      <c r="C1609"/>
      <c r="D1609"/>
      <c r="E1609" s="277"/>
      <c r="F1609" s="277"/>
      <c r="G1609"/>
      <c r="H1609"/>
      <c r="I1609" s="277"/>
      <c r="J1609" s="277"/>
      <c r="K1609" s="278"/>
    </row>
    <row r="1610" spans="1:11" ht="24.75">
      <c r="A1610" s="315"/>
      <c r="B1610" s="316" t="s">
        <v>1066</v>
      </c>
      <c r="C1610" s="316" t="s">
        <v>1067</v>
      </c>
      <c r="D1610" s="316" t="s">
        <v>6</v>
      </c>
      <c r="E1610" s="317" t="s">
        <v>1068</v>
      </c>
      <c r="F1610" s="317" t="s">
        <v>1069</v>
      </c>
      <c r="G1610" s="316"/>
      <c r="H1610" s="316" t="s">
        <v>1070</v>
      </c>
      <c r="I1610" s="317" t="s">
        <v>11</v>
      </c>
      <c r="J1610" s="317" t="s">
        <v>1071</v>
      </c>
      <c r="K1610" s="318" t="s">
        <v>1072</v>
      </c>
    </row>
    <row r="1611" spans="1:11" ht="47.25">
      <c r="A1611" s="319" t="s">
        <v>1716</v>
      </c>
      <c r="B1611" s="320" t="s">
        <v>1074</v>
      </c>
      <c r="C1611" s="320" t="s">
        <v>1075</v>
      </c>
      <c r="D1611" s="320" t="s">
        <v>468</v>
      </c>
      <c r="E1611" s="321" t="s">
        <v>469</v>
      </c>
      <c r="F1611" s="321" t="s">
        <v>1195</v>
      </c>
      <c r="G1611" s="320"/>
      <c r="H1611" s="320" t="s">
        <v>123</v>
      </c>
      <c r="I1611" s="321">
        <v>1</v>
      </c>
      <c r="J1611" s="321">
        <v>1783.25</v>
      </c>
      <c r="K1611" s="322">
        <v>1783.25</v>
      </c>
    </row>
    <row r="1612" spans="1:11">
      <c r="A1612" s="323" t="s">
        <v>1076</v>
      </c>
      <c r="B1612" s="324" t="s">
        <v>1083</v>
      </c>
      <c r="C1612" s="324" t="s">
        <v>19</v>
      </c>
      <c r="D1612" s="324">
        <v>88274</v>
      </c>
      <c r="E1612" s="323" t="s">
        <v>1416</v>
      </c>
      <c r="F1612" s="403" t="s">
        <v>1085</v>
      </c>
      <c r="G1612" s="404"/>
      <c r="H1612" s="324" t="s">
        <v>979</v>
      </c>
      <c r="I1612" s="323">
        <v>5.3464999999999998</v>
      </c>
      <c r="J1612" s="323">
        <v>19.899999999999999</v>
      </c>
      <c r="K1612" s="325">
        <v>106.39</v>
      </c>
    </row>
    <row r="1613" spans="1:11">
      <c r="A1613" s="323" t="s">
        <v>1076</v>
      </c>
      <c r="B1613" s="324" t="s">
        <v>1083</v>
      </c>
      <c r="C1613" s="324" t="s">
        <v>19</v>
      </c>
      <c r="D1613" s="324">
        <v>88316</v>
      </c>
      <c r="E1613" s="323" t="s">
        <v>1086</v>
      </c>
      <c r="F1613" s="403" t="s">
        <v>1085</v>
      </c>
      <c r="G1613" s="404"/>
      <c r="H1613" s="324" t="s">
        <v>979</v>
      </c>
      <c r="I1613" s="323">
        <v>2.6198000000000001</v>
      </c>
      <c r="J1613" s="323">
        <v>16.02</v>
      </c>
      <c r="K1613" s="325">
        <v>41.96</v>
      </c>
    </row>
    <row r="1614" spans="1:11" ht="24.75">
      <c r="A1614" s="323" t="s">
        <v>1076</v>
      </c>
      <c r="B1614" s="324" t="s">
        <v>1083</v>
      </c>
      <c r="C1614" s="324" t="s">
        <v>19</v>
      </c>
      <c r="D1614" s="324">
        <v>87878</v>
      </c>
      <c r="E1614" s="323" t="s">
        <v>1717</v>
      </c>
      <c r="F1614" s="403" t="s">
        <v>1120</v>
      </c>
      <c r="G1614" s="404"/>
      <c r="H1614" s="324" t="s">
        <v>21</v>
      </c>
      <c r="I1614" s="323">
        <v>7.44</v>
      </c>
      <c r="J1614" s="323">
        <v>4.04</v>
      </c>
      <c r="K1614" s="325">
        <v>30.05</v>
      </c>
    </row>
    <row r="1615" spans="1:11" ht="36.75">
      <c r="A1615" s="323" t="s">
        <v>1076</v>
      </c>
      <c r="B1615" s="324" t="s">
        <v>1083</v>
      </c>
      <c r="C1615" s="324" t="s">
        <v>19</v>
      </c>
      <c r="D1615" s="324">
        <v>87528</v>
      </c>
      <c r="E1615" s="323" t="s">
        <v>1718</v>
      </c>
      <c r="F1615" s="403" t="s">
        <v>1120</v>
      </c>
      <c r="G1615" s="404"/>
      <c r="H1615" s="324" t="s">
        <v>21</v>
      </c>
      <c r="I1615" s="323">
        <v>7.44</v>
      </c>
      <c r="J1615" s="323">
        <v>37.58</v>
      </c>
      <c r="K1615" s="325">
        <v>279.58999999999997</v>
      </c>
    </row>
    <row r="1616" spans="1:11">
      <c r="A1616" s="323" t="s">
        <v>1076</v>
      </c>
      <c r="B1616" s="324" t="s">
        <v>1077</v>
      </c>
      <c r="C1616" s="324" t="s">
        <v>19</v>
      </c>
      <c r="D1616" s="324">
        <v>4823</v>
      </c>
      <c r="E1616" s="323" t="s">
        <v>1674</v>
      </c>
      <c r="F1616" s="403" t="s">
        <v>1079</v>
      </c>
      <c r="G1616" s="404"/>
      <c r="H1616" s="324" t="s">
        <v>218</v>
      </c>
      <c r="I1616" s="323">
        <v>1.3900999999999999</v>
      </c>
      <c r="J1616" s="323">
        <v>44.68</v>
      </c>
      <c r="K1616" s="325">
        <v>62.1</v>
      </c>
    </row>
    <row r="1617" spans="1:11" ht="24.75">
      <c r="A1617" s="323" t="s">
        <v>1076</v>
      </c>
      <c r="B1617" s="324" t="s">
        <v>1077</v>
      </c>
      <c r="C1617" s="324" t="s">
        <v>19</v>
      </c>
      <c r="D1617" s="324">
        <v>11795</v>
      </c>
      <c r="E1617" s="323" t="s">
        <v>1676</v>
      </c>
      <c r="F1617" s="403" t="s">
        <v>1079</v>
      </c>
      <c r="G1617" s="404"/>
      <c r="H1617" s="324" t="s">
        <v>21</v>
      </c>
      <c r="I1617" s="323">
        <v>1.1000000000000001</v>
      </c>
      <c r="J1617" s="323">
        <v>581.13</v>
      </c>
      <c r="K1617" s="325">
        <v>639.24</v>
      </c>
    </row>
    <row r="1618" spans="1:11">
      <c r="A1618" s="323" t="s">
        <v>1076</v>
      </c>
      <c r="B1618" s="324" t="s">
        <v>1077</v>
      </c>
      <c r="C1618" s="324" t="s">
        <v>19</v>
      </c>
      <c r="D1618" s="324">
        <v>37329</v>
      </c>
      <c r="E1618" s="323" t="s">
        <v>1655</v>
      </c>
      <c r="F1618" s="403" t="s">
        <v>1079</v>
      </c>
      <c r="G1618" s="404"/>
      <c r="H1618" s="324" t="s">
        <v>218</v>
      </c>
      <c r="I1618" s="323">
        <v>5.3499999999999999E-2</v>
      </c>
      <c r="J1618" s="323">
        <v>115.01</v>
      </c>
      <c r="K1618" s="325">
        <v>6.15</v>
      </c>
    </row>
    <row r="1619" spans="1:11" ht="24.75">
      <c r="A1619" s="323" t="s">
        <v>1076</v>
      </c>
      <c r="B1619" s="324" t="s">
        <v>1083</v>
      </c>
      <c r="C1619" s="324" t="s">
        <v>19</v>
      </c>
      <c r="D1619" s="324">
        <v>87265</v>
      </c>
      <c r="E1619" s="323" t="s">
        <v>1719</v>
      </c>
      <c r="F1619" s="403" t="s">
        <v>1120</v>
      </c>
      <c r="G1619" s="404"/>
      <c r="H1619" s="324" t="s">
        <v>21</v>
      </c>
      <c r="I1619" s="323">
        <v>7.44</v>
      </c>
      <c r="J1619" s="323">
        <v>57.83</v>
      </c>
      <c r="K1619" s="325">
        <v>430.25</v>
      </c>
    </row>
    <row r="1620" spans="1:11" ht="24.75">
      <c r="A1620" s="323" t="s">
        <v>1076</v>
      </c>
      <c r="B1620" s="324" t="s">
        <v>1083</v>
      </c>
      <c r="C1620" s="324" t="s">
        <v>19</v>
      </c>
      <c r="D1620" s="324">
        <v>103356</v>
      </c>
      <c r="E1620" s="323" t="s">
        <v>1064</v>
      </c>
      <c r="F1620" s="403" t="s">
        <v>1179</v>
      </c>
      <c r="G1620" s="404"/>
      <c r="H1620" s="324" t="s">
        <v>21</v>
      </c>
      <c r="I1620" s="323">
        <v>3.72</v>
      </c>
      <c r="J1620" s="323">
        <v>50.41</v>
      </c>
      <c r="K1620" s="325">
        <v>187.52</v>
      </c>
    </row>
    <row r="1621" spans="1:11">
      <c r="A1621" s="277"/>
      <c r="B1621"/>
      <c r="C1621"/>
      <c r="D1621"/>
      <c r="E1621" s="277"/>
      <c r="F1621" s="277"/>
      <c r="G1621"/>
      <c r="H1621"/>
      <c r="I1621" s="277"/>
      <c r="J1621" s="277"/>
      <c r="K1621" s="278"/>
    </row>
    <row r="1622" spans="1:11" ht="24.75">
      <c r="A1622" s="315"/>
      <c r="B1622" s="316" t="s">
        <v>1066</v>
      </c>
      <c r="C1622" s="316" t="s">
        <v>1067</v>
      </c>
      <c r="D1622" s="316" t="s">
        <v>6</v>
      </c>
      <c r="E1622" s="317" t="s">
        <v>1068</v>
      </c>
      <c r="F1622" s="317" t="s">
        <v>1069</v>
      </c>
      <c r="G1622" s="316"/>
      <c r="H1622" s="316" t="s">
        <v>1070</v>
      </c>
      <c r="I1622" s="317" t="s">
        <v>11</v>
      </c>
      <c r="J1622" s="317" t="s">
        <v>1071</v>
      </c>
      <c r="K1622" s="318" t="s">
        <v>1072</v>
      </c>
    </row>
    <row r="1623" spans="1:11" ht="47.25">
      <c r="A1623" s="319" t="s">
        <v>1720</v>
      </c>
      <c r="B1623" s="320" t="s">
        <v>1074</v>
      </c>
      <c r="C1623" s="320" t="s">
        <v>1075</v>
      </c>
      <c r="D1623" s="320" t="s">
        <v>466</v>
      </c>
      <c r="E1623" s="321" t="s">
        <v>467</v>
      </c>
      <c r="F1623" s="321" t="s">
        <v>1366</v>
      </c>
      <c r="G1623" s="320"/>
      <c r="H1623" s="320" t="s">
        <v>123</v>
      </c>
      <c r="I1623" s="321">
        <v>1</v>
      </c>
      <c r="J1623" s="321">
        <v>2099.83</v>
      </c>
      <c r="K1623" s="322">
        <v>2099.83</v>
      </c>
    </row>
    <row r="1624" spans="1:11">
      <c r="A1624" s="323" t="s">
        <v>1076</v>
      </c>
      <c r="B1624" s="324" t="s">
        <v>1077</v>
      </c>
      <c r="C1624" s="324" t="s">
        <v>19</v>
      </c>
      <c r="D1624" s="324">
        <v>4823</v>
      </c>
      <c r="E1624" s="323" t="s">
        <v>1674</v>
      </c>
      <c r="F1624" s="403" t="s">
        <v>1079</v>
      </c>
      <c r="G1624" s="404"/>
      <c r="H1624" s="324" t="s">
        <v>218</v>
      </c>
      <c r="I1624" s="323">
        <v>1.46072</v>
      </c>
      <c r="J1624" s="323">
        <v>44.68</v>
      </c>
      <c r="K1624" s="325">
        <v>65.260000000000005</v>
      </c>
    </row>
    <row r="1625" spans="1:11" ht="24.75">
      <c r="A1625" s="323" t="s">
        <v>1076</v>
      </c>
      <c r="B1625" s="324" t="s">
        <v>1077</v>
      </c>
      <c r="C1625" s="324" t="s">
        <v>19</v>
      </c>
      <c r="D1625" s="324">
        <v>7568</v>
      </c>
      <c r="E1625" s="323" t="s">
        <v>1388</v>
      </c>
      <c r="F1625" s="403" t="s">
        <v>1079</v>
      </c>
      <c r="G1625" s="404"/>
      <c r="H1625" s="324" t="s">
        <v>123</v>
      </c>
      <c r="I1625" s="323">
        <v>24</v>
      </c>
      <c r="J1625" s="323">
        <v>0.61</v>
      </c>
      <c r="K1625" s="325">
        <v>14.64</v>
      </c>
    </row>
    <row r="1626" spans="1:11" ht="24.75">
      <c r="A1626" s="323" t="s">
        <v>1076</v>
      </c>
      <c r="B1626" s="324" t="s">
        <v>1077</v>
      </c>
      <c r="C1626" s="324" t="s">
        <v>19</v>
      </c>
      <c r="D1626" s="324">
        <v>11795</v>
      </c>
      <c r="E1626" s="323" t="s">
        <v>1676</v>
      </c>
      <c r="F1626" s="403" t="s">
        <v>1079</v>
      </c>
      <c r="G1626" s="404"/>
      <c r="H1626" s="324" t="s">
        <v>21</v>
      </c>
      <c r="I1626" s="323">
        <v>2.85</v>
      </c>
      <c r="J1626" s="323">
        <v>581.13</v>
      </c>
      <c r="K1626" s="325">
        <v>1656.22</v>
      </c>
    </row>
    <row r="1627" spans="1:11">
      <c r="A1627" s="323" t="s">
        <v>1076</v>
      </c>
      <c r="B1627" s="324" t="s">
        <v>1077</v>
      </c>
      <c r="C1627" s="324" t="s">
        <v>19</v>
      </c>
      <c r="D1627" s="324">
        <v>37329</v>
      </c>
      <c r="E1627" s="323" t="s">
        <v>1655</v>
      </c>
      <c r="F1627" s="403" t="s">
        <v>1079</v>
      </c>
      <c r="G1627" s="404"/>
      <c r="H1627" s="324" t="s">
        <v>218</v>
      </c>
      <c r="I1627" s="323">
        <v>0.19400000000000001</v>
      </c>
      <c r="J1627" s="323">
        <v>115.01</v>
      </c>
      <c r="K1627" s="325">
        <v>22.31</v>
      </c>
    </row>
    <row r="1628" spans="1:11">
      <c r="A1628" s="323" t="s">
        <v>1076</v>
      </c>
      <c r="B1628" s="324" t="s">
        <v>1077</v>
      </c>
      <c r="C1628" s="324" t="s">
        <v>19</v>
      </c>
      <c r="D1628" s="324">
        <v>37590</v>
      </c>
      <c r="E1628" s="323" t="s">
        <v>1721</v>
      </c>
      <c r="F1628" s="403" t="s">
        <v>1079</v>
      </c>
      <c r="G1628" s="404"/>
      <c r="H1628" s="324" t="s">
        <v>123</v>
      </c>
      <c r="I1628" s="323">
        <v>6</v>
      </c>
      <c r="J1628" s="323">
        <v>22.76</v>
      </c>
      <c r="K1628" s="325">
        <v>136.56</v>
      </c>
    </row>
    <row r="1629" spans="1:11">
      <c r="A1629" s="323" t="s">
        <v>1076</v>
      </c>
      <c r="B1629" s="324" t="s">
        <v>1083</v>
      </c>
      <c r="C1629" s="324" t="s">
        <v>19</v>
      </c>
      <c r="D1629" s="324">
        <v>88274</v>
      </c>
      <c r="E1629" s="323" t="s">
        <v>1416</v>
      </c>
      <c r="F1629" s="403" t="s">
        <v>1085</v>
      </c>
      <c r="G1629" s="404"/>
      <c r="H1629" s="324" t="s">
        <v>979</v>
      </c>
      <c r="I1629" s="323">
        <v>7.2960000000000003</v>
      </c>
      <c r="J1629" s="323">
        <v>19.899999999999999</v>
      </c>
      <c r="K1629" s="325">
        <v>145.19</v>
      </c>
    </row>
    <row r="1630" spans="1:11">
      <c r="A1630" s="323" t="s">
        <v>1076</v>
      </c>
      <c r="B1630" s="324" t="s">
        <v>1083</v>
      </c>
      <c r="C1630" s="324" t="s">
        <v>19</v>
      </c>
      <c r="D1630" s="324">
        <v>88316</v>
      </c>
      <c r="E1630" s="323" t="s">
        <v>1086</v>
      </c>
      <c r="F1630" s="403" t="s">
        <v>1085</v>
      </c>
      <c r="G1630" s="404"/>
      <c r="H1630" s="324" t="s">
        <v>979</v>
      </c>
      <c r="I1630" s="323">
        <v>3.7240000000000002</v>
      </c>
      <c r="J1630" s="323">
        <v>16.02</v>
      </c>
      <c r="K1630" s="325">
        <v>59.65</v>
      </c>
    </row>
    <row r="1631" spans="1:11">
      <c r="A1631" s="277"/>
      <c r="B1631"/>
      <c r="C1631"/>
      <c r="D1631"/>
      <c r="E1631" s="277"/>
      <c r="F1631" s="277"/>
      <c r="G1631"/>
      <c r="H1631"/>
      <c r="I1631" s="277"/>
      <c r="J1631" s="277"/>
      <c r="K1631" s="278"/>
    </row>
    <row r="1632" spans="1:11" ht="24.75">
      <c r="A1632" s="315"/>
      <c r="B1632" s="316" t="s">
        <v>1066</v>
      </c>
      <c r="C1632" s="316" t="s">
        <v>1067</v>
      </c>
      <c r="D1632" s="316" t="s">
        <v>6</v>
      </c>
      <c r="E1632" s="317" t="s">
        <v>1068</v>
      </c>
      <c r="F1632" s="317" t="s">
        <v>1069</v>
      </c>
      <c r="G1632" s="316"/>
      <c r="H1632" s="316" t="s">
        <v>1070</v>
      </c>
      <c r="I1632" s="317" t="s">
        <v>11</v>
      </c>
      <c r="J1632" s="317" t="s">
        <v>1071</v>
      </c>
      <c r="K1632" s="318" t="s">
        <v>1072</v>
      </c>
    </row>
    <row r="1633" spans="1:11" ht="47.25">
      <c r="A1633" s="319" t="s">
        <v>1722</v>
      </c>
      <c r="B1633" s="320" t="s">
        <v>1074</v>
      </c>
      <c r="C1633" s="320" t="s">
        <v>1075</v>
      </c>
      <c r="D1633" s="320" t="s">
        <v>464</v>
      </c>
      <c r="E1633" s="321" t="s">
        <v>465</v>
      </c>
      <c r="F1633" s="321" t="s">
        <v>1366</v>
      </c>
      <c r="G1633" s="320"/>
      <c r="H1633" s="320" t="s">
        <v>123</v>
      </c>
      <c r="I1633" s="321">
        <v>1</v>
      </c>
      <c r="J1633" s="321">
        <v>1373.41</v>
      </c>
      <c r="K1633" s="322">
        <v>1373.41</v>
      </c>
    </row>
    <row r="1634" spans="1:11">
      <c r="A1634" s="323" t="s">
        <v>1076</v>
      </c>
      <c r="B1634" s="324" t="s">
        <v>1077</v>
      </c>
      <c r="C1634" s="324" t="s">
        <v>19</v>
      </c>
      <c r="D1634" s="324">
        <v>4823</v>
      </c>
      <c r="E1634" s="323" t="s">
        <v>1674</v>
      </c>
      <c r="F1634" s="403" t="s">
        <v>1079</v>
      </c>
      <c r="G1634" s="404"/>
      <c r="H1634" s="324" t="s">
        <v>218</v>
      </c>
      <c r="I1634" s="323">
        <v>1.46072</v>
      </c>
      <c r="J1634" s="323">
        <v>44.68</v>
      </c>
      <c r="K1634" s="325">
        <v>65.260000000000005</v>
      </c>
    </row>
    <row r="1635" spans="1:11" ht="24.75">
      <c r="A1635" s="323" t="s">
        <v>1076</v>
      </c>
      <c r="B1635" s="324" t="s">
        <v>1077</v>
      </c>
      <c r="C1635" s="324" t="s">
        <v>19</v>
      </c>
      <c r="D1635" s="324">
        <v>7568</v>
      </c>
      <c r="E1635" s="323" t="s">
        <v>1388</v>
      </c>
      <c r="F1635" s="403" t="s">
        <v>1079</v>
      </c>
      <c r="G1635" s="404"/>
      <c r="H1635" s="324" t="s">
        <v>123</v>
      </c>
      <c r="I1635" s="323">
        <v>24</v>
      </c>
      <c r="J1635" s="323">
        <v>0.61</v>
      </c>
      <c r="K1635" s="325">
        <v>14.64</v>
      </c>
    </row>
    <row r="1636" spans="1:11" ht="24.75">
      <c r="A1636" s="323" t="s">
        <v>1076</v>
      </c>
      <c r="B1636" s="324" t="s">
        <v>1077</v>
      </c>
      <c r="C1636" s="324" t="s">
        <v>19</v>
      </c>
      <c r="D1636" s="324">
        <v>11795</v>
      </c>
      <c r="E1636" s="323" t="s">
        <v>1676</v>
      </c>
      <c r="F1636" s="403" t="s">
        <v>1079</v>
      </c>
      <c r="G1636" s="404"/>
      <c r="H1636" s="324" t="s">
        <v>21</v>
      </c>
      <c r="I1636" s="323">
        <v>1.6</v>
      </c>
      <c r="J1636" s="323">
        <v>581.13</v>
      </c>
      <c r="K1636" s="325">
        <v>929.8</v>
      </c>
    </row>
    <row r="1637" spans="1:11">
      <c r="A1637" s="323" t="s">
        <v>1076</v>
      </c>
      <c r="B1637" s="324" t="s">
        <v>1077</v>
      </c>
      <c r="C1637" s="324" t="s">
        <v>19</v>
      </c>
      <c r="D1637" s="324">
        <v>37329</v>
      </c>
      <c r="E1637" s="323" t="s">
        <v>1655</v>
      </c>
      <c r="F1637" s="403" t="s">
        <v>1079</v>
      </c>
      <c r="G1637" s="404"/>
      <c r="H1637" s="324" t="s">
        <v>218</v>
      </c>
      <c r="I1637" s="323">
        <v>0.19400000000000001</v>
      </c>
      <c r="J1637" s="323">
        <v>115.01</v>
      </c>
      <c r="K1637" s="325">
        <v>22.31</v>
      </c>
    </row>
    <row r="1638" spans="1:11">
      <c r="A1638" s="323" t="s">
        <v>1076</v>
      </c>
      <c r="B1638" s="324" t="s">
        <v>1077</v>
      </c>
      <c r="C1638" s="324" t="s">
        <v>19</v>
      </c>
      <c r="D1638" s="324">
        <v>37590</v>
      </c>
      <c r="E1638" s="323" t="s">
        <v>1721</v>
      </c>
      <c r="F1638" s="403" t="s">
        <v>1079</v>
      </c>
      <c r="G1638" s="404"/>
      <c r="H1638" s="324" t="s">
        <v>123</v>
      </c>
      <c r="I1638" s="323">
        <v>6</v>
      </c>
      <c r="J1638" s="323">
        <v>22.76</v>
      </c>
      <c r="K1638" s="325">
        <v>136.56</v>
      </c>
    </row>
    <row r="1639" spans="1:11">
      <c r="A1639" s="323" t="s">
        <v>1076</v>
      </c>
      <c r="B1639" s="324" t="s">
        <v>1083</v>
      </c>
      <c r="C1639" s="324" t="s">
        <v>19</v>
      </c>
      <c r="D1639" s="324">
        <v>88274</v>
      </c>
      <c r="E1639" s="323" t="s">
        <v>1416</v>
      </c>
      <c r="F1639" s="403" t="s">
        <v>1085</v>
      </c>
      <c r="G1639" s="404"/>
      <c r="H1639" s="324" t="s">
        <v>979</v>
      </c>
      <c r="I1639" s="323">
        <v>7.2960000000000003</v>
      </c>
      <c r="J1639" s="323">
        <v>19.899999999999999</v>
      </c>
      <c r="K1639" s="325">
        <v>145.19</v>
      </c>
    </row>
    <row r="1640" spans="1:11">
      <c r="A1640" s="323" t="s">
        <v>1076</v>
      </c>
      <c r="B1640" s="324" t="s">
        <v>1083</v>
      </c>
      <c r="C1640" s="324" t="s">
        <v>19</v>
      </c>
      <c r="D1640" s="324">
        <v>88316</v>
      </c>
      <c r="E1640" s="323" t="s">
        <v>1086</v>
      </c>
      <c r="F1640" s="403" t="s">
        <v>1085</v>
      </c>
      <c r="G1640" s="404"/>
      <c r="H1640" s="324" t="s">
        <v>979</v>
      </c>
      <c r="I1640" s="323">
        <v>3.7240000000000002</v>
      </c>
      <c r="J1640" s="323">
        <v>16.02</v>
      </c>
      <c r="K1640" s="325">
        <v>59.65</v>
      </c>
    </row>
    <row r="1641" spans="1:11">
      <c r="A1641" s="277"/>
      <c r="B1641"/>
      <c r="C1641"/>
      <c r="D1641"/>
      <c r="E1641" s="277"/>
      <c r="F1641" s="277"/>
      <c r="G1641"/>
      <c r="H1641"/>
      <c r="I1641" s="277"/>
      <c r="J1641" s="277"/>
      <c r="K1641" s="278"/>
    </row>
    <row r="1642" spans="1:11" ht="24.75">
      <c r="A1642" s="315"/>
      <c r="B1642" s="316" t="s">
        <v>1066</v>
      </c>
      <c r="C1642" s="316" t="s">
        <v>1067</v>
      </c>
      <c r="D1642" s="316" t="s">
        <v>6</v>
      </c>
      <c r="E1642" s="317" t="s">
        <v>1068</v>
      </c>
      <c r="F1642" s="317" t="s">
        <v>1069</v>
      </c>
      <c r="G1642" s="316"/>
      <c r="H1642" s="316" t="s">
        <v>1070</v>
      </c>
      <c r="I1642" s="317" t="s">
        <v>11</v>
      </c>
      <c r="J1642" s="317" t="s">
        <v>1071</v>
      </c>
      <c r="K1642" s="318" t="s">
        <v>1072</v>
      </c>
    </row>
    <row r="1643" spans="1:11" ht="47.25">
      <c r="A1643" s="319" t="s">
        <v>1723</v>
      </c>
      <c r="B1643" s="320" t="s">
        <v>1074</v>
      </c>
      <c r="C1643" s="320" t="s">
        <v>1075</v>
      </c>
      <c r="D1643" s="320" t="s">
        <v>480</v>
      </c>
      <c r="E1643" s="321" t="s">
        <v>481</v>
      </c>
      <c r="F1643" s="321" t="s">
        <v>1366</v>
      </c>
      <c r="G1643" s="320"/>
      <c r="H1643" s="320" t="s">
        <v>123</v>
      </c>
      <c r="I1643" s="321">
        <v>1</v>
      </c>
      <c r="J1643" s="321">
        <v>654.42999999999995</v>
      </c>
      <c r="K1643" s="322">
        <v>654.42999999999995</v>
      </c>
    </row>
    <row r="1644" spans="1:11">
      <c r="A1644" s="323" t="s">
        <v>1076</v>
      </c>
      <c r="B1644" s="324" t="s">
        <v>1077</v>
      </c>
      <c r="C1644" s="324" t="s">
        <v>19</v>
      </c>
      <c r="D1644" s="324">
        <v>370</v>
      </c>
      <c r="E1644" s="323" t="s">
        <v>1433</v>
      </c>
      <c r="F1644" s="403" t="s">
        <v>1079</v>
      </c>
      <c r="G1644" s="404"/>
      <c r="H1644" s="324" t="s">
        <v>28</v>
      </c>
      <c r="I1644" s="323">
        <v>2E-3</v>
      </c>
      <c r="J1644" s="323">
        <v>105.05</v>
      </c>
      <c r="K1644" s="325">
        <v>0.21</v>
      </c>
    </row>
    <row r="1645" spans="1:11">
      <c r="A1645" s="323" t="s">
        <v>1076</v>
      </c>
      <c r="B1645" s="324" t="s">
        <v>1077</v>
      </c>
      <c r="C1645" s="324" t="s">
        <v>19</v>
      </c>
      <c r="D1645" s="324">
        <v>1379</v>
      </c>
      <c r="E1645" s="323" t="s">
        <v>1289</v>
      </c>
      <c r="F1645" s="403" t="s">
        <v>1079</v>
      </c>
      <c r="G1645" s="404"/>
      <c r="H1645" s="324" t="s">
        <v>218</v>
      </c>
      <c r="I1645" s="323">
        <v>2</v>
      </c>
      <c r="J1645" s="323">
        <v>0.78</v>
      </c>
      <c r="K1645" s="325">
        <v>1.56</v>
      </c>
    </row>
    <row r="1646" spans="1:11">
      <c r="A1646" s="323" t="s">
        <v>1076</v>
      </c>
      <c r="B1646" s="324" t="s">
        <v>1083</v>
      </c>
      <c r="C1646" s="324" t="s">
        <v>19</v>
      </c>
      <c r="D1646" s="324">
        <v>88248</v>
      </c>
      <c r="E1646" s="323" t="s">
        <v>1370</v>
      </c>
      <c r="F1646" s="403" t="s">
        <v>1085</v>
      </c>
      <c r="G1646" s="404"/>
      <c r="H1646" s="324" t="s">
        <v>979</v>
      </c>
      <c r="I1646" s="323">
        <v>1</v>
      </c>
      <c r="J1646" s="323">
        <v>16.45</v>
      </c>
      <c r="K1646" s="325">
        <v>16.45</v>
      </c>
    </row>
    <row r="1647" spans="1:11">
      <c r="A1647" s="323" t="s">
        <v>1076</v>
      </c>
      <c r="B1647" s="324" t="s">
        <v>1083</v>
      </c>
      <c r="C1647" s="324" t="s">
        <v>19</v>
      </c>
      <c r="D1647" s="324">
        <v>88267</v>
      </c>
      <c r="E1647" s="323" t="s">
        <v>1371</v>
      </c>
      <c r="F1647" s="403" t="s">
        <v>1085</v>
      </c>
      <c r="G1647" s="404"/>
      <c r="H1647" s="324" t="s">
        <v>979</v>
      </c>
      <c r="I1647" s="323">
        <v>1</v>
      </c>
      <c r="J1647" s="323">
        <v>19.88</v>
      </c>
      <c r="K1647" s="325">
        <v>19.88</v>
      </c>
    </row>
    <row r="1648" spans="1:11">
      <c r="A1648" s="323" t="s">
        <v>1076</v>
      </c>
      <c r="B1648" s="324" t="s">
        <v>1083</v>
      </c>
      <c r="C1648" s="324" t="s">
        <v>19</v>
      </c>
      <c r="D1648" s="324">
        <v>88309</v>
      </c>
      <c r="E1648" s="323" t="s">
        <v>1208</v>
      </c>
      <c r="F1648" s="403" t="s">
        <v>1085</v>
      </c>
      <c r="G1648" s="404"/>
      <c r="H1648" s="324" t="s">
        <v>979</v>
      </c>
      <c r="I1648" s="323">
        <v>1.5</v>
      </c>
      <c r="J1648" s="323">
        <v>19.98</v>
      </c>
      <c r="K1648" s="325">
        <v>29.97</v>
      </c>
    </row>
    <row r="1649" spans="1:11">
      <c r="A1649" s="323" t="s">
        <v>1076</v>
      </c>
      <c r="B1649" s="324" t="s">
        <v>1083</v>
      </c>
      <c r="C1649" s="324" t="s">
        <v>19</v>
      </c>
      <c r="D1649" s="324">
        <v>88316</v>
      </c>
      <c r="E1649" s="323" t="s">
        <v>1086</v>
      </c>
      <c r="F1649" s="403" t="s">
        <v>1085</v>
      </c>
      <c r="G1649" s="404"/>
      <c r="H1649" s="324" t="s">
        <v>979</v>
      </c>
      <c r="I1649" s="323">
        <v>1.5</v>
      </c>
      <c r="J1649" s="323">
        <v>16.02</v>
      </c>
      <c r="K1649" s="325">
        <v>24.03</v>
      </c>
    </row>
    <row r="1650" spans="1:11">
      <c r="A1650" s="323" t="s">
        <v>1076</v>
      </c>
      <c r="B1650" s="324" t="s">
        <v>1083</v>
      </c>
      <c r="C1650" s="324" t="s">
        <v>1280</v>
      </c>
      <c r="D1650" s="324">
        <v>4883</v>
      </c>
      <c r="E1650" s="323" t="s">
        <v>1724</v>
      </c>
      <c r="F1650" s="403" t="s">
        <v>1294</v>
      </c>
      <c r="G1650" s="404"/>
      <c r="H1650" s="324" t="s">
        <v>130</v>
      </c>
      <c r="I1650" s="323">
        <v>1</v>
      </c>
      <c r="J1650" s="323">
        <v>562.33000000000004</v>
      </c>
      <c r="K1650" s="325">
        <v>562.33000000000004</v>
      </c>
    </row>
    <row r="1651" spans="1:11">
      <c r="A1651" s="277"/>
      <c r="B1651"/>
      <c r="C1651"/>
      <c r="D1651"/>
      <c r="E1651" s="277"/>
      <c r="F1651" s="277"/>
      <c r="G1651"/>
      <c r="H1651"/>
      <c r="I1651" s="277"/>
      <c r="J1651" s="277"/>
      <c r="K1651" s="278"/>
    </row>
    <row r="1652" spans="1:11" ht="24.75">
      <c r="A1652" s="315"/>
      <c r="B1652" s="316" t="s">
        <v>1066</v>
      </c>
      <c r="C1652" s="316" t="s">
        <v>1067</v>
      </c>
      <c r="D1652" s="316" t="s">
        <v>6</v>
      </c>
      <c r="E1652" s="317" t="s">
        <v>1068</v>
      </c>
      <c r="F1652" s="317" t="s">
        <v>1069</v>
      </c>
      <c r="G1652" s="316"/>
      <c r="H1652" s="316" t="s">
        <v>1070</v>
      </c>
      <c r="I1652" s="317" t="s">
        <v>11</v>
      </c>
      <c r="J1652" s="317" t="s">
        <v>1071</v>
      </c>
      <c r="K1652" s="318" t="s">
        <v>1072</v>
      </c>
    </row>
    <row r="1653" spans="1:11" ht="47.25">
      <c r="A1653" s="319" t="s">
        <v>1725</v>
      </c>
      <c r="B1653" s="320" t="s">
        <v>1074</v>
      </c>
      <c r="C1653" s="320" t="s">
        <v>1075</v>
      </c>
      <c r="D1653" s="320" t="s">
        <v>485</v>
      </c>
      <c r="E1653" s="321" t="s">
        <v>161</v>
      </c>
      <c r="F1653" s="321" t="s">
        <v>1366</v>
      </c>
      <c r="G1653" s="320"/>
      <c r="H1653" s="320" t="s">
        <v>123</v>
      </c>
      <c r="I1653" s="321">
        <v>1</v>
      </c>
      <c r="J1653" s="321">
        <v>63.85</v>
      </c>
      <c r="K1653" s="322">
        <v>63.85</v>
      </c>
    </row>
    <row r="1654" spans="1:11">
      <c r="A1654" s="323" t="s">
        <v>1076</v>
      </c>
      <c r="B1654" s="324" t="s">
        <v>1077</v>
      </c>
      <c r="C1654" s="324" t="s">
        <v>19</v>
      </c>
      <c r="D1654" s="324">
        <v>122</v>
      </c>
      <c r="E1654" s="323" t="s">
        <v>1373</v>
      </c>
      <c r="F1654" s="403" t="s">
        <v>1079</v>
      </c>
      <c r="G1654" s="404"/>
      <c r="H1654" s="324" t="s">
        <v>123</v>
      </c>
      <c r="I1654" s="323">
        <v>1.4800000000000001E-2</v>
      </c>
      <c r="J1654" s="323">
        <v>76.86</v>
      </c>
      <c r="K1654" s="325">
        <v>1.1299999999999999</v>
      </c>
    </row>
    <row r="1655" spans="1:11">
      <c r="A1655" s="323" t="s">
        <v>1076</v>
      </c>
      <c r="B1655" s="324" t="s">
        <v>1077</v>
      </c>
      <c r="C1655" s="324" t="s">
        <v>19</v>
      </c>
      <c r="D1655" s="324">
        <v>297</v>
      </c>
      <c r="E1655" s="323" t="s">
        <v>1726</v>
      </c>
      <c r="F1655" s="403" t="s">
        <v>1079</v>
      </c>
      <c r="G1655" s="404"/>
      <c r="H1655" s="324" t="s">
        <v>123</v>
      </c>
      <c r="I1655" s="323">
        <v>1</v>
      </c>
      <c r="J1655" s="323">
        <v>3.4</v>
      </c>
      <c r="K1655" s="325">
        <v>3.4</v>
      </c>
    </row>
    <row r="1656" spans="1:11">
      <c r="A1656" s="323" t="s">
        <v>1076</v>
      </c>
      <c r="B1656" s="324" t="s">
        <v>1077</v>
      </c>
      <c r="C1656" s="324" t="s">
        <v>19</v>
      </c>
      <c r="D1656" s="324">
        <v>11712</v>
      </c>
      <c r="E1656" s="323" t="s">
        <v>1112</v>
      </c>
      <c r="F1656" s="403" t="s">
        <v>1079</v>
      </c>
      <c r="G1656" s="404"/>
      <c r="H1656" s="324" t="s">
        <v>123</v>
      </c>
      <c r="I1656" s="323">
        <v>1</v>
      </c>
      <c r="J1656" s="323">
        <v>42.49</v>
      </c>
      <c r="K1656" s="325">
        <v>42.49</v>
      </c>
    </row>
    <row r="1657" spans="1:11" ht="24.75">
      <c r="A1657" s="323" t="s">
        <v>1076</v>
      </c>
      <c r="B1657" s="324" t="s">
        <v>1077</v>
      </c>
      <c r="C1657" s="324" t="s">
        <v>19</v>
      </c>
      <c r="D1657" s="324">
        <v>20078</v>
      </c>
      <c r="E1657" s="323" t="s">
        <v>1368</v>
      </c>
      <c r="F1657" s="403" t="s">
        <v>1079</v>
      </c>
      <c r="G1657" s="404"/>
      <c r="H1657" s="324" t="s">
        <v>123</v>
      </c>
      <c r="I1657" s="323">
        <v>0.03</v>
      </c>
      <c r="J1657" s="323">
        <v>31.72</v>
      </c>
      <c r="K1657" s="325">
        <v>0.95</v>
      </c>
    </row>
    <row r="1658" spans="1:11">
      <c r="A1658" s="323" t="s">
        <v>1076</v>
      </c>
      <c r="B1658" s="324" t="s">
        <v>1077</v>
      </c>
      <c r="C1658" s="324" t="s">
        <v>19</v>
      </c>
      <c r="D1658" s="324">
        <v>20083</v>
      </c>
      <c r="E1658" s="323" t="s">
        <v>1375</v>
      </c>
      <c r="F1658" s="403" t="s">
        <v>1079</v>
      </c>
      <c r="G1658" s="404"/>
      <c r="H1658" s="324" t="s">
        <v>123</v>
      </c>
      <c r="I1658" s="323">
        <v>2.2499999999999999E-2</v>
      </c>
      <c r="J1658" s="323">
        <v>87.08</v>
      </c>
      <c r="K1658" s="325">
        <v>1.95</v>
      </c>
    </row>
    <row r="1659" spans="1:11">
      <c r="A1659" s="323" t="s">
        <v>1076</v>
      </c>
      <c r="B1659" s="324" t="s">
        <v>1077</v>
      </c>
      <c r="C1659" s="324" t="s">
        <v>19</v>
      </c>
      <c r="D1659" s="324">
        <v>38383</v>
      </c>
      <c r="E1659" s="323" t="s">
        <v>1376</v>
      </c>
      <c r="F1659" s="403" t="s">
        <v>1079</v>
      </c>
      <c r="G1659" s="404"/>
      <c r="H1659" s="324" t="s">
        <v>123</v>
      </c>
      <c r="I1659" s="323">
        <v>5.7000000000000002E-2</v>
      </c>
      <c r="J1659" s="323">
        <v>2.3199999999999998</v>
      </c>
      <c r="K1659" s="325">
        <v>0.13</v>
      </c>
    </row>
    <row r="1660" spans="1:11">
      <c r="A1660" s="323" t="s">
        <v>1076</v>
      </c>
      <c r="B1660" s="324" t="s">
        <v>1083</v>
      </c>
      <c r="C1660" s="324" t="s">
        <v>19</v>
      </c>
      <c r="D1660" s="324">
        <v>88248</v>
      </c>
      <c r="E1660" s="323" t="s">
        <v>1370</v>
      </c>
      <c r="F1660" s="403" t="s">
        <v>1085</v>
      </c>
      <c r="G1660" s="404"/>
      <c r="H1660" s="324" t="s">
        <v>979</v>
      </c>
      <c r="I1660" s="323">
        <v>0.38</v>
      </c>
      <c r="J1660" s="323">
        <v>16.45</v>
      </c>
      <c r="K1660" s="325">
        <v>6.25</v>
      </c>
    </row>
    <row r="1661" spans="1:11">
      <c r="A1661" s="323" t="s">
        <v>1076</v>
      </c>
      <c r="B1661" s="324" t="s">
        <v>1083</v>
      </c>
      <c r="C1661" s="324" t="s">
        <v>19</v>
      </c>
      <c r="D1661" s="324">
        <v>88267</v>
      </c>
      <c r="E1661" s="323" t="s">
        <v>1371</v>
      </c>
      <c r="F1661" s="403" t="s">
        <v>1085</v>
      </c>
      <c r="G1661" s="404"/>
      <c r="H1661" s="324" t="s">
        <v>979</v>
      </c>
      <c r="I1661" s="323">
        <v>0.38</v>
      </c>
      <c r="J1661" s="323">
        <v>19.88</v>
      </c>
      <c r="K1661" s="325">
        <v>7.55</v>
      </c>
    </row>
    <row r="1662" spans="1:11">
      <c r="A1662" s="277"/>
      <c r="B1662"/>
      <c r="C1662"/>
      <c r="D1662"/>
      <c r="E1662" s="277"/>
      <c r="F1662" s="277"/>
      <c r="G1662"/>
      <c r="H1662"/>
      <c r="I1662" s="277"/>
      <c r="J1662" s="277"/>
      <c r="K1662" s="278"/>
    </row>
    <row r="1663" spans="1:11" ht="24.75" hidden="1">
      <c r="A1663" s="315"/>
      <c r="B1663" s="316" t="s">
        <v>1066</v>
      </c>
      <c r="C1663" s="316" t="s">
        <v>1067</v>
      </c>
      <c r="D1663" s="316" t="s">
        <v>6</v>
      </c>
      <c r="E1663" s="317" t="s">
        <v>1068</v>
      </c>
      <c r="F1663" s="317" t="s">
        <v>1069</v>
      </c>
      <c r="G1663" s="316"/>
      <c r="H1663" s="316" t="s">
        <v>1070</v>
      </c>
      <c r="I1663" s="317" t="s">
        <v>11</v>
      </c>
      <c r="J1663" s="317" t="s">
        <v>1071</v>
      </c>
      <c r="K1663" s="318" t="s">
        <v>1072</v>
      </c>
    </row>
    <row r="1664" spans="1:11" ht="47.25" hidden="1">
      <c r="A1664" s="319" t="s">
        <v>1727</v>
      </c>
      <c r="B1664" s="320" t="s">
        <v>1074</v>
      </c>
      <c r="C1664" s="320" t="s">
        <v>19</v>
      </c>
      <c r="D1664" s="320">
        <v>86883</v>
      </c>
      <c r="E1664" s="321" t="s">
        <v>618</v>
      </c>
      <c r="F1664" s="321" t="s">
        <v>1366</v>
      </c>
      <c r="G1664" s="320"/>
      <c r="H1664" s="320" t="s">
        <v>123</v>
      </c>
      <c r="I1664" s="321">
        <v>1</v>
      </c>
      <c r="J1664" s="321">
        <v>13.24</v>
      </c>
      <c r="K1664" s="322">
        <v>13.24</v>
      </c>
    </row>
    <row r="1665" spans="1:11" hidden="1">
      <c r="A1665" s="323" t="s">
        <v>1076</v>
      </c>
      <c r="B1665" s="324" t="s">
        <v>1077</v>
      </c>
      <c r="C1665" s="324" t="s">
        <v>19</v>
      </c>
      <c r="D1665" s="324">
        <v>3146</v>
      </c>
      <c r="E1665" s="323" t="s">
        <v>1672</v>
      </c>
      <c r="F1665" s="403" t="s">
        <v>1079</v>
      </c>
      <c r="G1665" s="404"/>
      <c r="H1665" s="324" t="s">
        <v>123</v>
      </c>
      <c r="I1665" s="323">
        <v>3.32E-2</v>
      </c>
      <c r="J1665" s="323">
        <v>4.95</v>
      </c>
      <c r="K1665" s="325">
        <v>0.16</v>
      </c>
    </row>
    <row r="1666" spans="1:11" hidden="1">
      <c r="A1666" s="323" t="s">
        <v>1076</v>
      </c>
      <c r="B1666" s="324" t="s">
        <v>1077</v>
      </c>
      <c r="C1666" s="324" t="s">
        <v>19</v>
      </c>
      <c r="D1666" s="324">
        <v>6148</v>
      </c>
      <c r="E1666" s="323" t="s">
        <v>1657</v>
      </c>
      <c r="F1666" s="403" t="s">
        <v>1079</v>
      </c>
      <c r="G1666" s="404"/>
      <c r="H1666" s="324" t="s">
        <v>123</v>
      </c>
      <c r="I1666" s="323">
        <v>1</v>
      </c>
      <c r="J1666" s="323">
        <v>10.99</v>
      </c>
      <c r="K1666" s="325">
        <v>10.99</v>
      </c>
    </row>
    <row r="1667" spans="1:11" hidden="1">
      <c r="A1667" s="323" t="s">
        <v>1076</v>
      </c>
      <c r="B1667" s="324" t="s">
        <v>1083</v>
      </c>
      <c r="C1667" s="324" t="s">
        <v>19</v>
      </c>
      <c r="D1667" s="324">
        <v>88267</v>
      </c>
      <c r="E1667" s="323" t="s">
        <v>1371</v>
      </c>
      <c r="F1667" s="403" t="s">
        <v>1085</v>
      </c>
      <c r="G1667" s="404"/>
      <c r="H1667" s="324" t="s">
        <v>979</v>
      </c>
      <c r="I1667" s="323">
        <v>8.4500000000000006E-2</v>
      </c>
      <c r="J1667" s="323">
        <v>19.88</v>
      </c>
      <c r="K1667" s="325">
        <v>1.67</v>
      </c>
    </row>
    <row r="1668" spans="1:11" hidden="1">
      <c r="A1668" s="323" t="s">
        <v>1076</v>
      </c>
      <c r="B1668" s="324" t="s">
        <v>1083</v>
      </c>
      <c r="C1668" s="324" t="s">
        <v>19</v>
      </c>
      <c r="D1668" s="324">
        <v>88316</v>
      </c>
      <c r="E1668" s="323" t="s">
        <v>1086</v>
      </c>
      <c r="F1668" s="403" t="s">
        <v>1085</v>
      </c>
      <c r="G1668" s="404"/>
      <c r="H1668" s="324" t="s">
        <v>979</v>
      </c>
      <c r="I1668" s="323">
        <v>2.6599999999999999E-2</v>
      </c>
      <c r="J1668" s="323">
        <v>16.02</v>
      </c>
      <c r="K1668" s="325">
        <v>0.42</v>
      </c>
    </row>
    <row r="1669" spans="1:11" hidden="1">
      <c r="A1669" s="277"/>
      <c r="B1669"/>
      <c r="C1669"/>
      <c r="D1669"/>
      <c r="E1669" s="277"/>
      <c r="F1669" s="277"/>
      <c r="G1669"/>
      <c r="H1669"/>
      <c r="I1669" s="277"/>
      <c r="J1669" s="277"/>
      <c r="K1669" s="278"/>
    </row>
    <row r="1670" spans="1:11" ht="24.75" hidden="1">
      <c r="A1670" s="315"/>
      <c r="B1670" s="316" t="s">
        <v>1066</v>
      </c>
      <c r="C1670" s="316" t="s">
        <v>1067</v>
      </c>
      <c r="D1670" s="316" t="s">
        <v>6</v>
      </c>
      <c r="E1670" s="317" t="s">
        <v>1068</v>
      </c>
      <c r="F1670" s="317" t="s">
        <v>1069</v>
      </c>
      <c r="G1670" s="316"/>
      <c r="H1670" s="316" t="s">
        <v>1070</v>
      </c>
      <c r="I1670" s="317" t="s">
        <v>11</v>
      </c>
      <c r="J1670" s="317" t="s">
        <v>1071</v>
      </c>
      <c r="K1670" s="318" t="s">
        <v>1072</v>
      </c>
    </row>
    <row r="1671" spans="1:11" ht="47.25" hidden="1">
      <c r="A1671" s="319" t="s">
        <v>1728</v>
      </c>
      <c r="B1671" s="320" t="s">
        <v>1074</v>
      </c>
      <c r="C1671" s="320" t="s">
        <v>19</v>
      </c>
      <c r="D1671" s="320">
        <v>89726</v>
      </c>
      <c r="E1671" s="321" t="s">
        <v>149</v>
      </c>
      <c r="F1671" s="321" t="s">
        <v>1366</v>
      </c>
      <c r="G1671" s="320"/>
      <c r="H1671" s="320" t="s">
        <v>123</v>
      </c>
      <c r="I1671" s="321">
        <v>1</v>
      </c>
      <c r="J1671" s="321">
        <v>7.15</v>
      </c>
      <c r="K1671" s="322">
        <v>7.15</v>
      </c>
    </row>
    <row r="1672" spans="1:11" hidden="1">
      <c r="A1672" s="323" t="s">
        <v>1076</v>
      </c>
      <c r="B1672" s="324" t="s">
        <v>1077</v>
      </c>
      <c r="C1672" s="324" t="s">
        <v>19</v>
      </c>
      <c r="D1672" s="324">
        <v>122</v>
      </c>
      <c r="E1672" s="323" t="s">
        <v>1373</v>
      </c>
      <c r="F1672" s="403" t="s">
        <v>1079</v>
      </c>
      <c r="G1672" s="404"/>
      <c r="H1672" s="324" t="s">
        <v>123</v>
      </c>
      <c r="I1672" s="323">
        <v>9.9000000000000008E-3</v>
      </c>
      <c r="J1672" s="323">
        <v>76.86</v>
      </c>
      <c r="K1672" s="325">
        <v>0.76</v>
      </c>
    </row>
    <row r="1673" spans="1:11" hidden="1">
      <c r="A1673" s="323" t="s">
        <v>1076</v>
      </c>
      <c r="B1673" s="324" t="s">
        <v>1077</v>
      </c>
      <c r="C1673" s="324" t="s">
        <v>19</v>
      </c>
      <c r="D1673" s="324">
        <v>3516</v>
      </c>
      <c r="E1673" s="323" t="s">
        <v>1729</v>
      </c>
      <c r="F1673" s="403" t="s">
        <v>1079</v>
      </c>
      <c r="G1673" s="404"/>
      <c r="H1673" s="324" t="s">
        <v>123</v>
      </c>
      <c r="I1673" s="323">
        <v>1</v>
      </c>
      <c r="J1673" s="323">
        <v>1.43</v>
      </c>
      <c r="K1673" s="325">
        <v>1.43</v>
      </c>
    </row>
    <row r="1674" spans="1:11" hidden="1">
      <c r="A1674" s="323" t="s">
        <v>1076</v>
      </c>
      <c r="B1674" s="324" t="s">
        <v>1077</v>
      </c>
      <c r="C1674" s="324" t="s">
        <v>19</v>
      </c>
      <c r="D1674" s="324">
        <v>20083</v>
      </c>
      <c r="E1674" s="323" t="s">
        <v>1375</v>
      </c>
      <c r="F1674" s="403" t="s">
        <v>1079</v>
      </c>
      <c r="G1674" s="404"/>
      <c r="H1674" s="324" t="s">
        <v>123</v>
      </c>
      <c r="I1674" s="323">
        <v>1.4999999999999999E-2</v>
      </c>
      <c r="J1674" s="323">
        <v>87.08</v>
      </c>
      <c r="K1674" s="325">
        <v>1.3</v>
      </c>
    </row>
    <row r="1675" spans="1:11" hidden="1">
      <c r="A1675" s="323" t="s">
        <v>1076</v>
      </c>
      <c r="B1675" s="324" t="s">
        <v>1077</v>
      </c>
      <c r="C1675" s="324" t="s">
        <v>19</v>
      </c>
      <c r="D1675" s="324">
        <v>38383</v>
      </c>
      <c r="E1675" s="323" t="s">
        <v>1376</v>
      </c>
      <c r="F1675" s="403" t="s">
        <v>1079</v>
      </c>
      <c r="G1675" s="404"/>
      <c r="H1675" s="324" t="s">
        <v>123</v>
      </c>
      <c r="I1675" s="323">
        <v>2.1000000000000001E-2</v>
      </c>
      <c r="J1675" s="323">
        <v>2.3199999999999998</v>
      </c>
      <c r="K1675" s="325">
        <v>0.04</v>
      </c>
    </row>
    <row r="1676" spans="1:11" hidden="1">
      <c r="A1676" s="323" t="s">
        <v>1076</v>
      </c>
      <c r="B1676" s="324" t="s">
        <v>1083</v>
      </c>
      <c r="C1676" s="324" t="s">
        <v>19</v>
      </c>
      <c r="D1676" s="324">
        <v>88248</v>
      </c>
      <c r="E1676" s="323" t="s">
        <v>1370</v>
      </c>
      <c r="F1676" s="403" t="s">
        <v>1085</v>
      </c>
      <c r="G1676" s="404"/>
      <c r="H1676" s="324" t="s">
        <v>979</v>
      </c>
      <c r="I1676" s="323">
        <v>0.1</v>
      </c>
      <c r="J1676" s="323">
        <v>16.45</v>
      </c>
      <c r="K1676" s="325">
        <v>1.64</v>
      </c>
    </row>
    <row r="1677" spans="1:11" hidden="1">
      <c r="A1677" s="323" t="s">
        <v>1076</v>
      </c>
      <c r="B1677" s="324" t="s">
        <v>1083</v>
      </c>
      <c r="C1677" s="324" t="s">
        <v>19</v>
      </c>
      <c r="D1677" s="324">
        <v>88267</v>
      </c>
      <c r="E1677" s="323" t="s">
        <v>1371</v>
      </c>
      <c r="F1677" s="403" t="s">
        <v>1085</v>
      </c>
      <c r="G1677" s="404"/>
      <c r="H1677" s="324" t="s">
        <v>979</v>
      </c>
      <c r="I1677" s="323">
        <v>0.1</v>
      </c>
      <c r="J1677" s="323">
        <v>19.88</v>
      </c>
      <c r="K1677" s="325">
        <v>1.98</v>
      </c>
    </row>
    <row r="1678" spans="1:11" hidden="1">
      <c r="A1678" s="277"/>
      <c r="B1678"/>
      <c r="C1678"/>
      <c r="D1678"/>
      <c r="E1678" s="277"/>
      <c r="F1678" s="277"/>
      <c r="G1678"/>
      <c r="H1678"/>
      <c r="I1678" s="277"/>
      <c r="J1678" s="277"/>
      <c r="K1678" s="278"/>
    </row>
    <row r="1679" spans="1:11" ht="24.75" hidden="1">
      <c r="A1679" s="315"/>
      <c r="B1679" s="316" t="s">
        <v>1066</v>
      </c>
      <c r="C1679" s="316" t="s">
        <v>1067</v>
      </c>
      <c r="D1679" s="316" t="s">
        <v>6</v>
      </c>
      <c r="E1679" s="317" t="s">
        <v>1068</v>
      </c>
      <c r="F1679" s="317" t="s">
        <v>1069</v>
      </c>
      <c r="G1679" s="316"/>
      <c r="H1679" s="316" t="s">
        <v>1070</v>
      </c>
      <c r="I1679" s="317" t="s">
        <v>11</v>
      </c>
      <c r="J1679" s="317" t="s">
        <v>1071</v>
      </c>
      <c r="K1679" s="318" t="s">
        <v>1072</v>
      </c>
    </row>
    <row r="1680" spans="1:11" ht="47.25" hidden="1">
      <c r="A1680" s="319" t="s">
        <v>1730</v>
      </c>
      <c r="B1680" s="320" t="s">
        <v>1074</v>
      </c>
      <c r="C1680" s="320" t="s">
        <v>19</v>
      </c>
      <c r="D1680" s="320">
        <v>89746</v>
      </c>
      <c r="E1680" s="321" t="s">
        <v>148</v>
      </c>
      <c r="F1680" s="321" t="s">
        <v>1366</v>
      </c>
      <c r="G1680" s="320"/>
      <c r="H1680" s="320" t="s">
        <v>123</v>
      </c>
      <c r="I1680" s="321">
        <v>1</v>
      </c>
      <c r="J1680" s="321">
        <v>25.91</v>
      </c>
      <c r="K1680" s="322">
        <v>25.91</v>
      </c>
    </row>
    <row r="1681" spans="1:11" hidden="1">
      <c r="A1681" s="323" t="s">
        <v>1076</v>
      </c>
      <c r="B1681" s="324" t="s">
        <v>1077</v>
      </c>
      <c r="C1681" s="324" t="s">
        <v>19</v>
      </c>
      <c r="D1681" s="324">
        <v>301</v>
      </c>
      <c r="E1681" s="323" t="s">
        <v>1367</v>
      </c>
      <c r="F1681" s="403" t="s">
        <v>1079</v>
      </c>
      <c r="G1681" s="404"/>
      <c r="H1681" s="324" t="s">
        <v>123</v>
      </c>
      <c r="I1681" s="323">
        <v>1</v>
      </c>
      <c r="J1681" s="323">
        <v>4.09</v>
      </c>
      <c r="K1681" s="325">
        <v>4.09</v>
      </c>
    </row>
    <row r="1682" spans="1:11" hidden="1">
      <c r="A1682" s="323" t="s">
        <v>1076</v>
      </c>
      <c r="B1682" s="324" t="s">
        <v>1077</v>
      </c>
      <c r="C1682" s="324" t="s">
        <v>19</v>
      </c>
      <c r="D1682" s="324">
        <v>3528</v>
      </c>
      <c r="E1682" s="323" t="s">
        <v>1731</v>
      </c>
      <c r="F1682" s="403" t="s">
        <v>1079</v>
      </c>
      <c r="G1682" s="404"/>
      <c r="H1682" s="324" t="s">
        <v>123</v>
      </c>
      <c r="I1682" s="323">
        <v>1</v>
      </c>
      <c r="J1682" s="323">
        <v>11.29</v>
      </c>
      <c r="K1682" s="325">
        <v>11.29</v>
      </c>
    </row>
    <row r="1683" spans="1:11" ht="24.75" hidden="1">
      <c r="A1683" s="323" t="s">
        <v>1076</v>
      </c>
      <c r="B1683" s="324" t="s">
        <v>1077</v>
      </c>
      <c r="C1683" s="324" t="s">
        <v>19</v>
      </c>
      <c r="D1683" s="324">
        <v>20078</v>
      </c>
      <c r="E1683" s="323" t="s">
        <v>1368</v>
      </c>
      <c r="F1683" s="403" t="s">
        <v>1079</v>
      </c>
      <c r="G1683" s="404"/>
      <c r="H1683" s="324" t="s">
        <v>123</v>
      </c>
      <c r="I1683" s="323">
        <v>4.5999999999999999E-2</v>
      </c>
      <c r="J1683" s="323">
        <v>31.72</v>
      </c>
      <c r="K1683" s="325">
        <v>1.45</v>
      </c>
    </row>
    <row r="1684" spans="1:11" hidden="1">
      <c r="A1684" s="323" t="s">
        <v>1076</v>
      </c>
      <c r="B1684" s="324" t="s">
        <v>1083</v>
      </c>
      <c r="C1684" s="324" t="s">
        <v>19</v>
      </c>
      <c r="D1684" s="324">
        <v>88248</v>
      </c>
      <c r="E1684" s="323" t="s">
        <v>1370</v>
      </c>
      <c r="F1684" s="403" t="s">
        <v>1085</v>
      </c>
      <c r="G1684" s="404"/>
      <c r="H1684" s="324" t="s">
        <v>979</v>
      </c>
      <c r="I1684" s="323">
        <v>0.25</v>
      </c>
      <c r="J1684" s="323">
        <v>16.45</v>
      </c>
      <c r="K1684" s="325">
        <v>4.1100000000000003</v>
      </c>
    </row>
    <row r="1685" spans="1:11" hidden="1">
      <c r="A1685" s="323" t="s">
        <v>1076</v>
      </c>
      <c r="B1685" s="324" t="s">
        <v>1083</v>
      </c>
      <c r="C1685" s="324" t="s">
        <v>19</v>
      </c>
      <c r="D1685" s="324">
        <v>88267</v>
      </c>
      <c r="E1685" s="323" t="s">
        <v>1371</v>
      </c>
      <c r="F1685" s="403" t="s">
        <v>1085</v>
      </c>
      <c r="G1685" s="404"/>
      <c r="H1685" s="324" t="s">
        <v>979</v>
      </c>
      <c r="I1685" s="323">
        <v>0.25</v>
      </c>
      <c r="J1685" s="323">
        <v>19.88</v>
      </c>
      <c r="K1685" s="325">
        <v>4.97</v>
      </c>
    </row>
    <row r="1686" spans="1:11" hidden="1">
      <c r="A1686" s="277"/>
      <c r="B1686"/>
      <c r="C1686"/>
      <c r="D1686"/>
      <c r="E1686" s="277"/>
      <c r="F1686" s="277"/>
      <c r="G1686"/>
      <c r="H1686"/>
      <c r="I1686" s="277"/>
      <c r="J1686" s="277"/>
      <c r="K1686" s="278"/>
    </row>
    <row r="1687" spans="1:11" ht="24.75" hidden="1">
      <c r="A1687" s="315"/>
      <c r="B1687" s="316" t="s">
        <v>1066</v>
      </c>
      <c r="C1687" s="316" t="s">
        <v>1067</v>
      </c>
      <c r="D1687" s="316" t="s">
        <v>6</v>
      </c>
      <c r="E1687" s="317" t="s">
        <v>1068</v>
      </c>
      <c r="F1687" s="317" t="s">
        <v>1069</v>
      </c>
      <c r="G1687" s="316"/>
      <c r="H1687" s="316" t="s">
        <v>1070</v>
      </c>
      <c r="I1687" s="317" t="s">
        <v>11</v>
      </c>
      <c r="J1687" s="317" t="s">
        <v>1071</v>
      </c>
      <c r="K1687" s="318" t="s">
        <v>1072</v>
      </c>
    </row>
    <row r="1688" spans="1:11" ht="47.25" hidden="1">
      <c r="A1688" s="319" t="s">
        <v>1732</v>
      </c>
      <c r="B1688" s="320" t="s">
        <v>1074</v>
      </c>
      <c r="C1688" s="320" t="s">
        <v>19</v>
      </c>
      <c r="D1688" s="320">
        <v>89744</v>
      </c>
      <c r="E1688" s="321" t="s">
        <v>151</v>
      </c>
      <c r="F1688" s="321" t="s">
        <v>1366</v>
      </c>
      <c r="G1688" s="320"/>
      <c r="H1688" s="320" t="s">
        <v>123</v>
      </c>
      <c r="I1688" s="321">
        <v>1</v>
      </c>
      <c r="J1688" s="321">
        <v>25.98</v>
      </c>
      <c r="K1688" s="322">
        <v>25.98</v>
      </c>
    </row>
    <row r="1689" spans="1:11" hidden="1">
      <c r="A1689" s="323" t="s">
        <v>1076</v>
      </c>
      <c r="B1689" s="324" t="s">
        <v>1077</v>
      </c>
      <c r="C1689" s="324" t="s">
        <v>19</v>
      </c>
      <c r="D1689" s="324">
        <v>301</v>
      </c>
      <c r="E1689" s="323" t="s">
        <v>1367</v>
      </c>
      <c r="F1689" s="403" t="s">
        <v>1079</v>
      </c>
      <c r="G1689" s="404"/>
      <c r="H1689" s="324" t="s">
        <v>123</v>
      </c>
      <c r="I1689" s="323">
        <v>1</v>
      </c>
      <c r="J1689" s="323">
        <v>4.09</v>
      </c>
      <c r="K1689" s="325">
        <v>4.09</v>
      </c>
    </row>
    <row r="1690" spans="1:11" hidden="1">
      <c r="A1690" s="323" t="s">
        <v>1076</v>
      </c>
      <c r="B1690" s="324" t="s">
        <v>1077</v>
      </c>
      <c r="C1690" s="324" t="s">
        <v>19</v>
      </c>
      <c r="D1690" s="324">
        <v>3520</v>
      </c>
      <c r="E1690" s="323" t="s">
        <v>1733</v>
      </c>
      <c r="F1690" s="403" t="s">
        <v>1079</v>
      </c>
      <c r="G1690" s="404"/>
      <c r="H1690" s="324" t="s">
        <v>123</v>
      </c>
      <c r="I1690" s="323">
        <v>1</v>
      </c>
      <c r="J1690" s="323">
        <v>11.36</v>
      </c>
      <c r="K1690" s="325">
        <v>11.36</v>
      </c>
    </row>
    <row r="1691" spans="1:11" ht="24.75" hidden="1">
      <c r="A1691" s="323" t="s">
        <v>1076</v>
      </c>
      <c r="B1691" s="324" t="s">
        <v>1077</v>
      </c>
      <c r="C1691" s="324" t="s">
        <v>19</v>
      </c>
      <c r="D1691" s="324">
        <v>20078</v>
      </c>
      <c r="E1691" s="323" t="s">
        <v>1368</v>
      </c>
      <c r="F1691" s="403" t="s">
        <v>1079</v>
      </c>
      <c r="G1691" s="404"/>
      <c r="H1691" s="324" t="s">
        <v>123</v>
      </c>
      <c r="I1691" s="323">
        <v>4.5999999999999999E-2</v>
      </c>
      <c r="J1691" s="323">
        <v>31.72</v>
      </c>
      <c r="K1691" s="325">
        <v>1.45</v>
      </c>
    </row>
    <row r="1692" spans="1:11" hidden="1">
      <c r="A1692" s="323" t="s">
        <v>1076</v>
      </c>
      <c r="B1692" s="324" t="s">
        <v>1083</v>
      </c>
      <c r="C1692" s="324" t="s">
        <v>19</v>
      </c>
      <c r="D1692" s="324">
        <v>88248</v>
      </c>
      <c r="E1692" s="323" t="s">
        <v>1370</v>
      </c>
      <c r="F1692" s="403" t="s">
        <v>1085</v>
      </c>
      <c r="G1692" s="404"/>
      <c r="H1692" s="324" t="s">
        <v>979</v>
      </c>
      <c r="I1692" s="323">
        <v>0.25</v>
      </c>
      <c r="J1692" s="323">
        <v>16.45</v>
      </c>
      <c r="K1692" s="325">
        <v>4.1100000000000003</v>
      </c>
    </row>
    <row r="1693" spans="1:11" hidden="1">
      <c r="A1693" s="323" t="s">
        <v>1076</v>
      </c>
      <c r="B1693" s="324" t="s">
        <v>1083</v>
      </c>
      <c r="C1693" s="324" t="s">
        <v>19</v>
      </c>
      <c r="D1693" s="324">
        <v>88267</v>
      </c>
      <c r="E1693" s="323" t="s">
        <v>1371</v>
      </c>
      <c r="F1693" s="403" t="s">
        <v>1085</v>
      </c>
      <c r="G1693" s="404"/>
      <c r="H1693" s="324" t="s">
        <v>979</v>
      </c>
      <c r="I1693" s="323">
        <v>0.25</v>
      </c>
      <c r="J1693" s="323">
        <v>19.88</v>
      </c>
      <c r="K1693" s="325">
        <v>4.97</v>
      </c>
    </row>
    <row r="1694" spans="1:11" hidden="1">
      <c r="A1694" s="277"/>
      <c r="B1694"/>
      <c r="C1694"/>
      <c r="D1694"/>
      <c r="E1694" s="277"/>
      <c r="F1694" s="277"/>
      <c r="G1694"/>
      <c r="H1694"/>
      <c r="I1694" s="277"/>
      <c r="J1694" s="277"/>
      <c r="K1694" s="278"/>
    </row>
    <row r="1695" spans="1:11" ht="24.75" hidden="1">
      <c r="A1695" s="315"/>
      <c r="B1695" s="316" t="s">
        <v>1066</v>
      </c>
      <c r="C1695" s="316" t="s">
        <v>1067</v>
      </c>
      <c r="D1695" s="316" t="s">
        <v>6</v>
      </c>
      <c r="E1695" s="317" t="s">
        <v>1068</v>
      </c>
      <c r="F1695" s="317" t="s">
        <v>1069</v>
      </c>
      <c r="G1695" s="316"/>
      <c r="H1695" s="316" t="s">
        <v>1070</v>
      </c>
      <c r="I1695" s="317" t="s">
        <v>11</v>
      </c>
      <c r="J1695" s="317" t="s">
        <v>1071</v>
      </c>
      <c r="K1695" s="318" t="s">
        <v>1072</v>
      </c>
    </row>
    <row r="1696" spans="1:11" ht="47.25" hidden="1">
      <c r="A1696" s="319" t="s">
        <v>1734</v>
      </c>
      <c r="B1696" s="320" t="s">
        <v>1074</v>
      </c>
      <c r="C1696" s="320" t="s">
        <v>19</v>
      </c>
      <c r="D1696" s="320">
        <v>89724</v>
      </c>
      <c r="E1696" s="321" t="s">
        <v>153</v>
      </c>
      <c r="F1696" s="321" t="s">
        <v>1366</v>
      </c>
      <c r="G1696" s="320"/>
      <c r="H1696" s="320" t="s">
        <v>123</v>
      </c>
      <c r="I1696" s="321">
        <v>1</v>
      </c>
      <c r="J1696" s="321">
        <v>10.72</v>
      </c>
      <c r="K1696" s="322">
        <v>10.72</v>
      </c>
    </row>
    <row r="1697" spans="1:11" hidden="1">
      <c r="A1697" s="323" t="s">
        <v>1076</v>
      </c>
      <c r="B1697" s="324" t="s">
        <v>1077</v>
      </c>
      <c r="C1697" s="324" t="s">
        <v>19</v>
      </c>
      <c r="D1697" s="324">
        <v>122</v>
      </c>
      <c r="E1697" s="323" t="s">
        <v>1373</v>
      </c>
      <c r="F1697" s="403" t="s">
        <v>1079</v>
      </c>
      <c r="G1697" s="404"/>
      <c r="H1697" s="324" t="s">
        <v>123</v>
      </c>
      <c r="I1697" s="323">
        <v>9.9000000000000008E-3</v>
      </c>
      <c r="J1697" s="323">
        <v>76.86</v>
      </c>
      <c r="K1697" s="325">
        <v>0.76</v>
      </c>
    </row>
    <row r="1698" spans="1:11" hidden="1">
      <c r="A1698" s="323" t="s">
        <v>1076</v>
      </c>
      <c r="B1698" s="324" t="s">
        <v>1077</v>
      </c>
      <c r="C1698" s="324" t="s">
        <v>19</v>
      </c>
      <c r="D1698" s="324">
        <v>3517</v>
      </c>
      <c r="E1698" s="323" t="s">
        <v>1735</v>
      </c>
      <c r="F1698" s="403" t="s">
        <v>1079</v>
      </c>
      <c r="G1698" s="404"/>
      <c r="H1698" s="324" t="s">
        <v>123</v>
      </c>
      <c r="I1698" s="323">
        <v>1</v>
      </c>
      <c r="J1698" s="323">
        <v>5</v>
      </c>
      <c r="K1698" s="325">
        <v>5</v>
      </c>
    </row>
    <row r="1699" spans="1:11" hidden="1">
      <c r="A1699" s="323" t="s">
        <v>1076</v>
      </c>
      <c r="B1699" s="324" t="s">
        <v>1077</v>
      </c>
      <c r="C1699" s="324" t="s">
        <v>19</v>
      </c>
      <c r="D1699" s="324">
        <v>20083</v>
      </c>
      <c r="E1699" s="323" t="s">
        <v>1375</v>
      </c>
      <c r="F1699" s="403" t="s">
        <v>1079</v>
      </c>
      <c r="G1699" s="404"/>
      <c r="H1699" s="324" t="s">
        <v>123</v>
      </c>
      <c r="I1699" s="323">
        <v>1.4999999999999999E-2</v>
      </c>
      <c r="J1699" s="323">
        <v>87.08</v>
      </c>
      <c r="K1699" s="325">
        <v>1.3</v>
      </c>
    </row>
    <row r="1700" spans="1:11" hidden="1">
      <c r="A1700" s="323" t="s">
        <v>1076</v>
      </c>
      <c r="B1700" s="324" t="s">
        <v>1077</v>
      </c>
      <c r="C1700" s="324" t="s">
        <v>19</v>
      </c>
      <c r="D1700" s="324">
        <v>38383</v>
      </c>
      <c r="E1700" s="323" t="s">
        <v>1376</v>
      </c>
      <c r="F1700" s="403" t="s">
        <v>1079</v>
      </c>
      <c r="G1700" s="404"/>
      <c r="H1700" s="324" t="s">
        <v>123</v>
      </c>
      <c r="I1700" s="323">
        <v>2.1000000000000001E-2</v>
      </c>
      <c r="J1700" s="323">
        <v>2.3199999999999998</v>
      </c>
      <c r="K1700" s="325">
        <v>0.04</v>
      </c>
    </row>
    <row r="1701" spans="1:11" hidden="1">
      <c r="A1701" s="323" t="s">
        <v>1076</v>
      </c>
      <c r="B1701" s="324" t="s">
        <v>1083</v>
      </c>
      <c r="C1701" s="324" t="s">
        <v>19</v>
      </c>
      <c r="D1701" s="324">
        <v>88248</v>
      </c>
      <c r="E1701" s="323" t="s">
        <v>1370</v>
      </c>
      <c r="F1701" s="403" t="s">
        <v>1085</v>
      </c>
      <c r="G1701" s="404"/>
      <c r="H1701" s="324" t="s">
        <v>979</v>
      </c>
      <c r="I1701" s="323">
        <v>0.1</v>
      </c>
      <c r="J1701" s="323">
        <v>16.45</v>
      </c>
      <c r="K1701" s="325">
        <v>1.64</v>
      </c>
    </row>
    <row r="1702" spans="1:11" hidden="1">
      <c r="A1702" s="323" t="s">
        <v>1076</v>
      </c>
      <c r="B1702" s="324" t="s">
        <v>1083</v>
      </c>
      <c r="C1702" s="324" t="s">
        <v>19</v>
      </c>
      <c r="D1702" s="324">
        <v>88267</v>
      </c>
      <c r="E1702" s="323" t="s">
        <v>1371</v>
      </c>
      <c r="F1702" s="403" t="s">
        <v>1085</v>
      </c>
      <c r="G1702" s="404"/>
      <c r="H1702" s="324" t="s">
        <v>979</v>
      </c>
      <c r="I1702" s="323">
        <v>0.1</v>
      </c>
      <c r="J1702" s="323">
        <v>19.88</v>
      </c>
      <c r="K1702" s="325">
        <v>1.98</v>
      </c>
    </row>
    <row r="1703" spans="1:11" hidden="1">
      <c r="A1703" s="277"/>
      <c r="B1703"/>
      <c r="C1703"/>
      <c r="D1703"/>
      <c r="E1703" s="277"/>
      <c r="F1703" s="277"/>
      <c r="G1703"/>
      <c r="H1703"/>
      <c r="I1703" s="277"/>
      <c r="J1703" s="277"/>
      <c r="K1703" s="278"/>
    </row>
    <row r="1704" spans="1:11" ht="24.75" hidden="1">
      <c r="A1704" s="315"/>
      <c r="B1704" s="316" t="s">
        <v>1066</v>
      </c>
      <c r="C1704" s="316" t="s">
        <v>1067</v>
      </c>
      <c r="D1704" s="316" t="s">
        <v>6</v>
      </c>
      <c r="E1704" s="317" t="s">
        <v>1068</v>
      </c>
      <c r="F1704" s="317" t="s">
        <v>1069</v>
      </c>
      <c r="G1704" s="316"/>
      <c r="H1704" s="316" t="s">
        <v>1070</v>
      </c>
      <c r="I1704" s="317" t="s">
        <v>11</v>
      </c>
      <c r="J1704" s="317" t="s">
        <v>1071</v>
      </c>
      <c r="K1704" s="318" t="s">
        <v>1072</v>
      </c>
    </row>
    <row r="1705" spans="1:11" ht="47.25" hidden="1">
      <c r="A1705" s="319" t="s">
        <v>1736</v>
      </c>
      <c r="B1705" s="320" t="s">
        <v>1074</v>
      </c>
      <c r="C1705" s="320" t="s">
        <v>19</v>
      </c>
      <c r="D1705" s="320">
        <v>89731</v>
      </c>
      <c r="E1705" s="321" t="s">
        <v>152</v>
      </c>
      <c r="F1705" s="321" t="s">
        <v>1366</v>
      </c>
      <c r="G1705" s="320"/>
      <c r="H1705" s="320" t="s">
        <v>123</v>
      </c>
      <c r="I1705" s="321">
        <v>1</v>
      </c>
      <c r="J1705" s="321">
        <v>11.09</v>
      </c>
      <c r="K1705" s="322">
        <v>11.09</v>
      </c>
    </row>
    <row r="1706" spans="1:11" hidden="1">
      <c r="A1706" s="323" t="s">
        <v>1076</v>
      </c>
      <c r="B1706" s="324" t="s">
        <v>1077</v>
      </c>
      <c r="C1706" s="324" t="s">
        <v>19</v>
      </c>
      <c r="D1706" s="324">
        <v>296</v>
      </c>
      <c r="E1706" s="323" t="s">
        <v>1737</v>
      </c>
      <c r="F1706" s="403" t="s">
        <v>1079</v>
      </c>
      <c r="G1706" s="404"/>
      <c r="H1706" s="324" t="s">
        <v>123</v>
      </c>
      <c r="I1706" s="323">
        <v>1</v>
      </c>
      <c r="J1706" s="323">
        <v>2.31</v>
      </c>
      <c r="K1706" s="325">
        <v>2.31</v>
      </c>
    </row>
    <row r="1707" spans="1:11" hidden="1">
      <c r="A1707" s="323" t="s">
        <v>1076</v>
      </c>
      <c r="B1707" s="324" t="s">
        <v>1077</v>
      </c>
      <c r="C1707" s="324" t="s">
        <v>19</v>
      </c>
      <c r="D1707" s="324">
        <v>3526</v>
      </c>
      <c r="E1707" s="323" t="s">
        <v>1738</v>
      </c>
      <c r="F1707" s="403" t="s">
        <v>1079</v>
      </c>
      <c r="G1707" s="404"/>
      <c r="H1707" s="324" t="s">
        <v>123</v>
      </c>
      <c r="I1707" s="323">
        <v>1</v>
      </c>
      <c r="J1707" s="323">
        <v>3.44</v>
      </c>
      <c r="K1707" s="325">
        <v>3.44</v>
      </c>
    </row>
    <row r="1708" spans="1:11" ht="24.75" hidden="1">
      <c r="A1708" s="323" t="s">
        <v>1076</v>
      </c>
      <c r="B1708" s="324" t="s">
        <v>1077</v>
      </c>
      <c r="C1708" s="324" t="s">
        <v>19</v>
      </c>
      <c r="D1708" s="324">
        <v>20078</v>
      </c>
      <c r="E1708" s="323" t="s">
        <v>1368</v>
      </c>
      <c r="F1708" s="403" t="s">
        <v>1079</v>
      </c>
      <c r="G1708" s="404"/>
      <c r="H1708" s="324" t="s">
        <v>123</v>
      </c>
      <c r="I1708" s="323">
        <v>0.02</v>
      </c>
      <c r="J1708" s="323">
        <v>31.72</v>
      </c>
      <c r="K1708" s="325">
        <v>0.63</v>
      </c>
    </row>
    <row r="1709" spans="1:11" hidden="1">
      <c r="A1709" s="323" t="s">
        <v>1076</v>
      </c>
      <c r="B1709" s="324" t="s">
        <v>1083</v>
      </c>
      <c r="C1709" s="324" t="s">
        <v>19</v>
      </c>
      <c r="D1709" s="324">
        <v>88248</v>
      </c>
      <c r="E1709" s="323" t="s">
        <v>1370</v>
      </c>
      <c r="F1709" s="403" t="s">
        <v>1085</v>
      </c>
      <c r="G1709" s="404"/>
      <c r="H1709" s="324" t="s">
        <v>979</v>
      </c>
      <c r="I1709" s="323">
        <v>0.13</v>
      </c>
      <c r="J1709" s="323">
        <v>16.45</v>
      </c>
      <c r="K1709" s="325">
        <v>2.13</v>
      </c>
    </row>
    <row r="1710" spans="1:11" hidden="1">
      <c r="A1710" s="323" t="s">
        <v>1076</v>
      </c>
      <c r="B1710" s="324" t="s">
        <v>1083</v>
      </c>
      <c r="C1710" s="324" t="s">
        <v>19</v>
      </c>
      <c r="D1710" s="324">
        <v>88267</v>
      </c>
      <c r="E1710" s="323" t="s">
        <v>1371</v>
      </c>
      <c r="F1710" s="403" t="s">
        <v>1085</v>
      </c>
      <c r="G1710" s="404"/>
      <c r="H1710" s="324" t="s">
        <v>979</v>
      </c>
      <c r="I1710" s="323">
        <v>0.13</v>
      </c>
      <c r="J1710" s="323">
        <v>19.88</v>
      </c>
      <c r="K1710" s="325">
        <v>2.58</v>
      </c>
    </row>
    <row r="1711" spans="1:11" hidden="1">
      <c r="A1711" s="277"/>
      <c r="B1711"/>
      <c r="C1711"/>
      <c r="D1711"/>
      <c r="E1711" s="277"/>
      <c r="F1711" s="277"/>
      <c r="G1711"/>
      <c r="H1711"/>
      <c r="I1711" s="277"/>
      <c r="J1711" s="277"/>
      <c r="K1711" s="278"/>
    </row>
    <row r="1712" spans="1:11" ht="24.75">
      <c r="A1712" s="315"/>
      <c r="B1712" s="316" t="s">
        <v>1066</v>
      </c>
      <c r="C1712" s="316" t="s">
        <v>1067</v>
      </c>
      <c r="D1712" s="316" t="s">
        <v>6</v>
      </c>
      <c r="E1712" s="317" t="s">
        <v>1068</v>
      </c>
      <c r="F1712" s="317" t="s">
        <v>1069</v>
      </c>
      <c r="G1712" s="316"/>
      <c r="H1712" s="316" t="s">
        <v>1070</v>
      </c>
      <c r="I1712" s="317" t="s">
        <v>11</v>
      </c>
      <c r="J1712" s="317" t="s">
        <v>1071</v>
      </c>
      <c r="K1712" s="318" t="s">
        <v>1072</v>
      </c>
    </row>
    <row r="1713" spans="1:11" ht="31.5">
      <c r="A1713" s="319" t="s">
        <v>1739</v>
      </c>
      <c r="B1713" s="320" t="s">
        <v>1074</v>
      </c>
      <c r="C1713" s="320" t="s">
        <v>1075</v>
      </c>
      <c r="D1713" s="320" t="s">
        <v>553</v>
      </c>
      <c r="E1713" s="321" t="s">
        <v>554</v>
      </c>
      <c r="F1713" s="321" t="s">
        <v>1282</v>
      </c>
      <c r="G1713" s="320"/>
      <c r="H1713" s="320" t="s">
        <v>130</v>
      </c>
      <c r="I1713" s="321">
        <v>1</v>
      </c>
      <c r="J1713" s="321">
        <v>10.98</v>
      </c>
      <c r="K1713" s="322">
        <v>10.98</v>
      </c>
    </row>
    <row r="1714" spans="1:11">
      <c r="A1714" s="323" t="s">
        <v>1076</v>
      </c>
      <c r="B1714" s="324" t="s">
        <v>1077</v>
      </c>
      <c r="C1714" s="324" t="s">
        <v>1280</v>
      </c>
      <c r="D1714" s="324">
        <v>138</v>
      </c>
      <c r="E1714" s="323" t="s">
        <v>1601</v>
      </c>
      <c r="F1714" s="403" t="s">
        <v>1079</v>
      </c>
      <c r="G1714" s="404"/>
      <c r="H1714" s="324" t="s">
        <v>1295</v>
      </c>
      <c r="I1714" s="323">
        <v>8.0000000000000002E-3</v>
      </c>
      <c r="J1714" s="323">
        <v>71.41</v>
      </c>
      <c r="K1714" s="325">
        <v>0.56999999999999995</v>
      </c>
    </row>
    <row r="1715" spans="1:11">
      <c r="A1715" s="323" t="s">
        <v>1076</v>
      </c>
      <c r="B1715" s="324" t="s">
        <v>1077</v>
      </c>
      <c r="C1715" s="324" t="s">
        <v>1280</v>
      </c>
      <c r="D1715" s="324">
        <v>1703</v>
      </c>
      <c r="E1715" s="323" t="s">
        <v>1740</v>
      </c>
      <c r="F1715" s="403" t="s">
        <v>1079</v>
      </c>
      <c r="G1715" s="404"/>
      <c r="H1715" s="324" t="s">
        <v>1295</v>
      </c>
      <c r="I1715" s="323">
        <v>0.01</v>
      </c>
      <c r="J1715" s="323">
        <v>62.63</v>
      </c>
      <c r="K1715" s="325">
        <v>0.62</v>
      </c>
    </row>
    <row r="1716" spans="1:11">
      <c r="A1716" s="323" t="s">
        <v>1076</v>
      </c>
      <c r="B1716" s="324" t="s">
        <v>1077</v>
      </c>
      <c r="C1716" s="324" t="s">
        <v>1280</v>
      </c>
      <c r="D1716" s="324">
        <v>2036</v>
      </c>
      <c r="E1716" s="323" t="s">
        <v>1603</v>
      </c>
      <c r="F1716" s="403" t="s">
        <v>1079</v>
      </c>
      <c r="G1716" s="404"/>
      <c r="H1716" s="324" t="s">
        <v>1604</v>
      </c>
      <c r="I1716" s="323">
        <v>1.0999999999999999E-2</v>
      </c>
      <c r="J1716" s="323">
        <v>68.78</v>
      </c>
      <c r="K1716" s="325">
        <v>0.75</v>
      </c>
    </row>
    <row r="1717" spans="1:11">
      <c r="A1717" s="323" t="s">
        <v>1076</v>
      </c>
      <c r="B1717" s="324" t="s">
        <v>1077</v>
      </c>
      <c r="C1717" s="324" t="s">
        <v>19</v>
      </c>
      <c r="D1717" s="324">
        <v>2696</v>
      </c>
      <c r="E1717" s="323" t="s">
        <v>1606</v>
      </c>
      <c r="F1717" s="403" t="s">
        <v>1197</v>
      </c>
      <c r="G1717" s="404"/>
      <c r="H1717" s="324" t="s">
        <v>979</v>
      </c>
      <c r="I1717" s="323">
        <v>0.12</v>
      </c>
      <c r="J1717" s="323">
        <v>15.33</v>
      </c>
      <c r="K1717" s="325">
        <v>1.83</v>
      </c>
    </row>
    <row r="1718" spans="1:11">
      <c r="A1718" s="323" t="s">
        <v>1076</v>
      </c>
      <c r="B1718" s="324" t="s">
        <v>1077</v>
      </c>
      <c r="C1718" s="324" t="s">
        <v>19</v>
      </c>
      <c r="D1718" s="324">
        <v>3517</v>
      </c>
      <c r="E1718" s="323" t="s">
        <v>1735</v>
      </c>
      <c r="F1718" s="403" t="s">
        <v>1079</v>
      </c>
      <c r="G1718" s="404"/>
      <c r="H1718" s="324" t="s">
        <v>123</v>
      </c>
      <c r="I1718" s="323">
        <v>1</v>
      </c>
      <c r="J1718" s="323">
        <v>5</v>
      </c>
      <c r="K1718" s="325">
        <v>5</v>
      </c>
    </row>
    <row r="1719" spans="1:11">
      <c r="A1719" s="323" t="s">
        <v>1076</v>
      </c>
      <c r="B1719" s="324" t="s">
        <v>1077</v>
      </c>
      <c r="C1719" s="324" t="s">
        <v>19</v>
      </c>
      <c r="D1719" s="324">
        <v>6111</v>
      </c>
      <c r="E1719" s="323" t="s">
        <v>1292</v>
      </c>
      <c r="F1719" s="403" t="s">
        <v>1197</v>
      </c>
      <c r="G1719" s="404"/>
      <c r="H1719" s="324" t="s">
        <v>979</v>
      </c>
      <c r="I1719" s="323">
        <v>0.12</v>
      </c>
      <c r="J1719" s="323">
        <v>11.05</v>
      </c>
      <c r="K1719" s="325">
        <v>1.32</v>
      </c>
    </row>
    <row r="1720" spans="1:11">
      <c r="A1720" s="323" t="s">
        <v>1076</v>
      </c>
      <c r="B1720" s="324" t="s">
        <v>1083</v>
      </c>
      <c r="C1720" s="324" t="s">
        <v>1280</v>
      </c>
      <c r="D1720" s="324">
        <v>10549</v>
      </c>
      <c r="E1720" s="323" t="s">
        <v>1296</v>
      </c>
      <c r="F1720" s="403" t="s">
        <v>1294</v>
      </c>
      <c r="G1720" s="404"/>
      <c r="H1720" s="324" t="s">
        <v>1297</v>
      </c>
      <c r="I1720" s="323">
        <v>0.12</v>
      </c>
      <c r="J1720" s="323">
        <v>3.76</v>
      </c>
      <c r="K1720" s="325">
        <v>0.45</v>
      </c>
    </row>
    <row r="1721" spans="1:11">
      <c r="A1721" s="323" t="s">
        <v>1076</v>
      </c>
      <c r="B1721" s="324" t="s">
        <v>1083</v>
      </c>
      <c r="C1721" s="324" t="s">
        <v>1280</v>
      </c>
      <c r="D1721" s="324">
        <v>10554</v>
      </c>
      <c r="E1721" s="323" t="s">
        <v>1680</v>
      </c>
      <c r="F1721" s="403" t="s">
        <v>1294</v>
      </c>
      <c r="G1721" s="404"/>
      <c r="H1721" s="324" t="s">
        <v>1297</v>
      </c>
      <c r="I1721" s="323">
        <v>0.12</v>
      </c>
      <c r="J1721" s="323">
        <v>3.68</v>
      </c>
      <c r="K1721" s="325">
        <v>0.44</v>
      </c>
    </row>
    <row r="1722" spans="1:11">
      <c r="A1722" s="277"/>
      <c r="B1722"/>
      <c r="C1722"/>
      <c r="D1722"/>
      <c r="E1722" s="277"/>
      <c r="F1722" s="277"/>
      <c r="G1722"/>
      <c r="H1722"/>
      <c r="I1722" s="277"/>
      <c r="J1722" s="277"/>
      <c r="K1722" s="278"/>
    </row>
    <row r="1723" spans="1:11" ht="24.75" hidden="1">
      <c r="A1723" s="315"/>
      <c r="B1723" s="316" t="s">
        <v>1066</v>
      </c>
      <c r="C1723" s="316" t="s">
        <v>1067</v>
      </c>
      <c r="D1723" s="316" t="s">
        <v>6</v>
      </c>
      <c r="E1723" s="317" t="s">
        <v>1068</v>
      </c>
      <c r="F1723" s="317" t="s">
        <v>1069</v>
      </c>
      <c r="G1723" s="316"/>
      <c r="H1723" s="316" t="s">
        <v>1070</v>
      </c>
      <c r="I1723" s="317" t="s">
        <v>11</v>
      </c>
      <c r="J1723" s="317" t="s">
        <v>1071</v>
      </c>
      <c r="K1723" s="318" t="s">
        <v>1072</v>
      </c>
    </row>
    <row r="1724" spans="1:11" ht="47.25" hidden="1">
      <c r="A1724" s="319" t="s">
        <v>1741</v>
      </c>
      <c r="B1724" s="320" t="s">
        <v>1074</v>
      </c>
      <c r="C1724" s="320" t="s">
        <v>19</v>
      </c>
      <c r="D1724" s="320">
        <v>89797</v>
      </c>
      <c r="E1724" s="321" t="s">
        <v>154</v>
      </c>
      <c r="F1724" s="321" t="s">
        <v>1366</v>
      </c>
      <c r="G1724" s="320"/>
      <c r="H1724" s="320" t="s">
        <v>123</v>
      </c>
      <c r="I1724" s="321">
        <v>1</v>
      </c>
      <c r="J1724" s="321">
        <v>52.64</v>
      </c>
      <c r="K1724" s="322">
        <v>52.64</v>
      </c>
    </row>
    <row r="1725" spans="1:11" hidden="1">
      <c r="A1725" s="323" t="s">
        <v>1076</v>
      </c>
      <c r="B1725" s="324" t="s">
        <v>1077</v>
      </c>
      <c r="C1725" s="324" t="s">
        <v>19</v>
      </c>
      <c r="D1725" s="324">
        <v>301</v>
      </c>
      <c r="E1725" s="323" t="s">
        <v>1367</v>
      </c>
      <c r="F1725" s="403" t="s">
        <v>1079</v>
      </c>
      <c r="G1725" s="404"/>
      <c r="H1725" s="324" t="s">
        <v>123</v>
      </c>
      <c r="I1725" s="323">
        <v>2</v>
      </c>
      <c r="J1725" s="323">
        <v>4.09</v>
      </c>
      <c r="K1725" s="325">
        <v>8.18</v>
      </c>
    </row>
    <row r="1726" spans="1:11" hidden="1">
      <c r="A1726" s="323" t="s">
        <v>1076</v>
      </c>
      <c r="B1726" s="324" t="s">
        <v>1077</v>
      </c>
      <c r="C1726" s="324" t="s">
        <v>19</v>
      </c>
      <c r="D1726" s="324">
        <v>3670</v>
      </c>
      <c r="E1726" s="323" t="s">
        <v>1109</v>
      </c>
      <c r="F1726" s="403" t="s">
        <v>1079</v>
      </c>
      <c r="G1726" s="404"/>
      <c r="H1726" s="324" t="s">
        <v>123</v>
      </c>
      <c r="I1726" s="323">
        <v>1</v>
      </c>
      <c r="J1726" s="323">
        <v>29.57</v>
      </c>
      <c r="K1726" s="325">
        <v>29.57</v>
      </c>
    </row>
    <row r="1727" spans="1:11" ht="24.75" hidden="1">
      <c r="A1727" s="323" t="s">
        <v>1076</v>
      </c>
      <c r="B1727" s="324" t="s">
        <v>1077</v>
      </c>
      <c r="C1727" s="324" t="s">
        <v>19</v>
      </c>
      <c r="D1727" s="324">
        <v>20078</v>
      </c>
      <c r="E1727" s="323" t="s">
        <v>1368</v>
      </c>
      <c r="F1727" s="403" t="s">
        <v>1079</v>
      </c>
      <c r="G1727" s="404"/>
      <c r="H1727" s="324" t="s">
        <v>123</v>
      </c>
      <c r="I1727" s="323">
        <v>9.1999999999999998E-2</v>
      </c>
      <c r="J1727" s="323">
        <v>31.72</v>
      </c>
      <c r="K1727" s="325">
        <v>2.91</v>
      </c>
    </row>
    <row r="1728" spans="1:11" hidden="1">
      <c r="A1728" s="323" t="s">
        <v>1076</v>
      </c>
      <c r="B1728" s="324" t="s">
        <v>1083</v>
      </c>
      <c r="C1728" s="324" t="s">
        <v>19</v>
      </c>
      <c r="D1728" s="324">
        <v>88248</v>
      </c>
      <c r="E1728" s="323" t="s">
        <v>1370</v>
      </c>
      <c r="F1728" s="403" t="s">
        <v>1085</v>
      </c>
      <c r="G1728" s="404"/>
      <c r="H1728" s="324" t="s">
        <v>979</v>
      </c>
      <c r="I1728" s="323">
        <v>0.33</v>
      </c>
      <c r="J1728" s="323">
        <v>16.45</v>
      </c>
      <c r="K1728" s="325">
        <v>5.42</v>
      </c>
    </row>
    <row r="1729" spans="1:11" hidden="1">
      <c r="A1729" s="323" t="s">
        <v>1076</v>
      </c>
      <c r="B1729" s="324" t="s">
        <v>1083</v>
      </c>
      <c r="C1729" s="324" t="s">
        <v>19</v>
      </c>
      <c r="D1729" s="324">
        <v>88267</v>
      </c>
      <c r="E1729" s="323" t="s">
        <v>1371</v>
      </c>
      <c r="F1729" s="403" t="s">
        <v>1085</v>
      </c>
      <c r="G1729" s="404"/>
      <c r="H1729" s="324" t="s">
        <v>979</v>
      </c>
      <c r="I1729" s="323">
        <v>0.33</v>
      </c>
      <c r="J1729" s="323">
        <v>19.88</v>
      </c>
      <c r="K1729" s="325">
        <v>6.56</v>
      </c>
    </row>
    <row r="1730" spans="1:11" hidden="1">
      <c r="A1730" s="277"/>
      <c r="B1730"/>
      <c r="C1730"/>
      <c r="D1730"/>
      <c r="E1730" s="277"/>
      <c r="F1730" s="277"/>
      <c r="G1730"/>
      <c r="H1730"/>
      <c r="I1730" s="277"/>
      <c r="J1730" s="277"/>
      <c r="K1730" s="278"/>
    </row>
    <row r="1731" spans="1:11" ht="24.75" hidden="1">
      <c r="A1731" s="315"/>
      <c r="B1731" s="316" t="s">
        <v>1066</v>
      </c>
      <c r="C1731" s="316" t="s">
        <v>1067</v>
      </c>
      <c r="D1731" s="316" t="s">
        <v>6</v>
      </c>
      <c r="E1731" s="317" t="s">
        <v>1068</v>
      </c>
      <c r="F1731" s="317" t="s">
        <v>1069</v>
      </c>
      <c r="G1731" s="316"/>
      <c r="H1731" s="316" t="s">
        <v>1070</v>
      </c>
      <c r="I1731" s="317" t="s">
        <v>11</v>
      </c>
      <c r="J1731" s="317" t="s">
        <v>1071</v>
      </c>
      <c r="K1731" s="318" t="s">
        <v>1072</v>
      </c>
    </row>
    <row r="1732" spans="1:11" ht="47.25" hidden="1">
      <c r="A1732" s="319" t="s">
        <v>1742</v>
      </c>
      <c r="B1732" s="320" t="s">
        <v>1074</v>
      </c>
      <c r="C1732" s="320" t="s">
        <v>19</v>
      </c>
      <c r="D1732" s="320">
        <v>89785</v>
      </c>
      <c r="E1732" s="321" t="s">
        <v>555</v>
      </c>
      <c r="F1732" s="321" t="s">
        <v>1366</v>
      </c>
      <c r="G1732" s="320"/>
      <c r="H1732" s="320" t="s">
        <v>123</v>
      </c>
      <c r="I1732" s="321">
        <v>1</v>
      </c>
      <c r="J1732" s="321">
        <v>24.14</v>
      </c>
      <c r="K1732" s="322">
        <v>24.14</v>
      </c>
    </row>
    <row r="1733" spans="1:11" hidden="1">
      <c r="A1733" s="323" t="s">
        <v>1076</v>
      </c>
      <c r="B1733" s="324" t="s">
        <v>1077</v>
      </c>
      <c r="C1733" s="324" t="s">
        <v>19</v>
      </c>
      <c r="D1733" s="324">
        <v>296</v>
      </c>
      <c r="E1733" s="323" t="s">
        <v>1737</v>
      </c>
      <c r="F1733" s="403" t="s">
        <v>1079</v>
      </c>
      <c r="G1733" s="404"/>
      <c r="H1733" s="324" t="s">
        <v>123</v>
      </c>
      <c r="I1733" s="323">
        <v>2</v>
      </c>
      <c r="J1733" s="323">
        <v>2.31</v>
      </c>
      <c r="K1733" s="325">
        <v>4.62</v>
      </c>
    </row>
    <row r="1734" spans="1:11" hidden="1">
      <c r="A1734" s="323" t="s">
        <v>1076</v>
      </c>
      <c r="B1734" s="324" t="s">
        <v>1077</v>
      </c>
      <c r="C1734" s="324" t="s">
        <v>19</v>
      </c>
      <c r="D1734" s="324">
        <v>3662</v>
      </c>
      <c r="E1734" s="323" t="s">
        <v>1743</v>
      </c>
      <c r="F1734" s="403" t="s">
        <v>1079</v>
      </c>
      <c r="G1734" s="404"/>
      <c r="H1734" s="324" t="s">
        <v>123</v>
      </c>
      <c r="I1734" s="323">
        <v>1</v>
      </c>
      <c r="J1734" s="323">
        <v>12.1</v>
      </c>
      <c r="K1734" s="325">
        <v>12.1</v>
      </c>
    </row>
    <row r="1735" spans="1:11" ht="24.75" hidden="1">
      <c r="A1735" s="323" t="s">
        <v>1076</v>
      </c>
      <c r="B1735" s="324" t="s">
        <v>1077</v>
      </c>
      <c r="C1735" s="324" t="s">
        <v>19</v>
      </c>
      <c r="D1735" s="324">
        <v>20078</v>
      </c>
      <c r="E1735" s="323" t="s">
        <v>1368</v>
      </c>
      <c r="F1735" s="403" t="s">
        <v>1079</v>
      </c>
      <c r="G1735" s="404"/>
      <c r="H1735" s="324" t="s">
        <v>123</v>
      </c>
      <c r="I1735" s="323">
        <v>0.04</v>
      </c>
      <c r="J1735" s="323">
        <v>31.72</v>
      </c>
      <c r="K1735" s="325">
        <v>1.26</v>
      </c>
    </row>
    <row r="1736" spans="1:11" hidden="1">
      <c r="A1736" s="323" t="s">
        <v>1076</v>
      </c>
      <c r="B1736" s="324" t="s">
        <v>1083</v>
      </c>
      <c r="C1736" s="324" t="s">
        <v>19</v>
      </c>
      <c r="D1736" s="324">
        <v>88248</v>
      </c>
      <c r="E1736" s="323" t="s">
        <v>1370</v>
      </c>
      <c r="F1736" s="403" t="s">
        <v>1085</v>
      </c>
      <c r="G1736" s="404"/>
      <c r="H1736" s="324" t="s">
        <v>979</v>
      </c>
      <c r="I1736" s="323">
        <v>0.17</v>
      </c>
      <c r="J1736" s="323">
        <v>16.45</v>
      </c>
      <c r="K1736" s="325">
        <v>2.79</v>
      </c>
    </row>
    <row r="1737" spans="1:11" hidden="1">
      <c r="A1737" s="323" t="s">
        <v>1076</v>
      </c>
      <c r="B1737" s="324" t="s">
        <v>1083</v>
      </c>
      <c r="C1737" s="324" t="s">
        <v>19</v>
      </c>
      <c r="D1737" s="324">
        <v>88267</v>
      </c>
      <c r="E1737" s="323" t="s">
        <v>1371</v>
      </c>
      <c r="F1737" s="403" t="s">
        <v>1085</v>
      </c>
      <c r="G1737" s="404"/>
      <c r="H1737" s="324" t="s">
        <v>979</v>
      </c>
      <c r="I1737" s="323">
        <v>0.17</v>
      </c>
      <c r="J1737" s="323">
        <v>19.88</v>
      </c>
      <c r="K1737" s="325">
        <v>3.37</v>
      </c>
    </row>
    <row r="1738" spans="1:11" hidden="1">
      <c r="A1738" s="277"/>
      <c r="B1738"/>
      <c r="C1738"/>
      <c r="D1738"/>
      <c r="E1738" s="277"/>
      <c r="F1738" s="277"/>
      <c r="G1738"/>
      <c r="H1738"/>
      <c r="I1738" s="277"/>
      <c r="J1738" s="277"/>
      <c r="K1738" s="278"/>
    </row>
    <row r="1739" spans="1:11" ht="24.75" hidden="1">
      <c r="A1739" s="315"/>
      <c r="B1739" s="316" t="s">
        <v>1066</v>
      </c>
      <c r="C1739" s="316" t="s">
        <v>1067</v>
      </c>
      <c r="D1739" s="316" t="s">
        <v>6</v>
      </c>
      <c r="E1739" s="317" t="s">
        <v>1068</v>
      </c>
      <c r="F1739" s="317" t="s">
        <v>1069</v>
      </c>
      <c r="G1739" s="316"/>
      <c r="H1739" s="316" t="s">
        <v>1070</v>
      </c>
      <c r="I1739" s="317" t="s">
        <v>11</v>
      </c>
      <c r="J1739" s="317" t="s">
        <v>1071</v>
      </c>
      <c r="K1739" s="318" t="s">
        <v>1072</v>
      </c>
    </row>
    <row r="1740" spans="1:11" ht="47.25" hidden="1">
      <c r="A1740" s="319" t="s">
        <v>1744</v>
      </c>
      <c r="B1740" s="320" t="s">
        <v>1074</v>
      </c>
      <c r="C1740" s="320" t="s">
        <v>19</v>
      </c>
      <c r="D1740" s="320">
        <v>89795</v>
      </c>
      <c r="E1740" s="321" t="s">
        <v>556</v>
      </c>
      <c r="F1740" s="321" t="s">
        <v>1366</v>
      </c>
      <c r="G1740" s="320"/>
      <c r="H1740" s="320" t="s">
        <v>123</v>
      </c>
      <c r="I1740" s="321">
        <v>1</v>
      </c>
      <c r="J1740" s="321">
        <v>40.44</v>
      </c>
      <c r="K1740" s="322">
        <v>40.44</v>
      </c>
    </row>
    <row r="1741" spans="1:11" hidden="1">
      <c r="A1741" s="323" t="s">
        <v>1076</v>
      </c>
      <c r="B1741" s="324" t="s">
        <v>1077</v>
      </c>
      <c r="C1741" s="324" t="s">
        <v>19</v>
      </c>
      <c r="D1741" s="324">
        <v>297</v>
      </c>
      <c r="E1741" s="323" t="s">
        <v>1726</v>
      </c>
      <c r="F1741" s="403" t="s">
        <v>1079</v>
      </c>
      <c r="G1741" s="404"/>
      <c r="H1741" s="324" t="s">
        <v>123</v>
      </c>
      <c r="I1741" s="323">
        <v>2</v>
      </c>
      <c r="J1741" s="323">
        <v>3.4</v>
      </c>
      <c r="K1741" s="325">
        <v>6.8</v>
      </c>
    </row>
    <row r="1742" spans="1:11" hidden="1">
      <c r="A1742" s="323" t="s">
        <v>1076</v>
      </c>
      <c r="B1742" s="324" t="s">
        <v>1077</v>
      </c>
      <c r="C1742" s="324" t="s">
        <v>19</v>
      </c>
      <c r="D1742" s="324">
        <v>3658</v>
      </c>
      <c r="E1742" s="323" t="s">
        <v>1745</v>
      </c>
      <c r="F1742" s="403" t="s">
        <v>1079</v>
      </c>
      <c r="G1742" s="404"/>
      <c r="H1742" s="324" t="s">
        <v>123</v>
      </c>
      <c r="I1742" s="323">
        <v>1</v>
      </c>
      <c r="J1742" s="323">
        <v>22.66</v>
      </c>
      <c r="K1742" s="325">
        <v>22.66</v>
      </c>
    </row>
    <row r="1743" spans="1:11" ht="24.75" hidden="1">
      <c r="A1743" s="323" t="s">
        <v>1076</v>
      </c>
      <c r="B1743" s="324" t="s">
        <v>1077</v>
      </c>
      <c r="C1743" s="324" t="s">
        <v>19</v>
      </c>
      <c r="D1743" s="324">
        <v>20078</v>
      </c>
      <c r="E1743" s="323" t="s">
        <v>1368</v>
      </c>
      <c r="F1743" s="403" t="s">
        <v>1079</v>
      </c>
      <c r="G1743" s="404"/>
      <c r="H1743" s="324" t="s">
        <v>123</v>
      </c>
      <c r="I1743" s="323">
        <v>0.06</v>
      </c>
      <c r="J1743" s="323">
        <v>31.72</v>
      </c>
      <c r="K1743" s="325">
        <v>1.9</v>
      </c>
    </row>
    <row r="1744" spans="1:11" hidden="1">
      <c r="A1744" s="323" t="s">
        <v>1076</v>
      </c>
      <c r="B1744" s="324" t="s">
        <v>1083</v>
      </c>
      <c r="C1744" s="324" t="s">
        <v>19</v>
      </c>
      <c r="D1744" s="324">
        <v>88248</v>
      </c>
      <c r="E1744" s="323" t="s">
        <v>1370</v>
      </c>
      <c r="F1744" s="403" t="s">
        <v>1085</v>
      </c>
      <c r="G1744" s="404"/>
      <c r="H1744" s="324" t="s">
        <v>979</v>
      </c>
      <c r="I1744" s="323">
        <v>0.25</v>
      </c>
      <c r="J1744" s="323">
        <v>16.45</v>
      </c>
      <c r="K1744" s="325">
        <v>4.1100000000000003</v>
      </c>
    </row>
    <row r="1745" spans="1:11" hidden="1">
      <c r="A1745" s="323" t="s">
        <v>1076</v>
      </c>
      <c r="B1745" s="324" t="s">
        <v>1083</v>
      </c>
      <c r="C1745" s="324" t="s">
        <v>19</v>
      </c>
      <c r="D1745" s="324">
        <v>88267</v>
      </c>
      <c r="E1745" s="323" t="s">
        <v>1371</v>
      </c>
      <c r="F1745" s="403" t="s">
        <v>1085</v>
      </c>
      <c r="G1745" s="404"/>
      <c r="H1745" s="324" t="s">
        <v>979</v>
      </c>
      <c r="I1745" s="323">
        <v>0.25</v>
      </c>
      <c r="J1745" s="323">
        <v>19.88</v>
      </c>
      <c r="K1745" s="325">
        <v>4.97</v>
      </c>
    </row>
    <row r="1746" spans="1:11" hidden="1">
      <c r="A1746" s="277"/>
      <c r="B1746"/>
      <c r="C1746"/>
      <c r="D1746"/>
      <c r="E1746" s="277"/>
      <c r="F1746" s="277"/>
      <c r="G1746"/>
      <c r="H1746"/>
      <c r="I1746" s="277"/>
      <c r="J1746" s="277"/>
      <c r="K1746" s="278"/>
    </row>
    <row r="1747" spans="1:11" ht="24.75">
      <c r="A1747" s="315"/>
      <c r="B1747" s="316" t="s">
        <v>1066</v>
      </c>
      <c r="C1747" s="316" t="s">
        <v>1067</v>
      </c>
      <c r="D1747" s="316" t="s">
        <v>6</v>
      </c>
      <c r="E1747" s="317" t="s">
        <v>1068</v>
      </c>
      <c r="F1747" s="317" t="s">
        <v>1069</v>
      </c>
      <c r="G1747" s="316"/>
      <c r="H1747" s="316" t="s">
        <v>1070</v>
      </c>
      <c r="I1747" s="317" t="s">
        <v>11</v>
      </c>
      <c r="J1747" s="317" t="s">
        <v>1071</v>
      </c>
      <c r="K1747" s="318" t="s">
        <v>1072</v>
      </c>
    </row>
    <row r="1748" spans="1:11" ht="47.25">
      <c r="A1748" s="319" t="s">
        <v>1746</v>
      </c>
      <c r="B1748" s="320" t="s">
        <v>1074</v>
      </c>
      <c r="C1748" s="320" t="s">
        <v>1075</v>
      </c>
      <c r="D1748" s="320" t="s">
        <v>608</v>
      </c>
      <c r="E1748" s="321" t="s">
        <v>1747</v>
      </c>
      <c r="F1748" s="321" t="s">
        <v>1366</v>
      </c>
      <c r="G1748" s="320"/>
      <c r="H1748" s="320" t="s">
        <v>123</v>
      </c>
      <c r="I1748" s="321">
        <v>1</v>
      </c>
      <c r="J1748" s="321">
        <v>18.22</v>
      </c>
      <c r="K1748" s="322">
        <v>18.22</v>
      </c>
    </row>
    <row r="1749" spans="1:11">
      <c r="A1749" s="323" t="s">
        <v>1076</v>
      </c>
      <c r="B1749" s="324" t="s">
        <v>1077</v>
      </c>
      <c r="C1749" s="324" t="s">
        <v>19</v>
      </c>
      <c r="D1749" s="324">
        <v>301</v>
      </c>
      <c r="E1749" s="323" t="s">
        <v>1367</v>
      </c>
      <c r="F1749" s="403" t="s">
        <v>1079</v>
      </c>
      <c r="G1749" s="404"/>
      <c r="H1749" s="324" t="s">
        <v>123</v>
      </c>
      <c r="I1749" s="323">
        <v>1</v>
      </c>
      <c r="J1749" s="323">
        <v>4.09</v>
      </c>
      <c r="K1749" s="325">
        <v>4.09</v>
      </c>
    </row>
    <row r="1750" spans="1:11">
      <c r="A1750" s="323" t="s">
        <v>1076</v>
      </c>
      <c r="B1750" s="324" t="s">
        <v>1077</v>
      </c>
      <c r="C1750" s="324" t="s">
        <v>19</v>
      </c>
      <c r="D1750" s="324">
        <v>20043</v>
      </c>
      <c r="E1750" s="323" t="s">
        <v>1748</v>
      </c>
      <c r="F1750" s="403" t="s">
        <v>1079</v>
      </c>
      <c r="G1750" s="404"/>
      <c r="H1750" s="324" t="s">
        <v>123</v>
      </c>
      <c r="I1750" s="323">
        <v>1</v>
      </c>
      <c r="J1750" s="323">
        <v>10.14</v>
      </c>
      <c r="K1750" s="325">
        <v>10.14</v>
      </c>
    </row>
    <row r="1751" spans="1:11" ht="24.75">
      <c r="A1751" s="323" t="s">
        <v>1076</v>
      </c>
      <c r="B1751" s="324" t="s">
        <v>1077</v>
      </c>
      <c r="C1751" s="324" t="s">
        <v>19</v>
      </c>
      <c r="D1751" s="324">
        <v>20078</v>
      </c>
      <c r="E1751" s="323" t="s">
        <v>1368</v>
      </c>
      <c r="F1751" s="403" t="s">
        <v>1079</v>
      </c>
      <c r="G1751" s="404"/>
      <c r="H1751" s="324" t="s">
        <v>123</v>
      </c>
      <c r="I1751" s="323">
        <v>4.5999999999999999E-2</v>
      </c>
      <c r="J1751" s="323">
        <v>31.72</v>
      </c>
      <c r="K1751" s="325">
        <v>1.45</v>
      </c>
    </row>
    <row r="1752" spans="1:11">
      <c r="A1752" s="323" t="s">
        <v>1076</v>
      </c>
      <c r="B1752" s="324" t="s">
        <v>1083</v>
      </c>
      <c r="C1752" s="324" t="s">
        <v>19</v>
      </c>
      <c r="D1752" s="324">
        <v>88248</v>
      </c>
      <c r="E1752" s="323" t="s">
        <v>1370</v>
      </c>
      <c r="F1752" s="403" t="s">
        <v>1085</v>
      </c>
      <c r="G1752" s="404"/>
      <c r="H1752" s="324" t="s">
        <v>979</v>
      </c>
      <c r="I1752" s="323">
        <v>7.0000000000000007E-2</v>
      </c>
      <c r="J1752" s="323">
        <v>16.45</v>
      </c>
      <c r="K1752" s="325">
        <v>1.1499999999999999</v>
      </c>
    </row>
    <row r="1753" spans="1:11">
      <c r="A1753" s="323" t="s">
        <v>1076</v>
      </c>
      <c r="B1753" s="324" t="s">
        <v>1083</v>
      </c>
      <c r="C1753" s="324" t="s">
        <v>19</v>
      </c>
      <c r="D1753" s="324">
        <v>88267</v>
      </c>
      <c r="E1753" s="323" t="s">
        <v>1371</v>
      </c>
      <c r="F1753" s="403" t="s">
        <v>1085</v>
      </c>
      <c r="G1753" s="404"/>
      <c r="H1753" s="324" t="s">
        <v>979</v>
      </c>
      <c r="I1753" s="323">
        <v>7.0000000000000007E-2</v>
      </c>
      <c r="J1753" s="323">
        <v>19.88</v>
      </c>
      <c r="K1753" s="325">
        <v>1.39</v>
      </c>
    </row>
    <row r="1754" spans="1:11">
      <c r="A1754" s="277"/>
      <c r="B1754"/>
      <c r="C1754"/>
      <c r="D1754"/>
      <c r="E1754" s="277"/>
      <c r="F1754" s="277"/>
      <c r="G1754"/>
      <c r="H1754"/>
      <c r="I1754" s="277"/>
      <c r="J1754" s="277"/>
      <c r="K1754" s="278"/>
    </row>
    <row r="1755" spans="1:11" ht="24.75">
      <c r="A1755" s="315"/>
      <c r="B1755" s="316" t="s">
        <v>1066</v>
      </c>
      <c r="C1755" s="316" t="s">
        <v>1067</v>
      </c>
      <c r="D1755" s="316" t="s">
        <v>6</v>
      </c>
      <c r="E1755" s="317" t="s">
        <v>1068</v>
      </c>
      <c r="F1755" s="317" t="s">
        <v>1069</v>
      </c>
      <c r="G1755" s="316"/>
      <c r="H1755" s="316" t="s">
        <v>1070</v>
      </c>
      <c r="I1755" s="317" t="s">
        <v>11</v>
      </c>
      <c r="J1755" s="317" t="s">
        <v>1071</v>
      </c>
      <c r="K1755" s="318" t="s">
        <v>1072</v>
      </c>
    </row>
    <row r="1756" spans="1:11" ht="47.25">
      <c r="A1756" s="319" t="s">
        <v>1749</v>
      </c>
      <c r="B1756" s="320" t="s">
        <v>1074</v>
      </c>
      <c r="C1756" s="320" t="s">
        <v>1075</v>
      </c>
      <c r="D1756" s="320" t="s">
        <v>607</v>
      </c>
      <c r="E1756" s="321" t="s">
        <v>1750</v>
      </c>
      <c r="F1756" s="321" t="s">
        <v>1366</v>
      </c>
      <c r="G1756" s="320"/>
      <c r="H1756" s="320" t="s">
        <v>123</v>
      </c>
      <c r="I1756" s="321">
        <v>1</v>
      </c>
      <c r="J1756" s="321">
        <v>17.510000000000002</v>
      </c>
      <c r="K1756" s="322">
        <v>17.510000000000002</v>
      </c>
    </row>
    <row r="1757" spans="1:11">
      <c r="A1757" s="323" t="s">
        <v>1076</v>
      </c>
      <c r="B1757" s="324" t="s">
        <v>1077</v>
      </c>
      <c r="C1757" s="324" t="s">
        <v>19</v>
      </c>
      <c r="D1757" s="324">
        <v>298</v>
      </c>
      <c r="E1757" s="323" t="s">
        <v>1751</v>
      </c>
      <c r="F1757" s="403" t="s">
        <v>1079</v>
      </c>
      <c r="G1757" s="404"/>
      <c r="H1757" s="324" t="s">
        <v>123</v>
      </c>
      <c r="I1757" s="323">
        <v>1</v>
      </c>
      <c r="J1757" s="323">
        <v>3.69</v>
      </c>
      <c r="K1757" s="325">
        <v>3.69</v>
      </c>
    </row>
    <row r="1758" spans="1:11">
      <c r="A1758" s="323" t="s">
        <v>1076</v>
      </c>
      <c r="B1758" s="324" t="s">
        <v>1077</v>
      </c>
      <c r="C1758" s="324" t="s">
        <v>19</v>
      </c>
      <c r="D1758" s="324">
        <v>20045</v>
      </c>
      <c r="E1758" s="323" t="s">
        <v>1752</v>
      </c>
      <c r="F1758" s="403" t="s">
        <v>1079</v>
      </c>
      <c r="G1758" s="404"/>
      <c r="H1758" s="324" t="s">
        <v>123</v>
      </c>
      <c r="I1758" s="323">
        <v>1</v>
      </c>
      <c r="J1758" s="323">
        <v>10.33</v>
      </c>
      <c r="K1758" s="325">
        <v>10.33</v>
      </c>
    </row>
    <row r="1759" spans="1:11" ht="24.75">
      <c r="A1759" s="323" t="s">
        <v>1076</v>
      </c>
      <c r="B1759" s="324" t="s">
        <v>1077</v>
      </c>
      <c r="C1759" s="324" t="s">
        <v>19</v>
      </c>
      <c r="D1759" s="324">
        <v>20078</v>
      </c>
      <c r="E1759" s="323" t="s">
        <v>1368</v>
      </c>
      <c r="F1759" s="403" t="s">
        <v>1079</v>
      </c>
      <c r="G1759" s="404"/>
      <c r="H1759" s="324" t="s">
        <v>123</v>
      </c>
      <c r="I1759" s="323">
        <v>0.03</v>
      </c>
      <c r="J1759" s="323">
        <v>31.72</v>
      </c>
      <c r="K1759" s="325">
        <v>0.95</v>
      </c>
    </row>
    <row r="1760" spans="1:11">
      <c r="A1760" s="323" t="s">
        <v>1076</v>
      </c>
      <c r="B1760" s="324" t="s">
        <v>1083</v>
      </c>
      <c r="C1760" s="324" t="s">
        <v>19</v>
      </c>
      <c r="D1760" s="324">
        <v>88248</v>
      </c>
      <c r="E1760" s="323" t="s">
        <v>1370</v>
      </c>
      <c r="F1760" s="403" t="s">
        <v>1085</v>
      </c>
      <c r="G1760" s="404"/>
      <c r="H1760" s="324" t="s">
        <v>979</v>
      </c>
      <c r="I1760" s="323">
        <v>7.0000000000000007E-2</v>
      </c>
      <c r="J1760" s="323">
        <v>16.45</v>
      </c>
      <c r="K1760" s="325">
        <v>1.1499999999999999</v>
      </c>
    </row>
    <row r="1761" spans="1:11">
      <c r="A1761" s="323" t="s">
        <v>1076</v>
      </c>
      <c r="B1761" s="324" t="s">
        <v>1083</v>
      </c>
      <c r="C1761" s="324" t="s">
        <v>19</v>
      </c>
      <c r="D1761" s="324">
        <v>88267</v>
      </c>
      <c r="E1761" s="323" t="s">
        <v>1371</v>
      </c>
      <c r="F1761" s="403" t="s">
        <v>1085</v>
      </c>
      <c r="G1761" s="404"/>
      <c r="H1761" s="324" t="s">
        <v>979</v>
      </c>
      <c r="I1761" s="323">
        <v>7.0000000000000007E-2</v>
      </c>
      <c r="J1761" s="323">
        <v>19.88</v>
      </c>
      <c r="K1761" s="325">
        <v>1.39</v>
      </c>
    </row>
    <row r="1762" spans="1:11">
      <c r="A1762" s="277"/>
      <c r="B1762"/>
      <c r="C1762"/>
      <c r="D1762"/>
      <c r="E1762" s="277"/>
      <c r="F1762" s="277"/>
      <c r="G1762"/>
      <c r="H1762"/>
      <c r="I1762" s="277"/>
      <c r="J1762" s="277"/>
      <c r="K1762" s="278"/>
    </row>
    <row r="1763" spans="1:11" ht="24.75" hidden="1">
      <c r="A1763" s="315"/>
      <c r="B1763" s="316" t="s">
        <v>1066</v>
      </c>
      <c r="C1763" s="316" t="s">
        <v>1067</v>
      </c>
      <c r="D1763" s="316" t="s">
        <v>6</v>
      </c>
      <c r="E1763" s="317" t="s">
        <v>1068</v>
      </c>
      <c r="F1763" s="317" t="s">
        <v>1069</v>
      </c>
      <c r="G1763" s="316"/>
      <c r="H1763" s="316" t="s">
        <v>1070</v>
      </c>
      <c r="I1763" s="317" t="s">
        <v>11</v>
      </c>
      <c r="J1763" s="317" t="s">
        <v>1071</v>
      </c>
      <c r="K1763" s="318" t="s">
        <v>1072</v>
      </c>
    </row>
    <row r="1764" spans="1:11" ht="47.25" hidden="1">
      <c r="A1764" s="319" t="s">
        <v>1753</v>
      </c>
      <c r="B1764" s="320" t="s">
        <v>1074</v>
      </c>
      <c r="C1764" s="320" t="s">
        <v>19</v>
      </c>
      <c r="D1764" s="320">
        <v>89714</v>
      </c>
      <c r="E1764" s="321" t="s">
        <v>157</v>
      </c>
      <c r="F1764" s="321" t="s">
        <v>1366</v>
      </c>
      <c r="G1764" s="320"/>
      <c r="H1764" s="320" t="s">
        <v>23</v>
      </c>
      <c r="I1764" s="321">
        <v>1</v>
      </c>
      <c r="J1764" s="321">
        <v>56.38</v>
      </c>
      <c r="K1764" s="322">
        <v>56.38</v>
      </c>
    </row>
    <row r="1765" spans="1:11" hidden="1">
      <c r="A1765" s="323" t="s">
        <v>1076</v>
      </c>
      <c r="B1765" s="324" t="s">
        <v>1077</v>
      </c>
      <c r="C1765" s="324" t="s">
        <v>19</v>
      </c>
      <c r="D1765" s="324">
        <v>122</v>
      </c>
      <c r="E1765" s="323" t="s">
        <v>1373</v>
      </c>
      <c r="F1765" s="403" t="s">
        <v>1079</v>
      </c>
      <c r="G1765" s="404"/>
      <c r="H1765" s="324" t="s">
        <v>123</v>
      </c>
      <c r="I1765" s="323">
        <v>3.6299999999999999E-2</v>
      </c>
      <c r="J1765" s="323">
        <v>76.86</v>
      </c>
      <c r="K1765" s="325">
        <v>2.79</v>
      </c>
    </row>
    <row r="1766" spans="1:11" hidden="1">
      <c r="A1766" s="323" t="s">
        <v>1076</v>
      </c>
      <c r="B1766" s="324" t="s">
        <v>1077</v>
      </c>
      <c r="C1766" s="324" t="s">
        <v>19</v>
      </c>
      <c r="D1766" s="324">
        <v>9836</v>
      </c>
      <c r="E1766" s="323" t="s">
        <v>1754</v>
      </c>
      <c r="F1766" s="403" t="s">
        <v>1079</v>
      </c>
      <c r="G1766" s="404"/>
      <c r="H1766" s="324" t="s">
        <v>23</v>
      </c>
      <c r="I1766" s="323">
        <v>1.05</v>
      </c>
      <c r="J1766" s="323">
        <v>19.989999999999998</v>
      </c>
      <c r="K1766" s="325">
        <v>20.98</v>
      </c>
    </row>
    <row r="1767" spans="1:11" hidden="1">
      <c r="A1767" s="323" t="s">
        <v>1076</v>
      </c>
      <c r="B1767" s="324" t="s">
        <v>1077</v>
      </c>
      <c r="C1767" s="324" t="s">
        <v>19</v>
      </c>
      <c r="D1767" s="324">
        <v>20083</v>
      </c>
      <c r="E1767" s="323" t="s">
        <v>1375</v>
      </c>
      <c r="F1767" s="403" t="s">
        <v>1079</v>
      </c>
      <c r="G1767" s="404"/>
      <c r="H1767" s="324" t="s">
        <v>123</v>
      </c>
      <c r="I1767" s="323">
        <v>5.9299999999999999E-2</v>
      </c>
      <c r="J1767" s="323">
        <v>87.08</v>
      </c>
      <c r="K1767" s="325">
        <v>5.16</v>
      </c>
    </row>
    <row r="1768" spans="1:11" hidden="1">
      <c r="A1768" s="323" t="s">
        <v>1076</v>
      </c>
      <c r="B1768" s="324" t="s">
        <v>1077</v>
      </c>
      <c r="C1768" s="324" t="s">
        <v>19</v>
      </c>
      <c r="D1768" s="324">
        <v>38383</v>
      </c>
      <c r="E1768" s="323" t="s">
        <v>1376</v>
      </c>
      <c r="F1768" s="403" t="s">
        <v>1079</v>
      </c>
      <c r="G1768" s="404"/>
      <c r="H1768" s="324" t="s">
        <v>123</v>
      </c>
      <c r="I1768" s="323">
        <v>0.247</v>
      </c>
      <c r="J1768" s="323">
        <v>2.3199999999999998</v>
      </c>
      <c r="K1768" s="325">
        <v>0.56999999999999995</v>
      </c>
    </row>
    <row r="1769" spans="1:11" hidden="1">
      <c r="A1769" s="323" t="s">
        <v>1076</v>
      </c>
      <c r="B1769" s="324" t="s">
        <v>1083</v>
      </c>
      <c r="C1769" s="324" t="s">
        <v>19</v>
      </c>
      <c r="D1769" s="324">
        <v>88248</v>
      </c>
      <c r="E1769" s="323" t="s">
        <v>1370</v>
      </c>
      <c r="F1769" s="403" t="s">
        <v>1085</v>
      </c>
      <c r="G1769" s="404"/>
      <c r="H1769" s="324" t="s">
        <v>979</v>
      </c>
      <c r="I1769" s="323">
        <v>0.74</v>
      </c>
      <c r="J1769" s="323">
        <v>16.45</v>
      </c>
      <c r="K1769" s="325">
        <v>12.17</v>
      </c>
    </row>
    <row r="1770" spans="1:11" hidden="1">
      <c r="A1770" s="323" t="s">
        <v>1076</v>
      </c>
      <c r="B1770" s="324" t="s">
        <v>1083</v>
      </c>
      <c r="C1770" s="324" t="s">
        <v>19</v>
      </c>
      <c r="D1770" s="324">
        <v>88267</v>
      </c>
      <c r="E1770" s="323" t="s">
        <v>1371</v>
      </c>
      <c r="F1770" s="403" t="s">
        <v>1085</v>
      </c>
      <c r="G1770" s="404"/>
      <c r="H1770" s="324" t="s">
        <v>979</v>
      </c>
      <c r="I1770" s="323">
        <v>0.74</v>
      </c>
      <c r="J1770" s="323">
        <v>19.88</v>
      </c>
      <c r="K1770" s="325">
        <v>14.71</v>
      </c>
    </row>
    <row r="1771" spans="1:11" hidden="1">
      <c r="A1771" s="277"/>
      <c r="B1771"/>
      <c r="C1771"/>
      <c r="D1771"/>
      <c r="E1771" s="277"/>
      <c r="F1771" s="277"/>
      <c r="G1771"/>
      <c r="H1771"/>
      <c r="I1771" s="277"/>
      <c r="J1771" s="277"/>
      <c r="K1771" s="278"/>
    </row>
    <row r="1772" spans="1:11" ht="24.75" hidden="1">
      <c r="A1772" s="315"/>
      <c r="B1772" s="316" t="s">
        <v>1066</v>
      </c>
      <c r="C1772" s="316" t="s">
        <v>1067</v>
      </c>
      <c r="D1772" s="316" t="s">
        <v>6</v>
      </c>
      <c r="E1772" s="317" t="s">
        <v>1068</v>
      </c>
      <c r="F1772" s="317" t="s">
        <v>1069</v>
      </c>
      <c r="G1772" s="316"/>
      <c r="H1772" s="316" t="s">
        <v>1070</v>
      </c>
      <c r="I1772" s="317" t="s">
        <v>11</v>
      </c>
      <c r="J1772" s="317" t="s">
        <v>1071</v>
      </c>
      <c r="K1772" s="318" t="s">
        <v>1072</v>
      </c>
    </row>
    <row r="1773" spans="1:11" ht="47.25" hidden="1">
      <c r="A1773" s="319" t="s">
        <v>1755</v>
      </c>
      <c r="B1773" s="320" t="s">
        <v>1074</v>
      </c>
      <c r="C1773" s="320" t="s">
        <v>19</v>
      </c>
      <c r="D1773" s="320">
        <v>89711</v>
      </c>
      <c r="E1773" s="321" t="s">
        <v>158</v>
      </c>
      <c r="F1773" s="321" t="s">
        <v>1366</v>
      </c>
      <c r="G1773" s="320"/>
      <c r="H1773" s="320" t="s">
        <v>23</v>
      </c>
      <c r="I1773" s="321">
        <v>1</v>
      </c>
      <c r="J1773" s="321">
        <v>18.690000000000001</v>
      </c>
      <c r="K1773" s="322">
        <v>18.690000000000001</v>
      </c>
    </row>
    <row r="1774" spans="1:11" hidden="1">
      <c r="A1774" s="323" t="s">
        <v>1076</v>
      </c>
      <c r="B1774" s="324" t="s">
        <v>1077</v>
      </c>
      <c r="C1774" s="324" t="s">
        <v>19</v>
      </c>
      <c r="D1774" s="324">
        <v>9835</v>
      </c>
      <c r="E1774" s="323" t="s">
        <v>1756</v>
      </c>
      <c r="F1774" s="403" t="s">
        <v>1079</v>
      </c>
      <c r="G1774" s="404"/>
      <c r="H1774" s="324" t="s">
        <v>23</v>
      </c>
      <c r="I1774" s="323">
        <v>1.05</v>
      </c>
      <c r="J1774" s="323">
        <v>7.21</v>
      </c>
      <c r="K1774" s="325">
        <v>7.57</v>
      </c>
    </row>
    <row r="1775" spans="1:11" hidden="1">
      <c r="A1775" s="323" t="s">
        <v>1076</v>
      </c>
      <c r="B1775" s="324" t="s">
        <v>1077</v>
      </c>
      <c r="C1775" s="324" t="s">
        <v>19</v>
      </c>
      <c r="D1775" s="324">
        <v>38383</v>
      </c>
      <c r="E1775" s="323" t="s">
        <v>1376</v>
      </c>
      <c r="F1775" s="403" t="s">
        <v>1079</v>
      </c>
      <c r="G1775" s="404"/>
      <c r="H1775" s="324" t="s">
        <v>123</v>
      </c>
      <c r="I1775" s="323">
        <v>0.1</v>
      </c>
      <c r="J1775" s="323">
        <v>2.3199999999999998</v>
      </c>
      <c r="K1775" s="325">
        <v>0.23</v>
      </c>
    </row>
    <row r="1776" spans="1:11" hidden="1">
      <c r="A1776" s="323" t="s">
        <v>1076</v>
      </c>
      <c r="B1776" s="324" t="s">
        <v>1083</v>
      </c>
      <c r="C1776" s="324" t="s">
        <v>19</v>
      </c>
      <c r="D1776" s="324">
        <v>88248</v>
      </c>
      <c r="E1776" s="323" t="s">
        <v>1370</v>
      </c>
      <c r="F1776" s="403" t="s">
        <v>1085</v>
      </c>
      <c r="G1776" s="404"/>
      <c r="H1776" s="324" t="s">
        <v>979</v>
      </c>
      <c r="I1776" s="323">
        <v>0.3</v>
      </c>
      <c r="J1776" s="323">
        <v>16.45</v>
      </c>
      <c r="K1776" s="325">
        <v>4.93</v>
      </c>
    </row>
    <row r="1777" spans="1:11" hidden="1">
      <c r="A1777" s="323" t="s">
        <v>1076</v>
      </c>
      <c r="B1777" s="324" t="s">
        <v>1083</v>
      </c>
      <c r="C1777" s="324" t="s">
        <v>19</v>
      </c>
      <c r="D1777" s="324">
        <v>88267</v>
      </c>
      <c r="E1777" s="323" t="s">
        <v>1371</v>
      </c>
      <c r="F1777" s="403" t="s">
        <v>1085</v>
      </c>
      <c r="G1777" s="404"/>
      <c r="H1777" s="324" t="s">
        <v>979</v>
      </c>
      <c r="I1777" s="323">
        <v>0.3</v>
      </c>
      <c r="J1777" s="323">
        <v>19.88</v>
      </c>
      <c r="K1777" s="325">
        <v>5.96</v>
      </c>
    </row>
    <row r="1778" spans="1:11" hidden="1">
      <c r="A1778" s="277"/>
      <c r="B1778"/>
      <c r="C1778"/>
      <c r="D1778"/>
      <c r="E1778" s="277"/>
      <c r="F1778" s="277"/>
      <c r="G1778"/>
      <c r="H1778"/>
      <c r="I1778" s="277"/>
      <c r="J1778" s="277"/>
      <c r="K1778" s="278"/>
    </row>
    <row r="1779" spans="1:11" ht="24.75" hidden="1">
      <c r="A1779" s="315"/>
      <c r="B1779" s="316" t="s">
        <v>1066</v>
      </c>
      <c r="C1779" s="316" t="s">
        <v>1067</v>
      </c>
      <c r="D1779" s="316" t="s">
        <v>6</v>
      </c>
      <c r="E1779" s="317" t="s">
        <v>1068</v>
      </c>
      <c r="F1779" s="317" t="s">
        <v>1069</v>
      </c>
      <c r="G1779" s="316"/>
      <c r="H1779" s="316" t="s">
        <v>1070</v>
      </c>
      <c r="I1779" s="317" t="s">
        <v>11</v>
      </c>
      <c r="J1779" s="317" t="s">
        <v>1071</v>
      </c>
      <c r="K1779" s="318" t="s">
        <v>1072</v>
      </c>
    </row>
    <row r="1780" spans="1:11" ht="47.25" hidden="1">
      <c r="A1780" s="319" t="s">
        <v>1757</v>
      </c>
      <c r="B1780" s="320" t="s">
        <v>1074</v>
      </c>
      <c r="C1780" s="320" t="s">
        <v>19</v>
      </c>
      <c r="D1780" s="320">
        <v>89712</v>
      </c>
      <c r="E1780" s="321" t="s">
        <v>159</v>
      </c>
      <c r="F1780" s="321" t="s">
        <v>1366</v>
      </c>
      <c r="G1780" s="320"/>
      <c r="H1780" s="320" t="s">
        <v>23</v>
      </c>
      <c r="I1780" s="321">
        <v>1</v>
      </c>
      <c r="J1780" s="321">
        <v>29.21</v>
      </c>
      <c r="K1780" s="322">
        <v>29.21</v>
      </c>
    </row>
    <row r="1781" spans="1:11" hidden="1">
      <c r="A1781" s="323" t="s">
        <v>1076</v>
      </c>
      <c r="B1781" s="324" t="s">
        <v>1077</v>
      </c>
      <c r="C1781" s="324" t="s">
        <v>19</v>
      </c>
      <c r="D1781" s="324">
        <v>122</v>
      </c>
      <c r="E1781" s="323" t="s">
        <v>1373</v>
      </c>
      <c r="F1781" s="403" t="s">
        <v>1079</v>
      </c>
      <c r="G1781" s="404"/>
      <c r="H1781" s="324" t="s">
        <v>123</v>
      </c>
      <c r="I1781" s="323">
        <v>1.0800000000000001E-2</v>
      </c>
      <c r="J1781" s="323">
        <v>76.86</v>
      </c>
      <c r="K1781" s="325">
        <v>0.83</v>
      </c>
    </row>
    <row r="1782" spans="1:11" hidden="1">
      <c r="A1782" s="323" t="s">
        <v>1076</v>
      </c>
      <c r="B1782" s="324" t="s">
        <v>1077</v>
      </c>
      <c r="C1782" s="324" t="s">
        <v>19</v>
      </c>
      <c r="D1782" s="324">
        <v>9838</v>
      </c>
      <c r="E1782" s="323" t="s">
        <v>1758</v>
      </c>
      <c r="F1782" s="403" t="s">
        <v>1079</v>
      </c>
      <c r="G1782" s="404"/>
      <c r="H1782" s="324" t="s">
        <v>23</v>
      </c>
      <c r="I1782" s="323">
        <v>1.05</v>
      </c>
      <c r="J1782" s="323">
        <v>12.27</v>
      </c>
      <c r="K1782" s="325">
        <v>12.88</v>
      </c>
    </row>
    <row r="1783" spans="1:11" hidden="1">
      <c r="A1783" s="323" t="s">
        <v>1076</v>
      </c>
      <c r="B1783" s="324" t="s">
        <v>1077</v>
      </c>
      <c r="C1783" s="324" t="s">
        <v>19</v>
      </c>
      <c r="D1783" s="324">
        <v>20083</v>
      </c>
      <c r="E1783" s="323" t="s">
        <v>1375</v>
      </c>
      <c r="F1783" s="403" t="s">
        <v>1079</v>
      </c>
      <c r="G1783" s="404"/>
      <c r="H1783" s="324" t="s">
        <v>123</v>
      </c>
      <c r="I1783" s="323">
        <v>1.6299999999999999E-2</v>
      </c>
      <c r="J1783" s="323">
        <v>87.08</v>
      </c>
      <c r="K1783" s="325">
        <v>1.41</v>
      </c>
    </row>
    <row r="1784" spans="1:11" hidden="1">
      <c r="A1784" s="323" t="s">
        <v>1076</v>
      </c>
      <c r="B1784" s="324" t="s">
        <v>1077</v>
      </c>
      <c r="C1784" s="324" t="s">
        <v>19</v>
      </c>
      <c r="D1784" s="324">
        <v>38383</v>
      </c>
      <c r="E1784" s="323" t="s">
        <v>1376</v>
      </c>
      <c r="F1784" s="403" t="s">
        <v>1079</v>
      </c>
      <c r="G1784" s="404"/>
      <c r="H1784" s="324" t="s">
        <v>123</v>
      </c>
      <c r="I1784" s="323">
        <v>0.127</v>
      </c>
      <c r="J1784" s="323">
        <v>2.3199999999999998</v>
      </c>
      <c r="K1784" s="325">
        <v>0.28999999999999998</v>
      </c>
    </row>
    <row r="1785" spans="1:11" hidden="1">
      <c r="A1785" s="323" t="s">
        <v>1076</v>
      </c>
      <c r="B1785" s="324" t="s">
        <v>1083</v>
      </c>
      <c r="C1785" s="324" t="s">
        <v>19</v>
      </c>
      <c r="D1785" s="324">
        <v>88248</v>
      </c>
      <c r="E1785" s="323" t="s">
        <v>1370</v>
      </c>
      <c r="F1785" s="403" t="s">
        <v>1085</v>
      </c>
      <c r="G1785" s="404"/>
      <c r="H1785" s="324" t="s">
        <v>979</v>
      </c>
      <c r="I1785" s="323">
        <v>0.38</v>
      </c>
      <c r="J1785" s="323">
        <v>16.45</v>
      </c>
      <c r="K1785" s="325">
        <v>6.25</v>
      </c>
    </row>
    <row r="1786" spans="1:11" hidden="1">
      <c r="A1786" s="323" t="s">
        <v>1076</v>
      </c>
      <c r="B1786" s="324" t="s">
        <v>1083</v>
      </c>
      <c r="C1786" s="324" t="s">
        <v>19</v>
      </c>
      <c r="D1786" s="324">
        <v>88267</v>
      </c>
      <c r="E1786" s="323" t="s">
        <v>1371</v>
      </c>
      <c r="F1786" s="403" t="s">
        <v>1085</v>
      </c>
      <c r="G1786" s="404"/>
      <c r="H1786" s="324" t="s">
        <v>979</v>
      </c>
      <c r="I1786" s="323">
        <v>0.38</v>
      </c>
      <c r="J1786" s="323">
        <v>19.88</v>
      </c>
      <c r="K1786" s="325">
        <v>7.55</v>
      </c>
    </row>
    <row r="1787" spans="1:11" hidden="1">
      <c r="A1787" s="277"/>
      <c r="B1787"/>
      <c r="C1787"/>
      <c r="D1787"/>
      <c r="E1787" s="277"/>
      <c r="F1787" s="277"/>
      <c r="G1787"/>
      <c r="H1787"/>
      <c r="I1787" s="277"/>
      <c r="J1787" s="277"/>
      <c r="K1787" s="278"/>
    </row>
    <row r="1788" spans="1:11" ht="24.75" hidden="1">
      <c r="A1788" s="315"/>
      <c r="B1788" s="316" t="s">
        <v>1066</v>
      </c>
      <c r="C1788" s="316" t="s">
        <v>1067</v>
      </c>
      <c r="D1788" s="316" t="s">
        <v>6</v>
      </c>
      <c r="E1788" s="317" t="s">
        <v>1068</v>
      </c>
      <c r="F1788" s="317" t="s">
        <v>1069</v>
      </c>
      <c r="G1788" s="316"/>
      <c r="H1788" s="316" t="s">
        <v>1070</v>
      </c>
      <c r="I1788" s="317" t="s">
        <v>11</v>
      </c>
      <c r="J1788" s="317" t="s">
        <v>1071</v>
      </c>
      <c r="K1788" s="318" t="s">
        <v>1072</v>
      </c>
    </row>
    <row r="1789" spans="1:11" ht="47.25" hidden="1">
      <c r="A1789" s="319" t="s">
        <v>1759</v>
      </c>
      <c r="B1789" s="320" t="s">
        <v>1074</v>
      </c>
      <c r="C1789" s="320" t="s">
        <v>19</v>
      </c>
      <c r="D1789" s="320">
        <v>89713</v>
      </c>
      <c r="E1789" s="321" t="s">
        <v>160</v>
      </c>
      <c r="F1789" s="321" t="s">
        <v>1366</v>
      </c>
      <c r="G1789" s="320"/>
      <c r="H1789" s="320" t="s">
        <v>23</v>
      </c>
      <c r="I1789" s="321">
        <v>1</v>
      </c>
      <c r="J1789" s="321">
        <v>44.61</v>
      </c>
      <c r="K1789" s="322">
        <v>44.61</v>
      </c>
    </row>
    <row r="1790" spans="1:11" hidden="1">
      <c r="A1790" s="323" t="s">
        <v>1076</v>
      </c>
      <c r="B1790" s="324" t="s">
        <v>1077</v>
      </c>
      <c r="C1790" s="324" t="s">
        <v>19</v>
      </c>
      <c r="D1790" s="324">
        <v>122</v>
      </c>
      <c r="E1790" s="323" t="s">
        <v>1373</v>
      </c>
      <c r="F1790" s="403" t="s">
        <v>1079</v>
      </c>
      <c r="G1790" s="404"/>
      <c r="H1790" s="324" t="s">
        <v>123</v>
      </c>
      <c r="I1790" s="323">
        <v>2.47E-2</v>
      </c>
      <c r="J1790" s="323">
        <v>76.86</v>
      </c>
      <c r="K1790" s="325">
        <v>1.89</v>
      </c>
    </row>
    <row r="1791" spans="1:11" hidden="1">
      <c r="A1791" s="323" t="s">
        <v>1076</v>
      </c>
      <c r="B1791" s="324" t="s">
        <v>1077</v>
      </c>
      <c r="C1791" s="324" t="s">
        <v>19</v>
      </c>
      <c r="D1791" s="324">
        <v>9837</v>
      </c>
      <c r="E1791" s="323" t="s">
        <v>1760</v>
      </c>
      <c r="F1791" s="403" t="s">
        <v>1079</v>
      </c>
      <c r="G1791" s="404"/>
      <c r="H1791" s="324" t="s">
        <v>23</v>
      </c>
      <c r="I1791" s="323">
        <v>1.05</v>
      </c>
      <c r="J1791" s="323">
        <v>17.72</v>
      </c>
      <c r="K1791" s="325">
        <v>18.600000000000001</v>
      </c>
    </row>
    <row r="1792" spans="1:11" hidden="1">
      <c r="A1792" s="323" t="s">
        <v>1076</v>
      </c>
      <c r="B1792" s="324" t="s">
        <v>1077</v>
      </c>
      <c r="C1792" s="324" t="s">
        <v>19</v>
      </c>
      <c r="D1792" s="324">
        <v>20083</v>
      </c>
      <c r="E1792" s="323" t="s">
        <v>1375</v>
      </c>
      <c r="F1792" s="403" t="s">
        <v>1079</v>
      </c>
      <c r="G1792" s="404"/>
      <c r="H1792" s="324" t="s">
        <v>123</v>
      </c>
      <c r="I1792" s="323">
        <v>3.85E-2</v>
      </c>
      <c r="J1792" s="323">
        <v>87.08</v>
      </c>
      <c r="K1792" s="325">
        <v>3.35</v>
      </c>
    </row>
    <row r="1793" spans="1:11" hidden="1">
      <c r="A1793" s="323" t="s">
        <v>1076</v>
      </c>
      <c r="B1793" s="324" t="s">
        <v>1077</v>
      </c>
      <c r="C1793" s="324" t="s">
        <v>19</v>
      </c>
      <c r="D1793" s="324">
        <v>38383</v>
      </c>
      <c r="E1793" s="323" t="s">
        <v>1376</v>
      </c>
      <c r="F1793" s="403" t="s">
        <v>1079</v>
      </c>
      <c r="G1793" s="404"/>
      <c r="H1793" s="324" t="s">
        <v>123</v>
      </c>
      <c r="I1793" s="323">
        <v>0.187</v>
      </c>
      <c r="J1793" s="323">
        <v>2.3199999999999998</v>
      </c>
      <c r="K1793" s="325">
        <v>0.43</v>
      </c>
    </row>
    <row r="1794" spans="1:11" hidden="1">
      <c r="A1794" s="323" t="s">
        <v>1076</v>
      </c>
      <c r="B1794" s="324" t="s">
        <v>1083</v>
      </c>
      <c r="C1794" s="324" t="s">
        <v>19</v>
      </c>
      <c r="D1794" s="324">
        <v>88248</v>
      </c>
      <c r="E1794" s="323" t="s">
        <v>1370</v>
      </c>
      <c r="F1794" s="403" t="s">
        <v>1085</v>
      </c>
      <c r="G1794" s="404"/>
      <c r="H1794" s="324" t="s">
        <v>979</v>
      </c>
      <c r="I1794" s="323">
        <v>0.56000000000000005</v>
      </c>
      <c r="J1794" s="323">
        <v>16.45</v>
      </c>
      <c r="K1794" s="325">
        <v>9.2100000000000009</v>
      </c>
    </row>
    <row r="1795" spans="1:11" hidden="1">
      <c r="A1795" s="323" t="s">
        <v>1076</v>
      </c>
      <c r="B1795" s="324" t="s">
        <v>1083</v>
      </c>
      <c r="C1795" s="324" t="s">
        <v>19</v>
      </c>
      <c r="D1795" s="324">
        <v>88267</v>
      </c>
      <c r="E1795" s="323" t="s">
        <v>1371</v>
      </c>
      <c r="F1795" s="403" t="s">
        <v>1085</v>
      </c>
      <c r="G1795" s="404"/>
      <c r="H1795" s="324" t="s">
        <v>979</v>
      </c>
      <c r="I1795" s="323">
        <v>0.56000000000000005</v>
      </c>
      <c r="J1795" s="323">
        <v>19.88</v>
      </c>
      <c r="K1795" s="325">
        <v>11.13</v>
      </c>
    </row>
    <row r="1796" spans="1:11" hidden="1">
      <c r="A1796" s="277"/>
      <c r="B1796"/>
      <c r="C1796"/>
      <c r="D1796"/>
      <c r="E1796" s="277"/>
      <c r="F1796" s="277"/>
      <c r="G1796"/>
      <c r="H1796"/>
      <c r="I1796" s="277"/>
      <c r="J1796" s="277"/>
      <c r="K1796" s="278"/>
    </row>
    <row r="1797" spans="1:11" ht="24.75" hidden="1">
      <c r="A1797" s="315"/>
      <c r="B1797" s="316" t="s">
        <v>1066</v>
      </c>
      <c r="C1797" s="316" t="s">
        <v>1067</v>
      </c>
      <c r="D1797" s="316" t="s">
        <v>6</v>
      </c>
      <c r="E1797" s="317" t="s">
        <v>1068</v>
      </c>
      <c r="F1797" s="317" t="s">
        <v>1069</v>
      </c>
      <c r="G1797" s="316"/>
      <c r="H1797" s="316" t="s">
        <v>1070</v>
      </c>
      <c r="I1797" s="317" t="s">
        <v>11</v>
      </c>
      <c r="J1797" s="317" t="s">
        <v>1071</v>
      </c>
      <c r="K1797" s="318" t="s">
        <v>1072</v>
      </c>
    </row>
    <row r="1798" spans="1:11" ht="47.25" hidden="1">
      <c r="A1798" s="319" t="s">
        <v>1761</v>
      </c>
      <c r="B1798" s="320" t="s">
        <v>1074</v>
      </c>
      <c r="C1798" s="320" t="s">
        <v>19</v>
      </c>
      <c r="D1798" s="320">
        <v>89833</v>
      </c>
      <c r="E1798" s="321" t="s">
        <v>624</v>
      </c>
      <c r="F1798" s="321" t="s">
        <v>1366</v>
      </c>
      <c r="G1798" s="320"/>
      <c r="H1798" s="320" t="s">
        <v>123</v>
      </c>
      <c r="I1798" s="321">
        <v>1</v>
      </c>
      <c r="J1798" s="321">
        <v>38.729999999999997</v>
      </c>
      <c r="K1798" s="322">
        <v>38.729999999999997</v>
      </c>
    </row>
    <row r="1799" spans="1:11" hidden="1">
      <c r="A1799" s="323" t="s">
        <v>1076</v>
      </c>
      <c r="B1799" s="324" t="s">
        <v>1077</v>
      </c>
      <c r="C1799" s="324" t="s">
        <v>19</v>
      </c>
      <c r="D1799" s="324">
        <v>301</v>
      </c>
      <c r="E1799" s="323" t="s">
        <v>1367</v>
      </c>
      <c r="F1799" s="403" t="s">
        <v>1079</v>
      </c>
      <c r="G1799" s="404"/>
      <c r="H1799" s="324" t="s">
        <v>123</v>
      </c>
      <c r="I1799" s="323">
        <v>2</v>
      </c>
      <c r="J1799" s="323">
        <v>4.09</v>
      </c>
      <c r="K1799" s="325">
        <v>8.18</v>
      </c>
    </row>
    <row r="1800" spans="1:11" hidden="1">
      <c r="A1800" s="323" t="s">
        <v>1076</v>
      </c>
      <c r="B1800" s="324" t="s">
        <v>1077</v>
      </c>
      <c r="C1800" s="324" t="s">
        <v>19</v>
      </c>
      <c r="D1800" s="324">
        <v>7091</v>
      </c>
      <c r="E1800" s="323" t="s">
        <v>1762</v>
      </c>
      <c r="F1800" s="403" t="s">
        <v>1079</v>
      </c>
      <c r="G1800" s="404"/>
      <c r="H1800" s="324" t="s">
        <v>123</v>
      </c>
      <c r="I1800" s="323">
        <v>1</v>
      </c>
      <c r="J1800" s="323">
        <v>21.83</v>
      </c>
      <c r="K1800" s="325">
        <v>21.83</v>
      </c>
    </row>
    <row r="1801" spans="1:11" ht="24.75" hidden="1">
      <c r="A1801" s="323" t="s">
        <v>1076</v>
      </c>
      <c r="B1801" s="324" t="s">
        <v>1077</v>
      </c>
      <c r="C1801" s="324" t="s">
        <v>19</v>
      </c>
      <c r="D1801" s="324">
        <v>20078</v>
      </c>
      <c r="E1801" s="323" t="s">
        <v>1368</v>
      </c>
      <c r="F1801" s="403" t="s">
        <v>1079</v>
      </c>
      <c r="G1801" s="404"/>
      <c r="H1801" s="324" t="s">
        <v>123</v>
      </c>
      <c r="I1801" s="323">
        <v>9.1999999999999998E-2</v>
      </c>
      <c r="J1801" s="323">
        <v>31.72</v>
      </c>
      <c r="K1801" s="325">
        <v>2.91</v>
      </c>
    </row>
    <row r="1802" spans="1:11" hidden="1">
      <c r="A1802" s="323" t="s">
        <v>1076</v>
      </c>
      <c r="B1802" s="324" t="s">
        <v>1083</v>
      </c>
      <c r="C1802" s="324" t="s">
        <v>19</v>
      </c>
      <c r="D1802" s="324">
        <v>88248</v>
      </c>
      <c r="E1802" s="323" t="s">
        <v>1370</v>
      </c>
      <c r="F1802" s="403" t="s">
        <v>1085</v>
      </c>
      <c r="G1802" s="404"/>
      <c r="H1802" s="324" t="s">
        <v>979</v>
      </c>
      <c r="I1802" s="323">
        <v>0.16</v>
      </c>
      <c r="J1802" s="323">
        <v>16.45</v>
      </c>
      <c r="K1802" s="325">
        <v>2.63</v>
      </c>
    </row>
    <row r="1803" spans="1:11" hidden="1">
      <c r="A1803" s="323" t="s">
        <v>1076</v>
      </c>
      <c r="B1803" s="324" t="s">
        <v>1083</v>
      </c>
      <c r="C1803" s="324" t="s">
        <v>19</v>
      </c>
      <c r="D1803" s="324">
        <v>88267</v>
      </c>
      <c r="E1803" s="323" t="s">
        <v>1371</v>
      </c>
      <c r="F1803" s="403" t="s">
        <v>1085</v>
      </c>
      <c r="G1803" s="404"/>
      <c r="H1803" s="324" t="s">
        <v>979</v>
      </c>
      <c r="I1803" s="323">
        <v>0.16</v>
      </c>
      <c r="J1803" s="323">
        <v>19.88</v>
      </c>
      <c r="K1803" s="325">
        <v>3.18</v>
      </c>
    </row>
    <row r="1804" spans="1:11" hidden="1">
      <c r="A1804" s="277"/>
      <c r="B1804"/>
      <c r="C1804"/>
      <c r="D1804"/>
      <c r="E1804" s="277"/>
      <c r="F1804" s="277"/>
      <c r="G1804"/>
      <c r="H1804"/>
      <c r="I1804" s="277"/>
      <c r="J1804" s="277"/>
      <c r="K1804" s="278"/>
    </row>
    <row r="1805" spans="1:11" ht="24.75" hidden="1">
      <c r="A1805" s="315"/>
      <c r="B1805" s="316" t="s">
        <v>1066</v>
      </c>
      <c r="C1805" s="316" t="s">
        <v>1067</v>
      </c>
      <c r="D1805" s="316" t="s">
        <v>6</v>
      </c>
      <c r="E1805" s="317" t="s">
        <v>1068</v>
      </c>
      <c r="F1805" s="317" t="s">
        <v>1069</v>
      </c>
      <c r="G1805" s="316"/>
      <c r="H1805" s="316" t="s">
        <v>1070</v>
      </c>
      <c r="I1805" s="317" t="s">
        <v>11</v>
      </c>
      <c r="J1805" s="317" t="s">
        <v>1071</v>
      </c>
      <c r="K1805" s="318" t="s">
        <v>1072</v>
      </c>
    </row>
    <row r="1806" spans="1:11" ht="47.25" hidden="1">
      <c r="A1806" s="319" t="s">
        <v>1763</v>
      </c>
      <c r="B1806" s="320" t="s">
        <v>1074</v>
      </c>
      <c r="C1806" s="320" t="s">
        <v>19</v>
      </c>
      <c r="D1806" s="320">
        <v>89784</v>
      </c>
      <c r="E1806" s="321" t="s">
        <v>156</v>
      </c>
      <c r="F1806" s="321" t="s">
        <v>1366</v>
      </c>
      <c r="G1806" s="320"/>
      <c r="H1806" s="320" t="s">
        <v>123</v>
      </c>
      <c r="I1806" s="321">
        <v>1</v>
      </c>
      <c r="J1806" s="321">
        <v>21.74</v>
      </c>
      <c r="K1806" s="322">
        <v>21.74</v>
      </c>
    </row>
    <row r="1807" spans="1:11" hidden="1">
      <c r="A1807" s="323" t="s">
        <v>1076</v>
      </c>
      <c r="B1807" s="324" t="s">
        <v>1077</v>
      </c>
      <c r="C1807" s="324" t="s">
        <v>19</v>
      </c>
      <c r="D1807" s="324">
        <v>296</v>
      </c>
      <c r="E1807" s="323" t="s">
        <v>1737</v>
      </c>
      <c r="F1807" s="403" t="s">
        <v>1079</v>
      </c>
      <c r="G1807" s="404"/>
      <c r="H1807" s="324" t="s">
        <v>123</v>
      </c>
      <c r="I1807" s="323">
        <v>2</v>
      </c>
      <c r="J1807" s="323">
        <v>2.31</v>
      </c>
      <c r="K1807" s="325">
        <v>4.62</v>
      </c>
    </row>
    <row r="1808" spans="1:11" hidden="1">
      <c r="A1808" s="323" t="s">
        <v>1076</v>
      </c>
      <c r="B1808" s="324" t="s">
        <v>1077</v>
      </c>
      <c r="C1808" s="324" t="s">
        <v>19</v>
      </c>
      <c r="D1808" s="324">
        <v>7097</v>
      </c>
      <c r="E1808" s="323" t="s">
        <v>1764</v>
      </c>
      <c r="F1808" s="403" t="s">
        <v>1079</v>
      </c>
      <c r="G1808" s="404"/>
      <c r="H1808" s="324" t="s">
        <v>123</v>
      </c>
      <c r="I1808" s="323">
        <v>1</v>
      </c>
      <c r="J1808" s="323">
        <v>9.6999999999999993</v>
      </c>
      <c r="K1808" s="325">
        <v>9.6999999999999993</v>
      </c>
    </row>
    <row r="1809" spans="1:11" ht="24.75" hidden="1">
      <c r="A1809" s="323" t="s">
        <v>1076</v>
      </c>
      <c r="B1809" s="324" t="s">
        <v>1077</v>
      </c>
      <c r="C1809" s="324" t="s">
        <v>19</v>
      </c>
      <c r="D1809" s="324">
        <v>20078</v>
      </c>
      <c r="E1809" s="323" t="s">
        <v>1368</v>
      </c>
      <c r="F1809" s="403" t="s">
        <v>1079</v>
      </c>
      <c r="G1809" s="404"/>
      <c r="H1809" s="324" t="s">
        <v>123</v>
      </c>
      <c r="I1809" s="323">
        <v>0.04</v>
      </c>
      <c r="J1809" s="323">
        <v>31.72</v>
      </c>
      <c r="K1809" s="325">
        <v>1.26</v>
      </c>
    </row>
    <row r="1810" spans="1:11" hidden="1">
      <c r="A1810" s="323" t="s">
        <v>1076</v>
      </c>
      <c r="B1810" s="324" t="s">
        <v>1083</v>
      </c>
      <c r="C1810" s="324" t="s">
        <v>19</v>
      </c>
      <c r="D1810" s="324">
        <v>88248</v>
      </c>
      <c r="E1810" s="323" t="s">
        <v>1370</v>
      </c>
      <c r="F1810" s="403" t="s">
        <v>1085</v>
      </c>
      <c r="G1810" s="404"/>
      <c r="H1810" s="324" t="s">
        <v>979</v>
      </c>
      <c r="I1810" s="323">
        <v>0.17</v>
      </c>
      <c r="J1810" s="323">
        <v>16.45</v>
      </c>
      <c r="K1810" s="325">
        <v>2.79</v>
      </c>
    </row>
    <row r="1811" spans="1:11" hidden="1">
      <c r="A1811" s="323" t="s">
        <v>1076</v>
      </c>
      <c r="B1811" s="324" t="s">
        <v>1083</v>
      </c>
      <c r="C1811" s="324" t="s">
        <v>19</v>
      </c>
      <c r="D1811" s="324">
        <v>88267</v>
      </c>
      <c r="E1811" s="323" t="s">
        <v>1371</v>
      </c>
      <c r="F1811" s="403" t="s">
        <v>1085</v>
      </c>
      <c r="G1811" s="404"/>
      <c r="H1811" s="324" t="s">
        <v>979</v>
      </c>
      <c r="I1811" s="323">
        <v>0.17</v>
      </c>
      <c r="J1811" s="323">
        <v>19.88</v>
      </c>
      <c r="K1811" s="325">
        <v>3.37</v>
      </c>
    </row>
    <row r="1812" spans="1:11" hidden="1">
      <c r="A1812" s="277"/>
      <c r="B1812"/>
      <c r="C1812"/>
      <c r="D1812"/>
      <c r="E1812" s="277"/>
      <c r="F1812" s="277"/>
      <c r="G1812"/>
      <c r="H1812"/>
      <c r="I1812" s="277"/>
      <c r="J1812" s="277"/>
      <c r="K1812" s="278"/>
    </row>
    <row r="1813" spans="1:11" ht="24.75" hidden="1">
      <c r="A1813" s="315"/>
      <c r="B1813" s="316" t="s">
        <v>1066</v>
      </c>
      <c r="C1813" s="316" t="s">
        <v>1067</v>
      </c>
      <c r="D1813" s="316" t="s">
        <v>6</v>
      </c>
      <c r="E1813" s="317" t="s">
        <v>1068</v>
      </c>
      <c r="F1813" s="317" t="s">
        <v>1069</v>
      </c>
      <c r="G1813" s="316"/>
      <c r="H1813" s="316" t="s">
        <v>1070</v>
      </c>
      <c r="I1813" s="317" t="s">
        <v>11</v>
      </c>
      <c r="J1813" s="317" t="s">
        <v>1071</v>
      </c>
      <c r="K1813" s="318" t="s">
        <v>1072</v>
      </c>
    </row>
    <row r="1814" spans="1:11" ht="47.25" hidden="1">
      <c r="A1814" s="319" t="s">
        <v>1765</v>
      </c>
      <c r="B1814" s="320" t="s">
        <v>1074</v>
      </c>
      <c r="C1814" s="320" t="s">
        <v>19</v>
      </c>
      <c r="D1814" s="320">
        <v>89786</v>
      </c>
      <c r="E1814" s="321" t="s">
        <v>628</v>
      </c>
      <c r="F1814" s="321" t="s">
        <v>1366</v>
      </c>
      <c r="G1814" s="320"/>
      <c r="H1814" s="320" t="s">
        <v>123</v>
      </c>
      <c r="I1814" s="321">
        <v>1</v>
      </c>
      <c r="J1814" s="321">
        <v>37.14</v>
      </c>
      <c r="K1814" s="322">
        <v>37.14</v>
      </c>
    </row>
    <row r="1815" spans="1:11" hidden="1">
      <c r="A1815" s="323" t="s">
        <v>1076</v>
      </c>
      <c r="B1815" s="324" t="s">
        <v>1077</v>
      </c>
      <c r="C1815" s="324" t="s">
        <v>19</v>
      </c>
      <c r="D1815" s="324">
        <v>297</v>
      </c>
      <c r="E1815" s="323" t="s">
        <v>1726</v>
      </c>
      <c r="F1815" s="403" t="s">
        <v>1079</v>
      </c>
      <c r="G1815" s="404"/>
      <c r="H1815" s="324" t="s">
        <v>123</v>
      </c>
      <c r="I1815" s="323">
        <v>2</v>
      </c>
      <c r="J1815" s="323">
        <v>3.4</v>
      </c>
      <c r="K1815" s="325">
        <v>6.8</v>
      </c>
    </row>
    <row r="1816" spans="1:11" hidden="1">
      <c r="A1816" s="323" t="s">
        <v>1076</v>
      </c>
      <c r="B1816" s="324" t="s">
        <v>1077</v>
      </c>
      <c r="C1816" s="324" t="s">
        <v>19</v>
      </c>
      <c r="D1816" s="324">
        <v>11658</v>
      </c>
      <c r="E1816" s="323" t="s">
        <v>1766</v>
      </c>
      <c r="F1816" s="403" t="s">
        <v>1079</v>
      </c>
      <c r="G1816" s="404"/>
      <c r="H1816" s="324" t="s">
        <v>123</v>
      </c>
      <c r="I1816" s="323">
        <v>1</v>
      </c>
      <c r="J1816" s="323">
        <v>19.36</v>
      </c>
      <c r="K1816" s="325">
        <v>19.36</v>
      </c>
    </row>
    <row r="1817" spans="1:11" ht="24.75" hidden="1">
      <c r="A1817" s="323" t="s">
        <v>1076</v>
      </c>
      <c r="B1817" s="324" t="s">
        <v>1077</v>
      </c>
      <c r="C1817" s="324" t="s">
        <v>19</v>
      </c>
      <c r="D1817" s="324">
        <v>20078</v>
      </c>
      <c r="E1817" s="323" t="s">
        <v>1368</v>
      </c>
      <c r="F1817" s="403" t="s">
        <v>1079</v>
      </c>
      <c r="G1817" s="404"/>
      <c r="H1817" s="324" t="s">
        <v>123</v>
      </c>
      <c r="I1817" s="323">
        <v>0.06</v>
      </c>
      <c r="J1817" s="323">
        <v>31.72</v>
      </c>
      <c r="K1817" s="325">
        <v>1.9</v>
      </c>
    </row>
    <row r="1818" spans="1:11" hidden="1">
      <c r="A1818" s="323" t="s">
        <v>1076</v>
      </c>
      <c r="B1818" s="324" t="s">
        <v>1083</v>
      </c>
      <c r="C1818" s="324" t="s">
        <v>19</v>
      </c>
      <c r="D1818" s="324">
        <v>88248</v>
      </c>
      <c r="E1818" s="323" t="s">
        <v>1370</v>
      </c>
      <c r="F1818" s="403" t="s">
        <v>1085</v>
      </c>
      <c r="G1818" s="404"/>
      <c r="H1818" s="324" t="s">
        <v>979</v>
      </c>
      <c r="I1818" s="323">
        <v>0.25</v>
      </c>
      <c r="J1818" s="323">
        <v>16.45</v>
      </c>
      <c r="K1818" s="325">
        <v>4.1100000000000003</v>
      </c>
    </row>
    <row r="1819" spans="1:11" hidden="1">
      <c r="A1819" s="323" t="s">
        <v>1076</v>
      </c>
      <c r="B1819" s="324" t="s">
        <v>1083</v>
      </c>
      <c r="C1819" s="324" t="s">
        <v>19</v>
      </c>
      <c r="D1819" s="324">
        <v>88267</v>
      </c>
      <c r="E1819" s="323" t="s">
        <v>1371</v>
      </c>
      <c r="F1819" s="403" t="s">
        <v>1085</v>
      </c>
      <c r="G1819" s="404"/>
      <c r="H1819" s="324" t="s">
        <v>979</v>
      </c>
      <c r="I1819" s="323">
        <v>0.25</v>
      </c>
      <c r="J1819" s="323">
        <v>19.88</v>
      </c>
      <c r="K1819" s="325">
        <v>4.97</v>
      </c>
    </row>
    <row r="1820" spans="1:11" hidden="1">
      <c r="A1820" s="277"/>
      <c r="B1820"/>
      <c r="C1820"/>
      <c r="D1820"/>
      <c r="E1820" s="277"/>
      <c r="F1820" s="277"/>
      <c r="G1820"/>
      <c r="H1820"/>
      <c r="I1820" s="277"/>
      <c r="J1820" s="277"/>
      <c r="K1820" s="278"/>
    </row>
    <row r="1821" spans="1:11" ht="24.75">
      <c r="A1821" s="315"/>
      <c r="B1821" s="316" t="s">
        <v>1066</v>
      </c>
      <c r="C1821" s="316" t="s">
        <v>1067</v>
      </c>
      <c r="D1821" s="316" t="s">
        <v>6</v>
      </c>
      <c r="E1821" s="317" t="s">
        <v>1068</v>
      </c>
      <c r="F1821" s="317" t="s">
        <v>1069</v>
      </c>
      <c r="G1821" s="316"/>
      <c r="H1821" s="316" t="s">
        <v>1070</v>
      </c>
      <c r="I1821" s="317" t="s">
        <v>11</v>
      </c>
      <c r="J1821" s="317" t="s">
        <v>1071</v>
      </c>
      <c r="K1821" s="318" t="s">
        <v>1072</v>
      </c>
    </row>
    <row r="1822" spans="1:11" ht="47.25">
      <c r="A1822" s="319" t="s">
        <v>1767</v>
      </c>
      <c r="B1822" s="320" t="s">
        <v>1074</v>
      </c>
      <c r="C1822" s="320" t="s">
        <v>1075</v>
      </c>
      <c r="D1822" s="320" t="s">
        <v>625</v>
      </c>
      <c r="E1822" s="321" t="s">
        <v>626</v>
      </c>
      <c r="F1822" s="321" t="s">
        <v>1366</v>
      </c>
      <c r="G1822" s="320"/>
      <c r="H1822" s="320" t="s">
        <v>123</v>
      </c>
      <c r="I1822" s="321">
        <v>1</v>
      </c>
      <c r="J1822" s="321">
        <v>42.14</v>
      </c>
      <c r="K1822" s="322">
        <v>42.14</v>
      </c>
    </row>
    <row r="1823" spans="1:11">
      <c r="A1823" s="323" t="s">
        <v>1076</v>
      </c>
      <c r="B1823" s="324" t="s">
        <v>1083</v>
      </c>
      <c r="C1823" s="324" t="s">
        <v>19</v>
      </c>
      <c r="D1823" s="324">
        <v>88248</v>
      </c>
      <c r="E1823" s="323" t="s">
        <v>1370</v>
      </c>
      <c r="F1823" s="403" t="s">
        <v>1085</v>
      </c>
      <c r="G1823" s="404"/>
      <c r="H1823" s="324" t="s">
        <v>979</v>
      </c>
      <c r="I1823" s="323">
        <v>0.33</v>
      </c>
      <c r="J1823" s="323">
        <v>16.45</v>
      </c>
      <c r="K1823" s="325">
        <v>5.42</v>
      </c>
    </row>
    <row r="1824" spans="1:11">
      <c r="A1824" s="323" t="s">
        <v>1076</v>
      </c>
      <c r="B1824" s="324" t="s">
        <v>1083</v>
      </c>
      <c r="C1824" s="324" t="s">
        <v>19</v>
      </c>
      <c r="D1824" s="324">
        <v>88267</v>
      </c>
      <c r="E1824" s="323" t="s">
        <v>1371</v>
      </c>
      <c r="F1824" s="403" t="s">
        <v>1085</v>
      </c>
      <c r="G1824" s="404"/>
      <c r="H1824" s="324" t="s">
        <v>979</v>
      </c>
      <c r="I1824" s="323">
        <v>0.33</v>
      </c>
      <c r="J1824" s="323">
        <v>19.88</v>
      </c>
      <c r="K1824" s="325">
        <v>6.56</v>
      </c>
    </row>
    <row r="1825" spans="1:11">
      <c r="A1825" s="323" t="s">
        <v>1076</v>
      </c>
      <c r="B1825" s="324" t="s">
        <v>1077</v>
      </c>
      <c r="C1825" s="324" t="s">
        <v>19</v>
      </c>
      <c r="D1825" s="324">
        <v>296</v>
      </c>
      <c r="E1825" s="323" t="s">
        <v>1737</v>
      </c>
      <c r="F1825" s="403" t="s">
        <v>1079</v>
      </c>
      <c r="G1825" s="404"/>
      <c r="H1825" s="324" t="s">
        <v>123</v>
      </c>
      <c r="I1825" s="323">
        <v>1</v>
      </c>
      <c r="J1825" s="323">
        <v>2.31</v>
      </c>
      <c r="K1825" s="325">
        <v>2.31</v>
      </c>
    </row>
    <row r="1826" spans="1:11">
      <c r="A1826" s="323" t="s">
        <v>1076</v>
      </c>
      <c r="B1826" s="324" t="s">
        <v>1077</v>
      </c>
      <c r="C1826" s="324" t="s">
        <v>19</v>
      </c>
      <c r="D1826" s="324">
        <v>301</v>
      </c>
      <c r="E1826" s="323" t="s">
        <v>1367</v>
      </c>
      <c r="F1826" s="403" t="s">
        <v>1079</v>
      </c>
      <c r="G1826" s="404"/>
      <c r="H1826" s="324" t="s">
        <v>123</v>
      </c>
      <c r="I1826" s="323">
        <v>1</v>
      </c>
      <c r="J1826" s="323">
        <v>4.09</v>
      </c>
      <c r="K1826" s="325">
        <v>4.09</v>
      </c>
    </row>
    <row r="1827" spans="1:11">
      <c r="A1827" s="323" t="s">
        <v>1076</v>
      </c>
      <c r="B1827" s="324" t="s">
        <v>1077</v>
      </c>
      <c r="C1827" s="324" t="s">
        <v>19</v>
      </c>
      <c r="D1827" s="324">
        <v>11655</v>
      </c>
      <c r="E1827" s="323" t="s">
        <v>1768</v>
      </c>
      <c r="F1827" s="403" t="s">
        <v>1079</v>
      </c>
      <c r="G1827" s="404"/>
      <c r="H1827" s="324" t="s">
        <v>123</v>
      </c>
      <c r="I1827" s="323">
        <v>1</v>
      </c>
      <c r="J1827" s="323">
        <v>20.85</v>
      </c>
      <c r="K1827" s="325">
        <v>20.85</v>
      </c>
    </row>
    <row r="1828" spans="1:11" ht="24.75">
      <c r="A1828" s="323" t="s">
        <v>1076</v>
      </c>
      <c r="B1828" s="324" t="s">
        <v>1077</v>
      </c>
      <c r="C1828" s="324" t="s">
        <v>19</v>
      </c>
      <c r="D1828" s="324">
        <v>20078</v>
      </c>
      <c r="E1828" s="323" t="s">
        <v>1368</v>
      </c>
      <c r="F1828" s="403" t="s">
        <v>1079</v>
      </c>
      <c r="G1828" s="404"/>
      <c r="H1828" s="324" t="s">
        <v>123</v>
      </c>
      <c r="I1828" s="323">
        <v>9.1999999999999998E-2</v>
      </c>
      <c r="J1828" s="323">
        <v>31.72</v>
      </c>
      <c r="K1828" s="325">
        <v>2.91</v>
      </c>
    </row>
    <row r="1829" spans="1:11">
      <c r="A1829" s="277"/>
      <c r="B1829"/>
      <c r="C1829"/>
      <c r="D1829"/>
      <c r="E1829" s="277"/>
      <c r="F1829" s="277"/>
      <c r="G1829"/>
      <c r="H1829"/>
      <c r="I1829" s="277"/>
      <c r="J1829" s="277"/>
      <c r="K1829" s="278"/>
    </row>
    <row r="1830" spans="1:11" ht="24.75" hidden="1">
      <c r="A1830" s="315"/>
      <c r="B1830" s="316" t="s">
        <v>1066</v>
      </c>
      <c r="C1830" s="316" t="s">
        <v>1067</v>
      </c>
      <c r="D1830" s="316" t="s">
        <v>6</v>
      </c>
      <c r="E1830" s="317" t="s">
        <v>1068</v>
      </c>
      <c r="F1830" s="317" t="s">
        <v>1069</v>
      </c>
      <c r="G1830" s="316"/>
      <c r="H1830" s="316" t="s">
        <v>1070</v>
      </c>
      <c r="I1830" s="317" t="s">
        <v>11</v>
      </c>
      <c r="J1830" s="317" t="s">
        <v>1071</v>
      </c>
      <c r="K1830" s="318" t="s">
        <v>1072</v>
      </c>
    </row>
    <row r="1831" spans="1:11" ht="47.25" hidden="1">
      <c r="A1831" s="319" t="s">
        <v>1769</v>
      </c>
      <c r="B1831" s="320" t="s">
        <v>1074</v>
      </c>
      <c r="C1831" s="320" t="s">
        <v>19</v>
      </c>
      <c r="D1831" s="320">
        <v>98084</v>
      </c>
      <c r="E1831" s="321" t="s">
        <v>622</v>
      </c>
      <c r="F1831" s="321" t="s">
        <v>1366</v>
      </c>
      <c r="G1831" s="320"/>
      <c r="H1831" s="320" t="s">
        <v>123</v>
      </c>
      <c r="I1831" s="321">
        <v>1</v>
      </c>
      <c r="J1831" s="321">
        <v>5893.64</v>
      </c>
      <c r="K1831" s="322">
        <v>5893.64</v>
      </c>
    </row>
    <row r="1832" spans="1:11" hidden="1">
      <c r="A1832" s="323" t="s">
        <v>1076</v>
      </c>
      <c r="B1832" s="324" t="s">
        <v>1077</v>
      </c>
      <c r="C1832" s="324" t="s">
        <v>19</v>
      </c>
      <c r="D1832" s="324">
        <v>660</v>
      </c>
      <c r="E1832" s="323" t="s">
        <v>1770</v>
      </c>
      <c r="F1832" s="403" t="s">
        <v>1079</v>
      </c>
      <c r="G1832" s="404"/>
      <c r="H1832" s="324" t="s">
        <v>123</v>
      </c>
      <c r="I1832" s="323">
        <v>52.5</v>
      </c>
      <c r="J1832" s="323">
        <v>2.99</v>
      </c>
      <c r="K1832" s="325">
        <v>156.97</v>
      </c>
    </row>
    <row r="1833" spans="1:11" hidden="1">
      <c r="A1833" s="323" t="s">
        <v>1076</v>
      </c>
      <c r="B1833" s="324" t="s">
        <v>1077</v>
      </c>
      <c r="C1833" s="324" t="s">
        <v>19</v>
      </c>
      <c r="D1833" s="324">
        <v>2692</v>
      </c>
      <c r="E1833" s="323" t="s">
        <v>1215</v>
      </c>
      <c r="F1833" s="403" t="s">
        <v>1079</v>
      </c>
      <c r="G1833" s="404"/>
      <c r="H1833" s="324" t="s">
        <v>1094</v>
      </c>
      <c r="I1833" s="323">
        <v>2.75E-2</v>
      </c>
      <c r="J1833" s="323">
        <v>5.24</v>
      </c>
      <c r="K1833" s="325">
        <v>0.14000000000000001</v>
      </c>
    </row>
    <row r="1834" spans="1:11" hidden="1">
      <c r="A1834" s="323" t="s">
        <v>1076</v>
      </c>
      <c r="B1834" s="324" t="s">
        <v>1077</v>
      </c>
      <c r="C1834" s="324" t="s">
        <v>19</v>
      </c>
      <c r="D1834" s="324">
        <v>4491</v>
      </c>
      <c r="E1834" s="323" t="s">
        <v>1080</v>
      </c>
      <c r="F1834" s="403" t="s">
        <v>1079</v>
      </c>
      <c r="G1834" s="404"/>
      <c r="H1834" s="324" t="s">
        <v>23</v>
      </c>
      <c r="I1834" s="323">
        <v>0.59940000000000004</v>
      </c>
      <c r="J1834" s="323">
        <v>9.0399999999999991</v>
      </c>
      <c r="K1834" s="325">
        <v>5.41</v>
      </c>
    </row>
    <row r="1835" spans="1:11" hidden="1">
      <c r="A1835" s="323" t="s">
        <v>1076</v>
      </c>
      <c r="B1835" s="324" t="s">
        <v>1077</v>
      </c>
      <c r="C1835" s="324" t="s">
        <v>19</v>
      </c>
      <c r="D1835" s="324">
        <v>4517</v>
      </c>
      <c r="E1835" s="323" t="s">
        <v>1216</v>
      </c>
      <c r="F1835" s="403" t="s">
        <v>1079</v>
      </c>
      <c r="G1835" s="404"/>
      <c r="H1835" s="324" t="s">
        <v>23</v>
      </c>
      <c r="I1835" s="323">
        <v>0.71279999999999999</v>
      </c>
      <c r="J1835" s="323">
        <v>3.16</v>
      </c>
      <c r="K1835" s="325">
        <v>2.25</v>
      </c>
    </row>
    <row r="1836" spans="1:11" hidden="1">
      <c r="A1836" s="323" t="s">
        <v>1076</v>
      </c>
      <c r="B1836" s="324" t="s">
        <v>1077</v>
      </c>
      <c r="C1836" s="324" t="s">
        <v>19</v>
      </c>
      <c r="D1836" s="324">
        <v>5069</v>
      </c>
      <c r="E1836" s="323" t="s">
        <v>1771</v>
      </c>
      <c r="F1836" s="403" t="s">
        <v>1079</v>
      </c>
      <c r="G1836" s="404"/>
      <c r="H1836" s="324" t="s">
        <v>218</v>
      </c>
      <c r="I1836" s="323">
        <v>6.3200000000000006E-2</v>
      </c>
      <c r="J1836" s="323">
        <v>26.08</v>
      </c>
      <c r="K1836" s="325">
        <v>1.64</v>
      </c>
    </row>
    <row r="1837" spans="1:11" ht="36.75" hidden="1">
      <c r="A1837" s="323" t="s">
        <v>1076</v>
      </c>
      <c r="B1837" s="324" t="s">
        <v>1083</v>
      </c>
      <c r="C1837" s="324" t="s">
        <v>19</v>
      </c>
      <c r="D1837" s="324">
        <v>5678</v>
      </c>
      <c r="E1837" s="323" t="s">
        <v>1478</v>
      </c>
      <c r="F1837" s="403" t="s">
        <v>1098</v>
      </c>
      <c r="G1837" s="404"/>
      <c r="H1837" s="324" t="s">
        <v>1099</v>
      </c>
      <c r="I1837" s="323">
        <v>0.1293</v>
      </c>
      <c r="J1837" s="323">
        <v>135.54</v>
      </c>
      <c r="K1837" s="325">
        <v>17.52</v>
      </c>
    </row>
    <row r="1838" spans="1:11" ht="36.75" hidden="1">
      <c r="A1838" s="323" t="s">
        <v>1076</v>
      </c>
      <c r="B1838" s="324" t="s">
        <v>1083</v>
      </c>
      <c r="C1838" s="324" t="s">
        <v>19</v>
      </c>
      <c r="D1838" s="324">
        <v>5679</v>
      </c>
      <c r="E1838" s="323" t="s">
        <v>1479</v>
      </c>
      <c r="F1838" s="403" t="s">
        <v>1098</v>
      </c>
      <c r="G1838" s="404"/>
      <c r="H1838" s="324" t="s">
        <v>1101</v>
      </c>
      <c r="I1838" s="323">
        <v>0.26340000000000002</v>
      </c>
      <c r="J1838" s="323">
        <v>46.31</v>
      </c>
      <c r="K1838" s="325">
        <v>12.19</v>
      </c>
    </row>
    <row r="1839" spans="1:11" hidden="1">
      <c r="A1839" s="323" t="s">
        <v>1076</v>
      </c>
      <c r="B1839" s="324" t="s">
        <v>1077</v>
      </c>
      <c r="C1839" s="324" t="s">
        <v>19</v>
      </c>
      <c r="D1839" s="324">
        <v>6193</v>
      </c>
      <c r="E1839" s="323" t="s">
        <v>1182</v>
      </c>
      <c r="F1839" s="403" t="s">
        <v>1079</v>
      </c>
      <c r="G1839" s="404"/>
      <c r="H1839" s="324" t="s">
        <v>23</v>
      </c>
      <c r="I1839" s="323">
        <v>2.2355999999999998</v>
      </c>
      <c r="J1839" s="323">
        <v>16.29</v>
      </c>
      <c r="K1839" s="325">
        <v>36.409999999999997</v>
      </c>
    </row>
    <row r="1840" spans="1:11" hidden="1">
      <c r="A1840" s="323" t="s">
        <v>1076</v>
      </c>
      <c r="B1840" s="324" t="s">
        <v>1077</v>
      </c>
      <c r="C1840" s="324" t="s">
        <v>19</v>
      </c>
      <c r="D1840" s="324">
        <v>25067</v>
      </c>
      <c r="E1840" s="323" t="s">
        <v>1772</v>
      </c>
      <c r="F1840" s="403" t="s">
        <v>1079</v>
      </c>
      <c r="G1840" s="404"/>
      <c r="H1840" s="324" t="s">
        <v>123</v>
      </c>
      <c r="I1840" s="323">
        <v>209.7938</v>
      </c>
      <c r="J1840" s="323">
        <v>4.82</v>
      </c>
      <c r="K1840" s="325">
        <v>1011.2</v>
      </c>
    </row>
    <row r="1841" spans="1:11" ht="24.75" hidden="1">
      <c r="A1841" s="323" t="s">
        <v>1076</v>
      </c>
      <c r="B1841" s="324" t="s">
        <v>1083</v>
      </c>
      <c r="C1841" s="324" t="s">
        <v>19</v>
      </c>
      <c r="D1841" s="324">
        <v>87316</v>
      </c>
      <c r="E1841" s="323" t="s">
        <v>1773</v>
      </c>
      <c r="F1841" s="403" t="s">
        <v>1085</v>
      </c>
      <c r="G1841" s="404"/>
      <c r="H1841" s="324" t="s">
        <v>28</v>
      </c>
      <c r="I1841" s="323">
        <v>0.1699</v>
      </c>
      <c r="J1841" s="323">
        <v>447.18</v>
      </c>
      <c r="K1841" s="325">
        <v>75.97</v>
      </c>
    </row>
    <row r="1842" spans="1:11" hidden="1">
      <c r="A1842" s="323" t="s">
        <v>1076</v>
      </c>
      <c r="B1842" s="324" t="s">
        <v>1083</v>
      </c>
      <c r="C1842" s="324" t="s">
        <v>19</v>
      </c>
      <c r="D1842" s="324">
        <v>88309</v>
      </c>
      <c r="E1842" s="323" t="s">
        <v>1208</v>
      </c>
      <c r="F1842" s="403" t="s">
        <v>1085</v>
      </c>
      <c r="G1842" s="404"/>
      <c r="H1842" s="324" t="s">
        <v>979</v>
      </c>
      <c r="I1842" s="323">
        <v>42.484499999999997</v>
      </c>
      <c r="J1842" s="323">
        <v>19.98</v>
      </c>
      <c r="K1842" s="325">
        <v>848.84</v>
      </c>
    </row>
    <row r="1843" spans="1:11" hidden="1">
      <c r="A1843" s="323" t="s">
        <v>1076</v>
      </c>
      <c r="B1843" s="324" t="s">
        <v>1083</v>
      </c>
      <c r="C1843" s="324" t="s">
        <v>19</v>
      </c>
      <c r="D1843" s="324">
        <v>88316</v>
      </c>
      <c r="E1843" s="323" t="s">
        <v>1086</v>
      </c>
      <c r="F1843" s="403" t="s">
        <v>1085</v>
      </c>
      <c r="G1843" s="404"/>
      <c r="H1843" s="324" t="s">
        <v>979</v>
      </c>
      <c r="I1843" s="323">
        <v>33.380699999999997</v>
      </c>
      <c r="J1843" s="323">
        <v>16.02</v>
      </c>
      <c r="K1843" s="325">
        <v>534.75</v>
      </c>
    </row>
    <row r="1844" spans="1:11" ht="24.75" hidden="1">
      <c r="A1844" s="323" t="s">
        <v>1076</v>
      </c>
      <c r="B1844" s="324" t="s">
        <v>1083</v>
      </c>
      <c r="C1844" s="324" t="s">
        <v>19</v>
      </c>
      <c r="D1844" s="324">
        <v>88628</v>
      </c>
      <c r="E1844" s="323" t="s">
        <v>1774</v>
      </c>
      <c r="F1844" s="403" t="s">
        <v>1085</v>
      </c>
      <c r="G1844" s="404"/>
      <c r="H1844" s="324" t="s">
        <v>28</v>
      </c>
      <c r="I1844" s="323">
        <v>0.93600000000000005</v>
      </c>
      <c r="J1844" s="323">
        <v>541.79</v>
      </c>
      <c r="K1844" s="325">
        <v>507.11</v>
      </c>
    </row>
    <row r="1845" spans="1:11" hidden="1">
      <c r="A1845" s="323" t="s">
        <v>1076</v>
      </c>
      <c r="B1845" s="324" t="s">
        <v>1083</v>
      </c>
      <c r="C1845" s="324" t="s">
        <v>19</v>
      </c>
      <c r="D1845" s="324">
        <v>89993</v>
      </c>
      <c r="E1845" s="323" t="s">
        <v>1775</v>
      </c>
      <c r="F1845" s="403" t="s">
        <v>1088</v>
      </c>
      <c r="G1845" s="404"/>
      <c r="H1845" s="324" t="s">
        <v>28</v>
      </c>
      <c r="I1845" s="323">
        <v>0.13450000000000001</v>
      </c>
      <c r="J1845" s="323">
        <v>894.5</v>
      </c>
      <c r="K1845" s="325">
        <v>120.31</v>
      </c>
    </row>
    <row r="1846" spans="1:11" hidden="1">
      <c r="A1846" s="323" t="s">
        <v>1076</v>
      </c>
      <c r="B1846" s="324" t="s">
        <v>1083</v>
      </c>
      <c r="C1846" s="324" t="s">
        <v>19</v>
      </c>
      <c r="D1846" s="324">
        <v>89995</v>
      </c>
      <c r="E1846" s="323" t="s">
        <v>1776</v>
      </c>
      <c r="F1846" s="403" t="s">
        <v>1088</v>
      </c>
      <c r="G1846" s="404"/>
      <c r="H1846" s="324" t="s">
        <v>28</v>
      </c>
      <c r="I1846" s="323">
        <v>0.15379999999999999</v>
      </c>
      <c r="J1846" s="323">
        <v>867.44</v>
      </c>
      <c r="K1846" s="325">
        <v>133.41</v>
      </c>
    </row>
    <row r="1847" spans="1:11" hidden="1">
      <c r="A1847" s="323" t="s">
        <v>1076</v>
      </c>
      <c r="B1847" s="324" t="s">
        <v>1083</v>
      </c>
      <c r="C1847" s="324" t="s">
        <v>19</v>
      </c>
      <c r="D1847" s="324">
        <v>89996</v>
      </c>
      <c r="E1847" s="323" t="s">
        <v>1777</v>
      </c>
      <c r="F1847" s="403" t="s">
        <v>1088</v>
      </c>
      <c r="G1847" s="404"/>
      <c r="H1847" s="324" t="s">
        <v>218</v>
      </c>
      <c r="I1847" s="323">
        <v>4.4424000000000001</v>
      </c>
      <c r="J1847" s="323">
        <v>12.34</v>
      </c>
      <c r="K1847" s="325">
        <v>54.81</v>
      </c>
    </row>
    <row r="1848" spans="1:11" hidden="1">
      <c r="A1848" s="323" t="s">
        <v>1076</v>
      </c>
      <c r="B1848" s="324" t="s">
        <v>1083</v>
      </c>
      <c r="C1848" s="324" t="s">
        <v>19</v>
      </c>
      <c r="D1848" s="324">
        <v>89998</v>
      </c>
      <c r="E1848" s="323" t="s">
        <v>1778</v>
      </c>
      <c r="F1848" s="403" t="s">
        <v>1088</v>
      </c>
      <c r="G1848" s="404"/>
      <c r="H1848" s="324" t="s">
        <v>218</v>
      </c>
      <c r="I1848" s="323">
        <v>6.17</v>
      </c>
      <c r="J1848" s="323">
        <v>11.95</v>
      </c>
      <c r="K1848" s="325">
        <v>73.73</v>
      </c>
    </row>
    <row r="1849" spans="1:11" ht="24.75" hidden="1">
      <c r="A1849" s="323" t="s">
        <v>1076</v>
      </c>
      <c r="B1849" s="324" t="s">
        <v>1083</v>
      </c>
      <c r="C1849" s="324" t="s">
        <v>19</v>
      </c>
      <c r="D1849" s="324">
        <v>92783</v>
      </c>
      <c r="E1849" s="323" t="s">
        <v>1779</v>
      </c>
      <c r="F1849" s="403" t="s">
        <v>1088</v>
      </c>
      <c r="G1849" s="404"/>
      <c r="H1849" s="324" t="s">
        <v>218</v>
      </c>
      <c r="I1849" s="323">
        <v>35.708399999999997</v>
      </c>
      <c r="J1849" s="323">
        <v>18.010000000000002</v>
      </c>
      <c r="K1849" s="325">
        <v>643.1</v>
      </c>
    </row>
    <row r="1850" spans="1:11" ht="24.75" hidden="1">
      <c r="A1850" s="323" t="s">
        <v>1076</v>
      </c>
      <c r="B1850" s="324" t="s">
        <v>1083</v>
      </c>
      <c r="C1850" s="324" t="s">
        <v>19</v>
      </c>
      <c r="D1850" s="324">
        <v>94970</v>
      </c>
      <c r="E1850" s="323" t="s">
        <v>1311</v>
      </c>
      <c r="F1850" s="403" t="s">
        <v>1088</v>
      </c>
      <c r="G1850" s="404"/>
      <c r="H1850" s="324" t="s">
        <v>28</v>
      </c>
      <c r="I1850" s="323">
        <v>1.3452</v>
      </c>
      <c r="J1850" s="323">
        <v>438.86</v>
      </c>
      <c r="K1850" s="325">
        <v>590.35</v>
      </c>
    </row>
    <row r="1851" spans="1:11" ht="24.75" hidden="1">
      <c r="A1851" s="323" t="s">
        <v>1076</v>
      </c>
      <c r="B1851" s="324" t="s">
        <v>1083</v>
      </c>
      <c r="C1851" s="324" t="s">
        <v>19</v>
      </c>
      <c r="D1851" s="324">
        <v>97735</v>
      </c>
      <c r="E1851" s="323" t="s">
        <v>1481</v>
      </c>
      <c r="F1851" s="403" t="s">
        <v>1088</v>
      </c>
      <c r="G1851" s="404"/>
      <c r="H1851" s="324" t="s">
        <v>28</v>
      </c>
      <c r="I1851" s="323">
        <v>0.4536</v>
      </c>
      <c r="J1851" s="323">
        <v>2139.98</v>
      </c>
      <c r="K1851" s="325">
        <v>970.69</v>
      </c>
    </row>
    <row r="1852" spans="1:11" ht="24.75" hidden="1">
      <c r="A1852" s="323" t="s">
        <v>1076</v>
      </c>
      <c r="B1852" s="324" t="s">
        <v>1083</v>
      </c>
      <c r="C1852" s="324" t="s">
        <v>19</v>
      </c>
      <c r="D1852" s="324">
        <v>101624</v>
      </c>
      <c r="E1852" s="323" t="s">
        <v>1780</v>
      </c>
      <c r="F1852" s="403" t="s">
        <v>1155</v>
      </c>
      <c r="G1852" s="404"/>
      <c r="H1852" s="324" t="s">
        <v>28</v>
      </c>
      <c r="I1852" s="323">
        <v>0.59499999999999997</v>
      </c>
      <c r="J1852" s="323">
        <v>162.76</v>
      </c>
      <c r="K1852" s="325">
        <v>96.84</v>
      </c>
    </row>
    <row r="1853" spans="1:11" hidden="1">
      <c r="A1853" s="277"/>
      <c r="B1853"/>
      <c r="C1853"/>
      <c r="D1853"/>
      <c r="E1853" s="277"/>
      <c r="F1853" s="277"/>
      <c r="G1853"/>
      <c r="H1853"/>
      <c r="I1853" s="277"/>
      <c r="J1853" s="277"/>
      <c r="K1853" s="278"/>
    </row>
    <row r="1854" spans="1:11" ht="24.75">
      <c r="A1854" s="315"/>
      <c r="B1854" s="316" t="s">
        <v>1066</v>
      </c>
      <c r="C1854" s="316" t="s">
        <v>1067</v>
      </c>
      <c r="D1854" s="316" t="s">
        <v>6</v>
      </c>
      <c r="E1854" s="317" t="s">
        <v>1068</v>
      </c>
      <c r="F1854" s="317" t="s">
        <v>1069</v>
      </c>
      <c r="G1854" s="316"/>
      <c r="H1854" s="316" t="s">
        <v>1070</v>
      </c>
      <c r="I1854" s="317" t="s">
        <v>11</v>
      </c>
      <c r="J1854" s="317" t="s">
        <v>1071</v>
      </c>
      <c r="K1854" s="318" t="s">
        <v>1072</v>
      </c>
    </row>
    <row r="1855" spans="1:11" ht="47.25">
      <c r="A1855" s="319" t="s">
        <v>1781</v>
      </c>
      <c r="B1855" s="320" t="s">
        <v>1074</v>
      </c>
      <c r="C1855" s="320" t="s">
        <v>1075</v>
      </c>
      <c r="D1855" s="320" t="s">
        <v>620</v>
      </c>
      <c r="E1855" s="321" t="s">
        <v>621</v>
      </c>
      <c r="F1855" s="321" t="s">
        <v>1366</v>
      </c>
      <c r="G1855" s="320"/>
      <c r="H1855" s="320" t="s">
        <v>123</v>
      </c>
      <c r="I1855" s="321">
        <v>1</v>
      </c>
      <c r="J1855" s="321">
        <v>8524.9699999999993</v>
      </c>
      <c r="K1855" s="322">
        <v>8524.9699999999993</v>
      </c>
    </row>
    <row r="1856" spans="1:11">
      <c r="A1856" s="323" t="s">
        <v>1076</v>
      </c>
      <c r="B1856" s="324" t="s">
        <v>1077</v>
      </c>
      <c r="C1856" s="324" t="s">
        <v>19</v>
      </c>
      <c r="D1856" s="324">
        <v>660</v>
      </c>
      <c r="E1856" s="323" t="s">
        <v>1770</v>
      </c>
      <c r="F1856" s="403" t="s">
        <v>1079</v>
      </c>
      <c r="G1856" s="404"/>
      <c r="H1856" s="324" t="s">
        <v>123</v>
      </c>
      <c r="I1856" s="323">
        <v>77.7</v>
      </c>
      <c r="J1856" s="323">
        <v>2.99</v>
      </c>
      <c r="K1856" s="325">
        <v>232.32</v>
      </c>
    </row>
    <row r="1857" spans="1:11">
      <c r="A1857" s="323" t="s">
        <v>1076</v>
      </c>
      <c r="B1857" s="324" t="s">
        <v>1077</v>
      </c>
      <c r="C1857" s="324" t="s">
        <v>19</v>
      </c>
      <c r="D1857" s="324">
        <v>4720</v>
      </c>
      <c r="E1857" s="323" t="s">
        <v>1782</v>
      </c>
      <c r="F1857" s="403" t="s">
        <v>1079</v>
      </c>
      <c r="G1857" s="404"/>
      <c r="H1857" s="324" t="s">
        <v>28</v>
      </c>
      <c r="I1857" s="323">
        <v>3.0623999999999998</v>
      </c>
      <c r="J1857" s="323">
        <v>97.44</v>
      </c>
      <c r="K1857" s="325">
        <v>298.39999999999998</v>
      </c>
    </row>
    <row r="1858" spans="1:11" ht="36.75">
      <c r="A1858" s="323" t="s">
        <v>1076</v>
      </c>
      <c r="B1858" s="324" t="s">
        <v>1083</v>
      </c>
      <c r="C1858" s="324" t="s">
        <v>19</v>
      </c>
      <c r="D1858" s="324">
        <v>5678</v>
      </c>
      <c r="E1858" s="323" t="s">
        <v>1478</v>
      </c>
      <c r="F1858" s="403" t="s">
        <v>1098</v>
      </c>
      <c r="G1858" s="404"/>
      <c r="H1858" s="324" t="s">
        <v>1099</v>
      </c>
      <c r="I1858" s="323">
        <v>0.84089999999999998</v>
      </c>
      <c r="J1858" s="323">
        <v>135.54</v>
      </c>
      <c r="K1858" s="325">
        <v>113.97</v>
      </c>
    </row>
    <row r="1859" spans="1:11" ht="36.75">
      <c r="A1859" s="323" t="s">
        <v>1076</v>
      </c>
      <c r="B1859" s="324" t="s">
        <v>1083</v>
      </c>
      <c r="C1859" s="324" t="s">
        <v>19</v>
      </c>
      <c r="D1859" s="324">
        <v>5679</v>
      </c>
      <c r="E1859" s="323" t="s">
        <v>1479</v>
      </c>
      <c r="F1859" s="403" t="s">
        <v>1098</v>
      </c>
      <c r="G1859" s="404"/>
      <c r="H1859" s="324" t="s">
        <v>1101</v>
      </c>
      <c r="I1859" s="323">
        <v>2.8283999999999998</v>
      </c>
      <c r="J1859" s="323">
        <v>46.31</v>
      </c>
      <c r="K1859" s="325">
        <v>130.97999999999999</v>
      </c>
    </row>
    <row r="1860" spans="1:11">
      <c r="A1860" s="323" t="s">
        <v>1076</v>
      </c>
      <c r="B1860" s="324" t="s">
        <v>1077</v>
      </c>
      <c r="C1860" s="324" t="s">
        <v>19</v>
      </c>
      <c r="D1860" s="324">
        <v>25067</v>
      </c>
      <c r="E1860" s="323" t="s">
        <v>1772</v>
      </c>
      <c r="F1860" s="403" t="s">
        <v>1079</v>
      </c>
      <c r="G1860" s="404"/>
      <c r="H1860" s="324" t="s">
        <v>123</v>
      </c>
      <c r="I1860" s="323">
        <v>538.38599999999997</v>
      </c>
      <c r="J1860" s="323">
        <v>4.82</v>
      </c>
      <c r="K1860" s="325">
        <v>2595.02</v>
      </c>
    </row>
    <row r="1861" spans="1:11">
      <c r="A1861" s="323" t="s">
        <v>1076</v>
      </c>
      <c r="B1861" s="324" t="s">
        <v>1083</v>
      </c>
      <c r="C1861" s="324" t="s">
        <v>19</v>
      </c>
      <c r="D1861" s="324">
        <v>88309</v>
      </c>
      <c r="E1861" s="323" t="s">
        <v>1208</v>
      </c>
      <c r="F1861" s="403" t="s">
        <v>1085</v>
      </c>
      <c r="G1861" s="404"/>
      <c r="H1861" s="324" t="s">
        <v>979</v>
      </c>
      <c r="I1861" s="323">
        <v>59.191800000000001</v>
      </c>
      <c r="J1861" s="323">
        <v>19.98</v>
      </c>
      <c r="K1861" s="325">
        <v>1182.6500000000001</v>
      </c>
    </row>
    <row r="1862" spans="1:11">
      <c r="A1862" s="323" t="s">
        <v>1076</v>
      </c>
      <c r="B1862" s="324" t="s">
        <v>1083</v>
      </c>
      <c r="C1862" s="324" t="s">
        <v>19</v>
      </c>
      <c r="D1862" s="324">
        <v>88316</v>
      </c>
      <c r="E1862" s="323" t="s">
        <v>1086</v>
      </c>
      <c r="F1862" s="403" t="s">
        <v>1085</v>
      </c>
      <c r="G1862" s="404"/>
      <c r="H1862" s="324" t="s">
        <v>979</v>
      </c>
      <c r="I1862" s="323">
        <v>59.191800000000001</v>
      </c>
      <c r="J1862" s="323">
        <v>16.02</v>
      </c>
      <c r="K1862" s="325">
        <v>948.25</v>
      </c>
    </row>
    <row r="1863" spans="1:11" ht="24.75">
      <c r="A1863" s="323" t="s">
        <v>1076</v>
      </c>
      <c r="B1863" s="324" t="s">
        <v>1083</v>
      </c>
      <c r="C1863" s="324" t="s">
        <v>19</v>
      </c>
      <c r="D1863" s="324">
        <v>88628</v>
      </c>
      <c r="E1863" s="323" t="s">
        <v>1774</v>
      </c>
      <c r="F1863" s="403" t="s">
        <v>1085</v>
      </c>
      <c r="G1863" s="404"/>
      <c r="H1863" s="324" t="s">
        <v>28</v>
      </c>
      <c r="I1863" s="323">
        <v>0.70520000000000005</v>
      </c>
      <c r="J1863" s="323">
        <v>541.79</v>
      </c>
      <c r="K1863" s="325">
        <v>382.07</v>
      </c>
    </row>
    <row r="1864" spans="1:11">
      <c r="A1864" s="323" t="s">
        <v>1076</v>
      </c>
      <c r="B1864" s="324" t="s">
        <v>1083</v>
      </c>
      <c r="C1864" s="324" t="s">
        <v>19</v>
      </c>
      <c r="D1864" s="324">
        <v>89993</v>
      </c>
      <c r="E1864" s="323" t="s">
        <v>1775</v>
      </c>
      <c r="F1864" s="403" t="s">
        <v>1088</v>
      </c>
      <c r="G1864" s="404"/>
      <c r="H1864" s="324" t="s">
        <v>28</v>
      </c>
      <c r="I1864" s="323">
        <v>0.22420000000000001</v>
      </c>
      <c r="J1864" s="323">
        <v>894.5</v>
      </c>
      <c r="K1864" s="325">
        <v>200.54</v>
      </c>
    </row>
    <row r="1865" spans="1:11">
      <c r="A1865" s="323" t="s">
        <v>1076</v>
      </c>
      <c r="B1865" s="324" t="s">
        <v>1083</v>
      </c>
      <c r="C1865" s="324" t="s">
        <v>19</v>
      </c>
      <c r="D1865" s="324">
        <v>89995</v>
      </c>
      <c r="E1865" s="323" t="s">
        <v>1776</v>
      </c>
      <c r="F1865" s="403" t="s">
        <v>1088</v>
      </c>
      <c r="G1865" s="404"/>
      <c r="H1865" s="324" t="s">
        <v>28</v>
      </c>
      <c r="I1865" s="323">
        <v>0.22770000000000001</v>
      </c>
      <c r="J1865" s="323">
        <v>867.44</v>
      </c>
      <c r="K1865" s="325">
        <v>197.51</v>
      </c>
    </row>
    <row r="1866" spans="1:11">
      <c r="A1866" s="323" t="s">
        <v>1076</v>
      </c>
      <c r="B1866" s="324" t="s">
        <v>1083</v>
      </c>
      <c r="C1866" s="324" t="s">
        <v>19</v>
      </c>
      <c r="D1866" s="324">
        <v>89996</v>
      </c>
      <c r="E1866" s="323" t="s">
        <v>1777</v>
      </c>
      <c r="F1866" s="403" t="s">
        <v>1088</v>
      </c>
      <c r="G1866" s="404"/>
      <c r="H1866" s="324" t="s">
        <v>218</v>
      </c>
      <c r="I1866" s="323">
        <v>7.4039999999999999</v>
      </c>
      <c r="J1866" s="323">
        <v>12.34</v>
      </c>
      <c r="K1866" s="325">
        <v>91.36</v>
      </c>
    </row>
    <row r="1867" spans="1:11">
      <c r="A1867" s="323" t="s">
        <v>1076</v>
      </c>
      <c r="B1867" s="324" t="s">
        <v>1083</v>
      </c>
      <c r="C1867" s="324" t="s">
        <v>19</v>
      </c>
      <c r="D1867" s="324">
        <v>89998</v>
      </c>
      <c r="E1867" s="323" t="s">
        <v>1778</v>
      </c>
      <c r="F1867" s="403" t="s">
        <v>1088</v>
      </c>
      <c r="G1867" s="404"/>
      <c r="H1867" s="324" t="s">
        <v>218</v>
      </c>
      <c r="I1867" s="323">
        <v>9.1316000000000006</v>
      </c>
      <c r="J1867" s="323">
        <v>11.95</v>
      </c>
      <c r="K1867" s="325">
        <v>109.12</v>
      </c>
    </row>
    <row r="1868" spans="1:11" ht="24.75">
      <c r="A1868" s="323" t="s">
        <v>1076</v>
      </c>
      <c r="B1868" s="324" t="s">
        <v>1083</v>
      </c>
      <c r="C1868" s="324" t="s">
        <v>19</v>
      </c>
      <c r="D1868" s="324">
        <v>97735</v>
      </c>
      <c r="E1868" s="323" t="s">
        <v>1481</v>
      </c>
      <c r="F1868" s="403" t="s">
        <v>1088</v>
      </c>
      <c r="G1868" s="404"/>
      <c r="H1868" s="324" t="s">
        <v>28</v>
      </c>
      <c r="I1868" s="323">
        <v>0.86799999999999999</v>
      </c>
      <c r="J1868" s="323">
        <v>2139.98</v>
      </c>
      <c r="K1868" s="325">
        <v>1857.5</v>
      </c>
    </row>
    <row r="1869" spans="1:11" ht="24.75">
      <c r="A1869" s="323" t="s">
        <v>1076</v>
      </c>
      <c r="B1869" s="324" t="s">
        <v>1083</v>
      </c>
      <c r="C1869" s="324" t="s">
        <v>1394</v>
      </c>
      <c r="D1869" s="324" t="s">
        <v>1783</v>
      </c>
      <c r="E1869" s="323" t="s">
        <v>1784</v>
      </c>
      <c r="F1869" s="403" t="s">
        <v>1155</v>
      </c>
      <c r="G1869" s="404"/>
      <c r="H1869" s="324" t="s">
        <v>28</v>
      </c>
      <c r="I1869" s="323">
        <v>1.159</v>
      </c>
      <c r="J1869" s="323">
        <v>159.86000000000001</v>
      </c>
      <c r="K1869" s="325">
        <v>185.27</v>
      </c>
    </row>
    <row r="1870" spans="1:11">
      <c r="A1870" s="277"/>
      <c r="B1870"/>
      <c r="C1870"/>
      <c r="D1870"/>
      <c r="E1870" s="277"/>
      <c r="F1870" s="277"/>
      <c r="G1870"/>
      <c r="H1870"/>
      <c r="I1870" s="277"/>
      <c r="J1870" s="277"/>
      <c r="K1870" s="278"/>
    </row>
    <row r="1871" spans="1:11" ht="24.75">
      <c r="A1871" s="315"/>
      <c r="B1871" s="316" t="s">
        <v>1066</v>
      </c>
      <c r="C1871" s="316" t="s">
        <v>1067</v>
      </c>
      <c r="D1871" s="316" t="s">
        <v>6</v>
      </c>
      <c r="E1871" s="317" t="s">
        <v>1068</v>
      </c>
      <c r="F1871" s="317" t="s">
        <v>1069</v>
      </c>
      <c r="G1871" s="316"/>
      <c r="H1871" s="316" t="s">
        <v>1070</v>
      </c>
      <c r="I1871" s="317" t="s">
        <v>11</v>
      </c>
      <c r="J1871" s="317" t="s">
        <v>1071</v>
      </c>
      <c r="K1871" s="318" t="s">
        <v>1072</v>
      </c>
    </row>
    <row r="1872" spans="1:11" ht="31.5">
      <c r="A1872" s="319" t="s">
        <v>1785</v>
      </c>
      <c r="B1872" s="320" t="s">
        <v>1074</v>
      </c>
      <c r="C1872" s="320" t="s">
        <v>1075</v>
      </c>
      <c r="D1872" s="320" t="s">
        <v>613</v>
      </c>
      <c r="E1872" s="321" t="s">
        <v>614</v>
      </c>
      <c r="F1872" s="321" t="s">
        <v>1282</v>
      </c>
      <c r="G1872" s="320"/>
      <c r="H1872" s="320" t="s">
        <v>123</v>
      </c>
      <c r="I1872" s="321">
        <v>1</v>
      </c>
      <c r="J1872" s="321">
        <v>19095.95</v>
      </c>
      <c r="K1872" s="322">
        <v>36115</v>
      </c>
    </row>
    <row r="1873" spans="1:12">
      <c r="A1873" s="323" t="s">
        <v>1076</v>
      </c>
      <c r="B1873" s="324" t="s">
        <v>1077</v>
      </c>
      <c r="C1873" s="324" t="s">
        <v>1394</v>
      </c>
      <c r="D1873" s="347" t="str">
        <f>'Mapa de cotação'!$A$9</f>
        <v>COT-107</v>
      </c>
      <c r="E1873" s="323" t="s">
        <v>614</v>
      </c>
      <c r="F1873" s="403" t="s">
        <v>214</v>
      </c>
      <c r="G1873" s="404"/>
      <c r="H1873" s="324" t="s">
        <v>123</v>
      </c>
      <c r="I1873" s="323">
        <v>1</v>
      </c>
      <c r="J1873" s="323">
        <f>'Mapa de cotação'!$J$9</f>
        <v>36115</v>
      </c>
      <c r="K1873" s="345">
        <v>36115</v>
      </c>
      <c r="L1873" s="348"/>
    </row>
    <row r="1874" spans="1:12">
      <c r="A1874" s="277"/>
      <c r="B1874"/>
      <c r="C1874"/>
      <c r="D1874"/>
      <c r="E1874" s="277"/>
      <c r="F1874" s="277"/>
      <c r="G1874"/>
      <c r="H1874"/>
      <c r="I1874" s="277"/>
      <c r="J1874" s="277"/>
      <c r="K1874" s="278"/>
    </row>
    <row r="1875" spans="1:12" ht="24.75" hidden="1">
      <c r="A1875" s="315"/>
      <c r="B1875" s="316" t="s">
        <v>1066</v>
      </c>
      <c r="C1875" s="316" t="s">
        <v>1067</v>
      </c>
      <c r="D1875" s="316" t="s">
        <v>6</v>
      </c>
      <c r="E1875" s="317" t="s">
        <v>1068</v>
      </c>
      <c r="F1875" s="317" t="s">
        <v>1069</v>
      </c>
      <c r="G1875" s="316"/>
      <c r="H1875" s="316" t="s">
        <v>1070</v>
      </c>
      <c r="I1875" s="317" t="s">
        <v>11</v>
      </c>
      <c r="J1875" s="317" t="s">
        <v>1071</v>
      </c>
      <c r="K1875" s="318" t="s">
        <v>1072</v>
      </c>
    </row>
    <row r="1876" spans="1:12" ht="47.25" hidden="1">
      <c r="A1876" s="319" t="s">
        <v>1786</v>
      </c>
      <c r="B1876" s="320" t="s">
        <v>1074</v>
      </c>
      <c r="C1876" s="320" t="s">
        <v>19</v>
      </c>
      <c r="D1876" s="320">
        <v>89732</v>
      </c>
      <c r="E1876" s="321" t="s">
        <v>150</v>
      </c>
      <c r="F1876" s="321" t="s">
        <v>1366</v>
      </c>
      <c r="G1876" s="320"/>
      <c r="H1876" s="320" t="s">
        <v>123</v>
      </c>
      <c r="I1876" s="321">
        <v>1</v>
      </c>
      <c r="J1876" s="321">
        <v>11.93</v>
      </c>
      <c r="K1876" s="322">
        <v>11.93</v>
      </c>
    </row>
    <row r="1877" spans="1:12" hidden="1">
      <c r="A1877" s="323" t="s">
        <v>1076</v>
      </c>
      <c r="B1877" s="324" t="s">
        <v>1077</v>
      </c>
      <c r="C1877" s="324" t="s">
        <v>19</v>
      </c>
      <c r="D1877" s="324">
        <v>296</v>
      </c>
      <c r="E1877" s="323" t="s">
        <v>1737</v>
      </c>
      <c r="F1877" s="403" t="s">
        <v>1079</v>
      </c>
      <c r="G1877" s="404"/>
      <c r="H1877" s="324" t="s">
        <v>123</v>
      </c>
      <c r="I1877" s="323">
        <v>1</v>
      </c>
      <c r="J1877" s="323">
        <v>2.31</v>
      </c>
      <c r="K1877" s="325">
        <v>2.31</v>
      </c>
    </row>
    <row r="1878" spans="1:12" hidden="1">
      <c r="A1878" s="323" t="s">
        <v>1076</v>
      </c>
      <c r="B1878" s="324" t="s">
        <v>1077</v>
      </c>
      <c r="C1878" s="324" t="s">
        <v>19</v>
      </c>
      <c r="D1878" s="324">
        <v>3518</v>
      </c>
      <c r="E1878" s="323" t="s">
        <v>1787</v>
      </c>
      <c r="F1878" s="403" t="s">
        <v>1079</v>
      </c>
      <c r="G1878" s="404"/>
      <c r="H1878" s="324" t="s">
        <v>123</v>
      </c>
      <c r="I1878" s="323">
        <v>1</v>
      </c>
      <c r="J1878" s="323">
        <v>4.28</v>
      </c>
      <c r="K1878" s="325">
        <v>4.28</v>
      </c>
    </row>
    <row r="1879" spans="1:12" ht="24.75" hidden="1">
      <c r="A1879" s="323" t="s">
        <v>1076</v>
      </c>
      <c r="B1879" s="324" t="s">
        <v>1077</v>
      </c>
      <c r="C1879" s="324" t="s">
        <v>19</v>
      </c>
      <c r="D1879" s="324">
        <v>20078</v>
      </c>
      <c r="E1879" s="323" t="s">
        <v>1368</v>
      </c>
      <c r="F1879" s="403" t="s">
        <v>1079</v>
      </c>
      <c r="G1879" s="404"/>
      <c r="H1879" s="324" t="s">
        <v>123</v>
      </c>
      <c r="I1879" s="323">
        <v>0.02</v>
      </c>
      <c r="J1879" s="323">
        <v>31.72</v>
      </c>
      <c r="K1879" s="325">
        <v>0.63</v>
      </c>
    </row>
    <row r="1880" spans="1:12" hidden="1">
      <c r="A1880" s="323" t="s">
        <v>1076</v>
      </c>
      <c r="B1880" s="324" t="s">
        <v>1083</v>
      </c>
      <c r="C1880" s="324" t="s">
        <v>19</v>
      </c>
      <c r="D1880" s="324">
        <v>88248</v>
      </c>
      <c r="E1880" s="323" t="s">
        <v>1370</v>
      </c>
      <c r="F1880" s="403" t="s">
        <v>1085</v>
      </c>
      <c r="G1880" s="404"/>
      <c r="H1880" s="324" t="s">
        <v>979</v>
      </c>
      <c r="I1880" s="323">
        <v>0.13</v>
      </c>
      <c r="J1880" s="323">
        <v>16.45</v>
      </c>
      <c r="K1880" s="325">
        <v>2.13</v>
      </c>
    </row>
    <row r="1881" spans="1:12" hidden="1">
      <c r="A1881" s="323" t="s">
        <v>1076</v>
      </c>
      <c r="B1881" s="324" t="s">
        <v>1083</v>
      </c>
      <c r="C1881" s="324" t="s">
        <v>19</v>
      </c>
      <c r="D1881" s="324">
        <v>88267</v>
      </c>
      <c r="E1881" s="323" t="s">
        <v>1371</v>
      </c>
      <c r="F1881" s="403" t="s">
        <v>1085</v>
      </c>
      <c r="G1881" s="404"/>
      <c r="H1881" s="324" t="s">
        <v>979</v>
      </c>
      <c r="I1881" s="323">
        <v>0.13</v>
      </c>
      <c r="J1881" s="323">
        <v>19.88</v>
      </c>
      <c r="K1881" s="325">
        <v>2.58</v>
      </c>
    </row>
    <row r="1882" spans="1:12" hidden="1">
      <c r="A1882" s="277"/>
      <c r="B1882"/>
      <c r="C1882"/>
      <c r="D1882"/>
      <c r="E1882" s="277"/>
      <c r="F1882" s="277"/>
      <c r="G1882"/>
      <c r="H1882"/>
      <c r="I1882" s="277"/>
      <c r="J1882" s="277"/>
      <c r="K1882" s="278"/>
    </row>
    <row r="1883" spans="1:12" ht="24.75" hidden="1">
      <c r="A1883" s="315"/>
      <c r="B1883" s="316" t="s">
        <v>1066</v>
      </c>
      <c r="C1883" s="316" t="s">
        <v>1067</v>
      </c>
      <c r="D1883" s="316" t="s">
        <v>6</v>
      </c>
      <c r="E1883" s="317" t="s">
        <v>1068</v>
      </c>
      <c r="F1883" s="317" t="s">
        <v>1069</v>
      </c>
      <c r="G1883" s="316"/>
      <c r="H1883" s="316" t="s">
        <v>1070</v>
      </c>
      <c r="I1883" s="317" t="s">
        <v>11</v>
      </c>
      <c r="J1883" s="317" t="s">
        <v>1071</v>
      </c>
      <c r="K1883" s="318" t="s">
        <v>1072</v>
      </c>
    </row>
    <row r="1884" spans="1:12" ht="47.25" hidden="1">
      <c r="A1884" s="319" t="s">
        <v>1788</v>
      </c>
      <c r="B1884" s="320" t="s">
        <v>1074</v>
      </c>
      <c r="C1884" s="320" t="s">
        <v>19</v>
      </c>
      <c r="D1884" s="320">
        <v>89728</v>
      </c>
      <c r="E1884" s="321" t="s">
        <v>147</v>
      </c>
      <c r="F1884" s="321" t="s">
        <v>1366</v>
      </c>
      <c r="G1884" s="320"/>
      <c r="H1884" s="320" t="s">
        <v>123</v>
      </c>
      <c r="I1884" s="321">
        <v>1</v>
      </c>
      <c r="J1884" s="321">
        <v>11.6</v>
      </c>
      <c r="K1884" s="322">
        <v>11.6</v>
      </c>
    </row>
    <row r="1885" spans="1:12" hidden="1">
      <c r="A1885" s="323" t="s">
        <v>1076</v>
      </c>
      <c r="B1885" s="324" t="s">
        <v>1077</v>
      </c>
      <c r="C1885" s="324" t="s">
        <v>19</v>
      </c>
      <c r="D1885" s="324">
        <v>122</v>
      </c>
      <c r="E1885" s="323" t="s">
        <v>1373</v>
      </c>
      <c r="F1885" s="403" t="s">
        <v>1079</v>
      </c>
      <c r="G1885" s="404"/>
      <c r="H1885" s="324" t="s">
        <v>123</v>
      </c>
      <c r="I1885" s="323">
        <v>9.9000000000000008E-3</v>
      </c>
      <c r="J1885" s="323">
        <v>76.86</v>
      </c>
      <c r="K1885" s="325">
        <v>0.76</v>
      </c>
    </row>
    <row r="1886" spans="1:12" hidden="1">
      <c r="A1886" s="323" t="s">
        <v>1076</v>
      </c>
      <c r="B1886" s="324" t="s">
        <v>1077</v>
      </c>
      <c r="C1886" s="324" t="s">
        <v>19</v>
      </c>
      <c r="D1886" s="324">
        <v>1933</v>
      </c>
      <c r="E1886" s="323" t="s">
        <v>1789</v>
      </c>
      <c r="F1886" s="403" t="s">
        <v>1079</v>
      </c>
      <c r="G1886" s="404"/>
      <c r="H1886" s="324" t="s">
        <v>123</v>
      </c>
      <c r="I1886" s="323">
        <v>1</v>
      </c>
      <c r="J1886" s="323">
        <v>5.88</v>
      </c>
      <c r="K1886" s="325">
        <v>5.88</v>
      </c>
    </row>
    <row r="1887" spans="1:12" hidden="1">
      <c r="A1887" s="323" t="s">
        <v>1076</v>
      </c>
      <c r="B1887" s="324" t="s">
        <v>1077</v>
      </c>
      <c r="C1887" s="324" t="s">
        <v>19</v>
      </c>
      <c r="D1887" s="324">
        <v>20083</v>
      </c>
      <c r="E1887" s="323" t="s">
        <v>1375</v>
      </c>
      <c r="F1887" s="403" t="s">
        <v>1079</v>
      </c>
      <c r="G1887" s="404"/>
      <c r="H1887" s="324" t="s">
        <v>123</v>
      </c>
      <c r="I1887" s="323">
        <v>1.4999999999999999E-2</v>
      </c>
      <c r="J1887" s="323">
        <v>87.08</v>
      </c>
      <c r="K1887" s="325">
        <v>1.3</v>
      </c>
    </row>
    <row r="1888" spans="1:12" hidden="1">
      <c r="A1888" s="323" t="s">
        <v>1076</v>
      </c>
      <c r="B1888" s="324" t="s">
        <v>1077</v>
      </c>
      <c r="C1888" s="324" t="s">
        <v>19</v>
      </c>
      <c r="D1888" s="324">
        <v>38383</v>
      </c>
      <c r="E1888" s="323" t="s">
        <v>1376</v>
      </c>
      <c r="F1888" s="403" t="s">
        <v>1079</v>
      </c>
      <c r="G1888" s="404"/>
      <c r="H1888" s="324" t="s">
        <v>123</v>
      </c>
      <c r="I1888" s="323">
        <v>2.1000000000000001E-2</v>
      </c>
      <c r="J1888" s="323">
        <v>2.3199999999999998</v>
      </c>
      <c r="K1888" s="325">
        <v>0.04</v>
      </c>
    </row>
    <row r="1889" spans="1:11" hidden="1">
      <c r="A1889" s="323" t="s">
        <v>1076</v>
      </c>
      <c r="B1889" s="324" t="s">
        <v>1083</v>
      </c>
      <c r="C1889" s="324" t="s">
        <v>19</v>
      </c>
      <c r="D1889" s="324">
        <v>88248</v>
      </c>
      <c r="E1889" s="323" t="s">
        <v>1370</v>
      </c>
      <c r="F1889" s="403" t="s">
        <v>1085</v>
      </c>
      <c r="G1889" s="404"/>
      <c r="H1889" s="324" t="s">
        <v>979</v>
      </c>
      <c r="I1889" s="323">
        <v>0.1</v>
      </c>
      <c r="J1889" s="323">
        <v>16.45</v>
      </c>
      <c r="K1889" s="325">
        <v>1.64</v>
      </c>
    </row>
    <row r="1890" spans="1:11" hidden="1">
      <c r="A1890" s="323" t="s">
        <v>1076</v>
      </c>
      <c r="B1890" s="324" t="s">
        <v>1083</v>
      </c>
      <c r="C1890" s="324" t="s">
        <v>19</v>
      </c>
      <c r="D1890" s="324">
        <v>88267</v>
      </c>
      <c r="E1890" s="323" t="s">
        <v>1371</v>
      </c>
      <c r="F1890" s="403" t="s">
        <v>1085</v>
      </c>
      <c r="G1890" s="404"/>
      <c r="H1890" s="324" t="s">
        <v>979</v>
      </c>
      <c r="I1890" s="323">
        <v>0.1</v>
      </c>
      <c r="J1890" s="323">
        <v>19.88</v>
      </c>
      <c r="K1890" s="325">
        <v>1.98</v>
      </c>
    </row>
    <row r="1891" spans="1:11" hidden="1">
      <c r="A1891" s="277"/>
      <c r="B1891"/>
      <c r="C1891"/>
      <c r="D1891"/>
      <c r="E1891" s="277"/>
      <c r="F1891" s="277"/>
      <c r="G1891"/>
      <c r="H1891"/>
      <c r="I1891" s="277"/>
      <c r="J1891" s="277"/>
      <c r="K1891" s="278"/>
    </row>
    <row r="1892" spans="1:11" ht="24.75" hidden="1">
      <c r="A1892" s="315"/>
      <c r="B1892" s="316" t="s">
        <v>1066</v>
      </c>
      <c r="C1892" s="316" t="s">
        <v>1067</v>
      </c>
      <c r="D1892" s="316" t="s">
        <v>6</v>
      </c>
      <c r="E1892" s="317" t="s">
        <v>1068</v>
      </c>
      <c r="F1892" s="317" t="s">
        <v>1069</v>
      </c>
      <c r="G1892" s="316"/>
      <c r="H1892" s="316" t="s">
        <v>1070</v>
      </c>
      <c r="I1892" s="317" t="s">
        <v>11</v>
      </c>
      <c r="J1892" s="317" t="s">
        <v>1071</v>
      </c>
      <c r="K1892" s="318" t="s">
        <v>1072</v>
      </c>
    </row>
    <row r="1893" spans="1:11" ht="47.25" hidden="1">
      <c r="A1893" s="319" t="s">
        <v>1790</v>
      </c>
      <c r="B1893" s="320" t="s">
        <v>1074</v>
      </c>
      <c r="C1893" s="320" t="s">
        <v>19</v>
      </c>
      <c r="D1893" s="320">
        <v>89546</v>
      </c>
      <c r="E1893" s="321" t="s">
        <v>477</v>
      </c>
      <c r="F1893" s="321" t="s">
        <v>1366</v>
      </c>
      <c r="G1893" s="320"/>
      <c r="H1893" s="320" t="s">
        <v>123</v>
      </c>
      <c r="I1893" s="321">
        <v>1</v>
      </c>
      <c r="J1893" s="321">
        <v>14.46</v>
      </c>
      <c r="K1893" s="322">
        <v>14.46</v>
      </c>
    </row>
    <row r="1894" spans="1:11" ht="24.75" hidden="1">
      <c r="A1894" s="323" t="s">
        <v>1076</v>
      </c>
      <c r="B1894" s="324" t="s">
        <v>1077</v>
      </c>
      <c r="C1894" s="324" t="s">
        <v>19</v>
      </c>
      <c r="D1894" s="324">
        <v>20078</v>
      </c>
      <c r="E1894" s="323" t="s">
        <v>1368</v>
      </c>
      <c r="F1894" s="403" t="s">
        <v>1079</v>
      </c>
      <c r="G1894" s="404"/>
      <c r="H1894" s="324" t="s">
        <v>123</v>
      </c>
      <c r="I1894" s="323">
        <v>0.02</v>
      </c>
      <c r="J1894" s="323">
        <v>31.72</v>
      </c>
      <c r="K1894" s="325">
        <v>0.63</v>
      </c>
    </row>
    <row r="1895" spans="1:11" hidden="1">
      <c r="A1895" s="323" t="s">
        <v>1076</v>
      </c>
      <c r="B1895" s="324" t="s">
        <v>1077</v>
      </c>
      <c r="C1895" s="324" t="s">
        <v>19</v>
      </c>
      <c r="D1895" s="324">
        <v>20085</v>
      </c>
      <c r="E1895" s="323" t="s">
        <v>1791</v>
      </c>
      <c r="F1895" s="403" t="s">
        <v>1079</v>
      </c>
      <c r="G1895" s="404"/>
      <c r="H1895" s="324" t="s">
        <v>123</v>
      </c>
      <c r="I1895" s="323">
        <v>1</v>
      </c>
      <c r="J1895" s="323">
        <v>3.03</v>
      </c>
      <c r="K1895" s="325">
        <v>3.03</v>
      </c>
    </row>
    <row r="1896" spans="1:11" hidden="1">
      <c r="A1896" s="323" t="s">
        <v>1076</v>
      </c>
      <c r="B1896" s="324" t="s">
        <v>1077</v>
      </c>
      <c r="C1896" s="324" t="s">
        <v>19</v>
      </c>
      <c r="D1896" s="324">
        <v>38418</v>
      </c>
      <c r="E1896" s="323" t="s">
        <v>1792</v>
      </c>
      <c r="F1896" s="403" t="s">
        <v>1079</v>
      </c>
      <c r="G1896" s="404"/>
      <c r="H1896" s="324" t="s">
        <v>123</v>
      </c>
      <c r="I1896" s="323">
        <v>1</v>
      </c>
      <c r="J1896" s="323">
        <v>9.17</v>
      </c>
      <c r="K1896" s="325">
        <v>9.17</v>
      </c>
    </row>
    <row r="1897" spans="1:11" hidden="1">
      <c r="A1897" s="323" t="s">
        <v>1076</v>
      </c>
      <c r="B1897" s="324" t="s">
        <v>1083</v>
      </c>
      <c r="C1897" s="324" t="s">
        <v>19</v>
      </c>
      <c r="D1897" s="324">
        <v>88248</v>
      </c>
      <c r="E1897" s="323" t="s">
        <v>1370</v>
      </c>
      <c r="F1897" s="403" t="s">
        <v>1085</v>
      </c>
      <c r="G1897" s="404"/>
      <c r="H1897" s="324" t="s">
        <v>979</v>
      </c>
      <c r="I1897" s="323">
        <v>4.4999999999999998E-2</v>
      </c>
      <c r="J1897" s="323">
        <v>16.45</v>
      </c>
      <c r="K1897" s="325">
        <v>0.74</v>
      </c>
    </row>
    <row r="1898" spans="1:11" hidden="1">
      <c r="A1898" s="323" t="s">
        <v>1076</v>
      </c>
      <c r="B1898" s="324" t="s">
        <v>1083</v>
      </c>
      <c r="C1898" s="324" t="s">
        <v>19</v>
      </c>
      <c r="D1898" s="324">
        <v>88267</v>
      </c>
      <c r="E1898" s="323" t="s">
        <v>1371</v>
      </c>
      <c r="F1898" s="403" t="s">
        <v>1085</v>
      </c>
      <c r="G1898" s="404"/>
      <c r="H1898" s="324" t="s">
        <v>979</v>
      </c>
      <c r="I1898" s="323">
        <v>4.4999999999999998E-2</v>
      </c>
      <c r="J1898" s="323">
        <v>19.88</v>
      </c>
      <c r="K1898" s="325">
        <v>0.89</v>
      </c>
    </row>
    <row r="1899" spans="1:11" hidden="1">
      <c r="A1899" s="277"/>
      <c r="B1899"/>
      <c r="C1899"/>
      <c r="D1899"/>
      <c r="E1899" s="277"/>
      <c r="F1899" s="277"/>
      <c r="G1899"/>
      <c r="H1899"/>
      <c r="I1899" s="277"/>
      <c r="J1899" s="277"/>
      <c r="K1899" s="278"/>
    </row>
    <row r="1900" spans="1:11" ht="24.75" hidden="1">
      <c r="A1900" s="315"/>
      <c r="B1900" s="316" t="s">
        <v>1066</v>
      </c>
      <c r="C1900" s="316" t="s">
        <v>1067</v>
      </c>
      <c r="D1900" s="316" t="s">
        <v>6</v>
      </c>
      <c r="E1900" s="317" t="s">
        <v>1068</v>
      </c>
      <c r="F1900" s="317" t="s">
        <v>1069</v>
      </c>
      <c r="G1900" s="316"/>
      <c r="H1900" s="316" t="s">
        <v>1070</v>
      </c>
      <c r="I1900" s="317" t="s">
        <v>11</v>
      </c>
      <c r="J1900" s="317" t="s">
        <v>1071</v>
      </c>
      <c r="K1900" s="318" t="s">
        <v>1072</v>
      </c>
    </row>
    <row r="1901" spans="1:11" ht="47.25" hidden="1">
      <c r="A1901" s="319" t="s">
        <v>1793</v>
      </c>
      <c r="B1901" s="320" t="s">
        <v>1074</v>
      </c>
      <c r="C1901" s="320" t="s">
        <v>19</v>
      </c>
      <c r="D1901" s="320">
        <v>89803</v>
      </c>
      <c r="E1901" s="321" t="s">
        <v>505</v>
      </c>
      <c r="F1901" s="321" t="s">
        <v>1366</v>
      </c>
      <c r="G1901" s="320"/>
      <c r="H1901" s="320" t="s">
        <v>123</v>
      </c>
      <c r="I1901" s="321">
        <v>1</v>
      </c>
      <c r="J1901" s="321">
        <v>17.75</v>
      </c>
      <c r="K1901" s="322">
        <v>17.75</v>
      </c>
    </row>
    <row r="1902" spans="1:11" hidden="1">
      <c r="A1902" s="323" t="s">
        <v>1076</v>
      </c>
      <c r="B1902" s="324" t="s">
        <v>1077</v>
      </c>
      <c r="C1902" s="324" t="s">
        <v>19</v>
      </c>
      <c r="D1902" s="324">
        <v>296</v>
      </c>
      <c r="E1902" s="323" t="s">
        <v>1737</v>
      </c>
      <c r="F1902" s="403" t="s">
        <v>1079</v>
      </c>
      <c r="G1902" s="404"/>
      <c r="H1902" s="324" t="s">
        <v>123</v>
      </c>
      <c r="I1902" s="323">
        <v>1</v>
      </c>
      <c r="J1902" s="323">
        <v>2.31</v>
      </c>
      <c r="K1902" s="325">
        <v>2.31</v>
      </c>
    </row>
    <row r="1903" spans="1:11" hidden="1">
      <c r="A1903" s="323" t="s">
        <v>1076</v>
      </c>
      <c r="B1903" s="324" t="s">
        <v>1077</v>
      </c>
      <c r="C1903" s="324" t="s">
        <v>19</v>
      </c>
      <c r="D1903" s="324">
        <v>1932</v>
      </c>
      <c r="E1903" s="323" t="s">
        <v>1794</v>
      </c>
      <c r="F1903" s="403" t="s">
        <v>1079</v>
      </c>
      <c r="G1903" s="404"/>
      <c r="H1903" s="324" t="s">
        <v>123</v>
      </c>
      <c r="I1903" s="323">
        <v>1</v>
      </c>
      <c r="J1903" s="323">
        <v>13.37</v>
      </c>
      <c r="K1903" s="325">
        <v>13.37</v>
      </c>
    </row>
    <row r="1904" spans="1:11" ht="24.75" hidden="1">
      <c r="A1904" s="323" t="s">
        <v>1076</v>
      </c>
      <c r="B1904" s="324" t="s">
        <v>1077</v>
      </c>
      <c r="C1904" s="324" t="s">
        <v>19</v>
      </c>
      <c r="D1904" s="324">
        <v>20078</v>
      </c>
      <c r="E1904" s="323" t="s">
        <v>1368</v>
      </c>
      <c r="F1904" s="403" t="s">
        <v>1079</v>
      </c>
      <c r="G1904" s="404"/>
      <c r="H1904" s="324" t="s">
        <v>123</v>
      </c>
      <c r="I1904" s="323">
        <v>0.02</v>
      </c>
      <c r="J1904" s="323">
        <v>31.72</v>
      </c>
      <c r="K1904" s="325">
        <v>0.63</v>
      </c>
    </row>
    <row r="1905" spans="1:11" hidden="1">
      <c r="A1905" s="323" t="s">
        <v>1076</v>
      </c>
      <c r="B1905" s="324" t="s">
        <v>1083</v>
      </c>
      <c r="C1905" s="324" t="s">
        <v>19</v>
      </c>
      <c r="D1905" s="324">
        <v>88248</v>
      </c>
      <c r="E1905" s="323" t="s">
        <v>1370</v>
      </c>
      <c r="F1905" s="403" t="s">
        <v>1085</v>
      </c>
      <c r="G1905" s="404"/>
      <c r="H1905" s="324" t="s">
        <v>979</v>
      </c>
      <c r="I1905" s="323">
        <v>0.04</v>
      </c>
      <c r="J1905" s="323">
        <v>16.45</v>
      </c>
      <c r="K1905" s="325">
        <v>0.65</v>
      </c>
    </row>
    <row r="1906" spans="1:11" hidden="1">
      <c r="A1906" s="323" t="s">
        <v>1076</v>
      </c>
      <c r="B1906" s="324" t="s">
        <v>1083</v>
      </c>
      <c r="C1906" s="324" t="s">
        <v>19</v>
      </c>
      <c r="D1906" s="324">
        <v>88267</v>
      </c>
      <c r="E1906" s="323" t="s">
        <v>1371</v>
      </c>
      <c r="F1906" s="403" t="s">
        <v>1085</v>
      </c>
      <c r="G1906" s="404"/>
      <c r="H1906" s="324" t="s">
        <v>979</v>
      </c>
      <c r="I1906" s="323">
        <v>0.04</v>
      </c>
      <c r="J1906" s="323">
        <v>19.88</v>
      </c>
      <c r="K1906" s="325">
        <v>0.79</v>
      </c>
    </row>
    <row r="1907" spans="1:11" hidden="1">
      <c r="A1907" s="277"/>
      <c r="B1907"/>
      <c r="C1907"/>
      <c r="D1907"/>
      <c r="E1907" s="277"/>
      <c r="F1907" s="277"/>
      <c r="G1907"/>
      <c r="H1907"/>
      <c r="I1907" s="277"/>
      <c r="J1907" s="277"/>
      <c r="K1907" s="278"/>
    </row>
    <row r="1908" spans="1:11" ht="24.75" hidden="1">
      <c r="A1908" s="315"/>
      <c r="B1908" s="316" t="s">
        <v>1066</v>
      </c>
      <c r="C1908" s="316" t="s">
        <v>1067</v>
      </c>
      <c r="D1908" s="316" t="s">
        <v>6</v>
      </c>
      <c r="E1908" s="317" t="s">
        <v>1068</v>
      </c>
      <c r="F1908" s="317" t="s">
        <v>1069</v>
      </c>
      <c r="G1908" s="316"/>
      <c r="H1908" s="316" t="s">
        <v>1070</v>
      </c>
      <c r="I1908" s="317" t="s">
        <v>11</v>
      </c>
      <c r="J1908" s="317" t="s">
        <v>1071</v>
      </c>
      <c r="K1908" s="318" t="s">
        <v>1072</v>
      </c>
    </row>
    <row r="1909" spans="1:11" ht="47.25" hidden="1">
      <c r="A1909" s="319" t="s">
        <v>1795</v>
      </c>
      <c r="B1909" s="320" t="s">
        <v>1074</v>
      </c>
      <c r="C1909" s="320" t="s">
        <v>19</v>
      </c>
      <c r="D1909" s="320">
        <v>89801</v>
      </c>
      <c r="E1909" s="321" t="s">
        <v>552</v>
      </c>
      <c r="F1909" s="321" t="s">
        <v>1366</v>
      </c>
      <c r="G1909" s="320"/>
      <c r="H1909" s="320" t="s">
        <v>123</v>
      </c>
      <c r="I1909" s="321">
        <v>1</v>
      </c>
      <c r="J1909" s="321">
        <v>7.82</v>
      </c>
      <c r="K1909" s="322">
        <v>7.82</v>
      </c>
    </row>
    <row r="1910" spans="1:11" hidden="1">
      <c r="A1910" s="323" t="s">
        <v>1076</v>
      </c>
      <c r="B1910" s="324" t="s">
        <v>1077</v>
      </c>
      <c r="C1910" s="324" t="s">
        <v>19</v>
      </c>
      <c r="D1910" s="324">
        <v>296</v>
      </c>
      <c r="E1910" s="323" t="s">
        <v>1737</v>
      </c>
      <c r="F1910" s="403" t="s">
        <v>1079</v>
      </c>
      <c r="G1910" s="404"/>
      <c r="H1910" s="324" t="s">
        <v>123</v>
      </c>
      <c r="I1910" s="323">
        <v>1</v>
      </c>
      <c r="J1910" s="323">
        <v>2.31</v>
      </c>
      <c r="K1910" s="325">
        <v>2.31</v>
      </c>
    </row>
    <row r="1911" spans="1:11" hidden="1">
      <c r="A1911" s="323" t="s">
        <v>1076</v>
      </c>
      <c r="B1911" s="324" t="s">
        <v>1077</v>
      </c>
      <c r="C1911" s="324" t="s">
        <v>19</v>
      </c>
      <c r="D1911" s="324">
        <v>3526</v>
      </c>
      <c r="E1911" s="323" t="s">
        <v>1738</v>
      </c>
      <c r="F1911" s="403" t="s">
        <v>1079</v>
      </c>
      <c r="G1911" s="404"/>
      <c r="H1911" s="324" t="s">
        <v>123</v>
      </c>
      <c r="I1911" s="323">
        <v>1</v>
      </c>
      <c r="J1911" s="323">
        <v>3.44</v>
      </c>
      <c r="K1911" s="325">
        <v>3.44</v>
      </c>
    </row>
    <row r="1912" spans="1:11" ht="24.75" hidden="1">
      <c r="A1912" s="323" t="s">
        <v>1076</v>
      </c>
      <c r="B1912" s="324" t="s">
        <v>1077</v>
      </c>
      <c r="C1912" s="324" t="s">
        <v>19</v>
      </c>
      <c r="D1912" s="324">
        <v>20078</v>
      </c>
      <c r="E1912" s="323" t="s">
        <v>1368</v>
      </c>
      <c r="F1912" s="403" t="s">
        <v>1079</v>
      </c>
      <c r="G1912" s="404"/>
      <c r="H1912" s="324" t="s">
        <v>123</v>
      </c>
      <c r="I1912" s="323">
        <v>0.02</v>
      </c>
      <c r="J1912" s="323">
        <v>31.72</v>
      </c>
      <c r="K1912" s="325">
        <v>0.63</v>
      </c>
    </row>
    <row r="1913" spans="1:11" hidden="1">
      <c r="A1913" s="323" t="s">
        <v>1076</v>
      </c>
      <c r="B1913" s="324" t="s">
        <v>1083</v>
      </c>
      <c r="C1913" s="324" t="s">
        <v>19</v>
      </c>
      <c r="D1913" s="324">
        <v>88248</v>
      </c>
      <c r="E1913" s="323" t="s">
        <v>1370</v>
      </c>
      <c r="F1913" s="403" t="s">
        <v>1085</v>
      </c>
      <c r="G1913" s="404"/>
      <c r="H1913" s="324" t="s">
        <v>979</v>
      </c>
      <c r="I1913" s="323">
        <v>0.04</v>
      </c>
      <c r="J1913" s="323">
        <v>16.45</v>
      </c>
      <c r="K1913" s="325">
        <v>0.65</v>
      </c>
    </row>
    <row r="1914" spans="1:11" hidden="1">
      <c r="A1914" s="323" t="s">
        <v>1076</v>
      </c>
      <c r="B1914" s="324" t="s">
        <v>1083</v>
      </c>
      <c r="C1914" s="324" t="s">
        <v>19</v>
      </c>
      <c r="D1914" s="324">
        <v>88267</v>
      </c>
      <c r="E1914" s="323" t="s">
        <v>1371</v>
      </c>
      <c r="F1914" s="403" t="s">
        <v>1085</v>
      </c>
      <c r="G1914" s="404"/>
      <c r="H1914" s="324" t="s">
        <v>979</v>
      </c>
      <c r="I1914" s="323">
        <v>0.04</v>
      </c>
      <c r="J1914" s="323">
        <v>19.88</v>
      </c>
      <c r="K1914" s="325">
        <v>0.79</v>
      </c>
    </row>
    <row r="1915" spans="1:11" hidden="1">
      <c r="A1915" s="277"/>
      <c r="B1915"/>
      <c r="C1915"/>
      <c r="D1915"/>
      <c r="E1915" s="277"/>
      <c r="F1915" s="277"/>
      <c r="G1915"/>
      <c r="H1915"/>
      <c r="I1915" s="277"/>
      <c r="J1915" s="277"/>
      <c r="K1915" s="278"/>
    </row>
    <row r="1916" spans="1:11" ht="24.75" hidden="1">
      <c r="A1916" s="315"/>
      <c r="B1916" s="316" t="s">
        <v>1066</v>
      </c>
      <c r="C1916" s="316" t="s">
        <v>1067</v>
      </c>
      <c r="D1916" s="316" t="s">
        <v>6</v>
      </c>
      <c r="E1916" s="317" t="s">
        <v>1068</v>
      </c>
      <c r="F1916" s="317" t="s">
        <v>1069</v>
      </c>
      <c r="G1916" s="316"/>
      <c r="H1916" s="316" t="s">
        <v>1070</v>
      </c>
      <c r="I1916" s="317" t="s">
        <v>11</v>
      </c>
      <c r="J1916" s="317" t="s">
        <v>1071</v>
      </c>
      <c r="K1916" s="318" t="s">
        <v>1072</v>
      </c>
    </row>
    <row r="1917" spans="1:11" ht="47.25" hidden="1">
      <c r="A1917" s="319" t="s">
        <v>1796</v>
      </c>
      <c r="B1917" s="320" t="s">
        <v>1074</v>
      </c>
      <c r="C1917" s="320" t="s">
        <v>19</v>
      </c>
      <c r="D1917" s="320">
        <v>89798</v>
      </c>
      <c r="E1917" s="321" t="s">
        <v>641</v>
      </c>
      <c r="F1917" s="321" t="s">
        <v>1366</v>
      </c>
      <c r="G1917" s="320"/>
      <c r="H1917" s="320" t="s">
        <v>23</v>
      </c>
      <c r="I1917" s="321">
        <v>1</v>
      </c>
      <c r="J1917" s="321">
        <v>15.39</v>
      </c>
      <c r="K1917" s="322">
        <v>15.39</v>
      </c>
    </row>
    <row r="1918" spans="1:11" hidden="1">
      <c r="A1918" s="323" t="s">
        <v>1076</v>
      </c>
      <c r="B1918" s="324" t="s">
        <v>1077</v>
      </c>
      <c r="C1918" s="324" t="s">
        <v>19</v>
      </c>
      <c r="D1918" s="324">
        <v>122</v>
      </c>
      <c r="E1918" s="323" t="s">
        <v>1373</v>
      </c>
      <c r="F1918" s="403" t="s">
        <v>1079</v>
      </c>
      <c r="G1918" s="404"/>
      <c r="H1918" s="324" t="s">
        <v>123</v>
      </c>
      <c r="I1918" s="323">
        <v>3.5000000000000001E-3</v>
      </c>
      <c r="J1918" s="323">
        <v>76.86</v>
      </c>
      <c r="K1918" s="325">
        <v>0.26</v>
      </c>
    </row>
    <row r="1919" spans="1:11" hidden="1">
      <c r="A1919" s="323" t="s">
        <v>1076</v>
      </c>
      <c r="B1919" s="324" t="s">
        <v>1077</v>
      </c>
      <c r="C1919" s="324" t="s">
        <v>19</v>
      </c>
      <c r="D1919" s="324">
        <v>9838</v>
      </c>
      <c r="E1919" s="323" t="s">
        <v>1758</v>
      </c>
      <c r="F1919" s="403" t="s">
        <v>1079</v>
      </c>
      <c r="G1919" s="404"/>
      <c r="H1919" s="324" t="s">
        <v>23</v>
      </c>
      <c r="I1919" s="323">
        <v>1.05</v>
      </c>
      <c r="J1919" s="323">
        <v>12.27</v>
      </c>
      <c r="K1919" s="325">
        <v>12.88</v>
      </c>
    </row>
    <row r="1920" spans="1:11" hidden="1">
      <c r="A1920" s="323" t="s">
        <v>1076</v>
      </c>
      <c r="B1920" s="324" t="s">
        <v>1077</v>
      </c>
      <c r="C1920" s="324" t="s">
        <v>19</v>
      </c>
      <c r="D1920" s="324">
        <v>20083</v>
      </c>
      <c r="E1920" s="323" t="s">
        <v>1375</v>
      </c>
      <c r="F1920" s="403" t="s">
        <v>1079</v>
      </c>
      <c r="G1920" s="404"/>
      <c r="H1920" s="324" t="s">
        <v>123</v>
      </c>
      <c r="I1920" s="323">
        <v>4.7999999999999996E-3</v>
      </c>
      <c r="J1920" s="323">
        <v>87.08</v>
      </c>
      <c r="K1920" s="325">
        <v>0.41</v>
      </c>
    </row>
    <row r="1921" spans="1:11" hidden="1">
      <c r="A1921" s="323" t="s">
        <v>1076</v>
      </c>
      <c r="B1921" s="324" t="s">
        <v>1077</v>
      </c>
      <c r="C1921" s="324" t="s">
        <v>19</v>
      </c>
      <c r="D1921" s="324">
        <v>38383</v>
      </c>
      <c r="E1921" s="323" t="s">
        <v>1376</v>
      </c>
      <c r="F1921" s="403" t="s">
        <v>1079</v>
      </c>
      <c r="G1921" s="404"/>
      <c r="H1921" s="324" t="s">
        <v>123</v>
      </c>
      <c r="I1921" s="323">
        <v>1.7000000000000001E-2</v>
      </c>
      <c r="J1921" s="323">
        <v>2.3199999999999998</v>
      </c>
      <c r="K1921" s="325">
        <v>0.03</v>
      </c>
    </row>
    <row r="1922" spans="1:11" hidden="1">
      <c r="A1922" s="323" t="s">
        <v>1076</v>
      </c>
      <c r="B1922" s="324" t="s">
        <v>1083</v>
      </c>
      <c r="C1922" s="324" t="s">
        <v>19</v>
      </c>
      <c r="D1922" s="324">
        <v>88248</v>
      </c>
      <c r="E1922" s="323" t="s">
        <v>1370</v>
      </c>
      <c r="F1922" s="403" t="s">
        <v>1085</v>
      </c>
      <c r="G1922" s="404"/>
      <c r="H1922" s="324" t="s">
        <v>979</v>
      </c>
      <c r="I1922" s="323">
        <v>0.05</v>
      </c>
      <c r="J1922" s="323">
        <v>16.45</v>
      </c>
      <c r="K1922" s="325">
        <v>0.82</v>
      </c>
    </row>
    <row r="1923" spans="1:11" hidden="1">
      <c r="A1923" s="323" t="s">
        <v>1076</v>
      </c>
      <c r="B1923" s="324" t="s">
        <v>1083</v>
      </c>
      <c r="C1923" s="324" t="s">
        <v>19</v>
      </c>
      <c r="D1923" s="324">
        <v>88267</v>
      </c>
      <c r="E1923" s="323" t="s">
        <v>1371</v>
      </c>
      <c r="F1923" s="403" t="s">
        <v>1085</v>
      </c>
      <c r="G1923" s="404"/>
      <c r="H1923" s="324" t="s">
        <v>979</v>
      </c>
      <c r="I1923" s="323">
        <v>0.05</v>
      </c>
      <c r="J1923" s="323">
        <v>19.88</v>
      </c>
      <c r="K1923" s="325">
        <v>0.99</v>
      </c>
    </row>
    <row r="1924" spans="1:11" hidden="1">
      <c r="A1924" s="277"/>
      <c r="B1924"/>
      <c r="C1924"/>
      <c r="D1924"/>
      <c r="E1924" s="277"/>
      <c r="F1924" s="277"/>
      <c r="G1924"/>
      <c r="H1924"/>
      <c r="I1924" s="277"/>
      <c r="J1924" s="277"/>
      <c r="K1924" s="278"/>
    </row>
    <row r="1925" spans="1:11" ht="24.75" hidden="1">
      <c r="A1925" s="315"/>
      <c r="B1925" s="316" t="s">
        <v>1066</v>
      </c>
      <c r="C1925" s="316" t="s">
        <v>1067</v>
      </c>
      <c r="D1925" s="316" t="s">
        <v>6</v>
      </c>
      <c r="E1925" s="317" t="s">
        <v>1068</v>
      </c>
      <c r="F1925" s="317" t="s">
        <v>1069</v>
      </c>
      <c r="G1925" s="316"/>
      <c r="H1925" s="316" t="s">
        <v>1070</v>
      </c>
      <c r="I1925" s="317" t="s">
        <v>11</v>
      </c>
      <c r="J1925" s="317" t="s">
        <v>1071</v>
      </c>
      <c r="K1925" s="318" t="s">
        <v>1072</v>
      </c>
    </row>
    <row r="1926" spans="1:11" ht="47.25" hidden="1">
      <c r="A1926" s="319" t="s">
        <v>1797</v>
      </c>
      <c r="B1926" s="320" t="s">
        <v>1074</v>
      </c>
      <c r="C1926" s="320" t="s">
        <v>19</v>
      </c>
      <c r="D1926" s="320">
        <v>89825</v>
      </c>
      <c r="E1926" s="321" t="s">
        <v>627</v>
      </c>
      <c r="F1926" s="321" t="s">
        <v>1366</v>
      </c>
      <c r="G1926" s="320"/>
      <c r="H1926" s="320" t="s">
        <v>123</v>
      </c>
      <c r="I1926" s="321">
        <v>1</v>
      </c>
      <c r="J1926" s="321">
        <v>17.75</v>
      </c>
      <c r="K1926" s="322">
        <v>17.75</v>
      </c>
    </row>
    <row r="1927" spans="1:11" hidden="1">
      <c r="A1927" s="323" t="s">
        <v>1076</v>
      </c>
      <c r="B1927" s="324" t="s">
        <v>1077</v>
      </c>
      <c r="C1927" s="324" t="s">
        <v>19</v>
      </c>
      <c r="D1927" s="324">
        <v>296</v>
      </c>
      <c r="E1927" s="323" t="s">
        <v>1737</v>
      </c>
      <c r="F1927" s="403" t="s">
        <v>1079</v>
      </c>
      <c r="G1927" s="404"/>
      <c r="H1927" s="324" t="s">
        <v>123</v>
      </c>
      <c r="I1927" s="323">
        <v>2</v>
      </c>
      <c r="J1927" s="323">
        <v>2.31</v>
      </c>
      <c r="K1927" s="325">
        <v>4.62</v>
      </c>
    </row>
    <row r="1928" spans="1:11" hidden="1">
      <c r="A1928" s="323" t="s">
        <v>1076</v>
      </c>
      <c r="B1928" s="324" t="s">
        <v>1077</v>
      </c>
      <c r="C1928" s="324" t="s">
        <v>19</v>
      </c>
      <c r="D1928" s="324">
        <v>7097</v>
      </c>
      <c r="E1928" s="323" t="s">
        <v>1764</v>
      </c>
      <c r="F1928" s="403" t="s">
        <v>1079</v>
      </c>
      <c r="G1928" s="404"/>
      <c r="H1928" s="324" t="s">
        <v>123</v>
      </c>
      <c r="I1928" s="323">
        <v>1</v>
      </c>
      <c r="J1928" s="323">
        <v>9.6999999999999993</v>
      </c>
      <c r="K1928" s="325">
        <v>9.6999999999999993</v>
      </c>
    </row>
    <row r="1929" spans="1:11" ht="24.75" hidden="1">
      <c r="A1929" s="323" t="s">
        <v>1076</v>
      </c>
      <c r="B1929" s="324" t="s">
        <v>1077</v>
      </c>
      <c r="C1929" s="324" t="s">
        <v>19</v>
      </c>
      <c r="D1929" s="324">
        <v>20078</v>
      </c>
      <c r="E1929" s="323" t="s">
        <v>1368</v>
      </c>
      <c r="F1929" s="403" t="s">
        <v>1079</v>
      </c>
      <c r="G1929" s="404"/>
      <c r="H1929" s="324" t="s">
        <v>123</v>
      </c>
      <c r="I1929" s="323">
        <v>0.04</v>
      </c>
      <c r="J1929" s="323">
        <v>31.72</v>
      </c>
      <c r="K1929" s="325">
        <v>1.26</v>
      </c>
    </row>
    <row r="1930" spans="1:11" hidden="1">
      <c r="A1930" s="323" t="s">
        <v>1076</v>
      </c>
      <c r="B1930" s="324" t="s">
        <v>1083</v>
      </c>
      <c r="C1930" s="324" t="s">
        <v>19</v>
      </c>
      <c r="D1930" s="324">
        <v>88248</v>
      </c>
      <c r="E1930" s="323" t="s">
        <v>1370</v>
      </c>
      <c r="F1930" s="403" t="s">
        <v>1085</v>
      </c>
      <c r="G1930" s="404"/>
      <c r="H1930" s="324" t="s">
        <v>979</v>
      </c>
      <c r="I1930" s="323">
        <v>0.06</v>
      </c>
      <c r="J1930" s="323">
        <v>16.45</v>
      </c>
      <c r="K1930" s="325">
        <v>0.98</v>
      </c>
    </row>
    <row r="1931" spans="1:11" hidden="1">
      <c r="A1931" s="323" t="s">
        <v>1076</v>
      </c>
      <c r="B1931" s="324" t="s">
        <v>1083</v>
      </c>
      <c r="C1931" s="324" t="s">
        <v>19</v>
      </c>
      <c r="D1931" s="324">
        <v>88267</v>
      </c>
      <c r="E1931" s="323" t="s">
        <v>1371</v>
      </c>
      <c r="F1931" s="403" t="s">
        <v>1085</v>
      </c>
      <c r="G1931" s="404"/>
      <c r="H1931" s="324" t="s">
        <v>979</v>
      </c>
      <c r="I1931" s="323">
        <v>0.06</v>
      </c>
      <c r="J1931" s="323">
        <v>19.88</v>
      </c>
      <c r="K1931" s="325">
        <v>1.19</v>
      </c>
    </row>
    <row r="1932" spans="1:11" hidden="1">
      <c r="A1932" s="277"/>
      <c r="B1932"/>
      <c r="C1932"/>
      <c r="D1932"/>
      <c r="E1932" s="277"/>
      <c r="F1932" s="277"/>
      <c r="G1932"/>
      <c r="H1932"/>
      <c r="I1932" s="277"/>
      <c r="J1932" s="277"/>
      <c r="K1932" s="278"/>
    </row>
    <row r="1933" spans="1:11" ht="24.75">
      <c r="A1933" s="315"/>
      <c r="B1933" s="316" t="s">
        <v>1066</v>
      </c>
      <c r="C1933" s="316" t="s">
        <v>1067</v>
      </c>
      <c r="D1933" s="316" t="s">
        <v>6</v>
      </c>
      <c r="E1933" s="317" t="s">
        <v>1068</v>
      </c>
      <c r="F1933" s="317" t="s">
        <v>1069</v>
      </c>
      <c r="G1933" s="316"/>
      <c r="H1933" s="316" t="s">
        <v>1070</v>
      </c>
      <c r="I1933" s="317" t="s">
        <v>11</v>
      </c>
      <c r="J1933" s="317" t="s">
        <v>1071</v>
      </c>
      <c r="K1933" s="318" t="s">
        <v>1072</v>
      </c>
    </row>
    <row r="1934" spans="1:11" ht="47.25">
      <c r="A1934" s="319" t="s">
        <v>1798</v>
      </c>
      <c r="B1934" s="320" t="s">
        <v>1074</v>
      </c>
      <c r="C1934" s="320" t="s">
        <v>1075</v>
      </c>
      <c r="D1934" s="320" t="s">
        <v>630</v>
      </c>
      <c r="E1934" s="321" t="s">
        <v>631</v>
      </c>
      <c r="F1934" s="321" t="s">
        <v>1366</v>
      </c>
      <c r="G1934" s="320"/>
      <c r="H1934" s="320" t="s">
        <v>123</v>
      </c>
      <c r="I1934" s="321">
        <v>1</v>
      </c>
      <c r="J1934" s="321">
        <v>17.39</v>
      </c>
      <c r="K1934" s="322">
        <v>17.39</v>
      </c>
    </row>
    <row r="1935" spans="1:11">
      <c r="A1935" s="323" t="s">
        <v>1076</v>
      </c>
      <c r="B1935" s="324" t="s">
        <v>1083</v>
      </c>
      <c r="C1935" s="324" t="s">
        <v>19</v>
      </c>
      <c r="D1935" s="324">
        <v>88316</v>
      </c>
      <c r="E1935" s="323" t="s">
        <v>1086</v>
      </c>
      <c r="F1935" s="403" t="s">
        <v>1085</v>
      </c>
      <c r="G1935" s="404"/>
      <c r="H1935" s="324" t="s">
        <v>979</v>
      </c>
      <c r="I1935" s="323">
        <v>7.0000000000000007E-2</v>
      </c>
      <c r="J1935" s="323">
        <v>16.02</v>
      </c>
      <c r="K1935" s="325">
        <v>1.1200000000000001</v>
      </c>
    </row>
    <row r="1936" spans="1:11">
      <c r="A1936" s="323" t="s">
        <v>1076</v>
      </c>
      <c r="B1936" s="324" t="s">
        <v>1083</v>
      </c>
      <c r="C1936" s="324" t="s">
        <v>19</v>
      </c>
      <c r="D1936" s="324">
        <v>88267</v>
      </c>
      <c r="E1936" s="323" t="s">
        <v>1371</v>
      </c>
      <c r="F1936" s="403" t="s">
        <v>1085</v>
      </c>
      <c r="G1936" s="404"/>
      <c r="H1936" s="324" t="s">
        <v>979</v>
      </c>
      <c r="I1936" s="323">
        <v>7.0000000000000007E-2</v>
      </c>
      <c r="J1936" s="323">
        <v>19.88</v>
      </c>
      <c r="K1936" s="325">
        <v>1.39</v>
      </c>
    </row>
    <row r="1937" spans="1:11">
      <c r="A1937" s="323" t="s">
        <v>1076</v>
      </c>
      <c r="B1937" s="324" t="s">
        <v>1077</v>
      </c>
      <c r="C1937" s="324" t="s">
        <v>19</v>
      </c>
      <c r="D1937" s="324">
        <v>122</v>
      </c>
      <c r="E1937" s="323" t="s">
        <v>1373</v>
      </c>
      <c r="F1937" s="403" t="s">
        <v>1079</v>
      </c>
      <c r="G1937" s="404"/>
      <c r="H1937" s="324" t="s">
        <v>123</v>
      </c>
      <c r="I1937" s="323">
        <v>9.4109999999999992E-3</v>
      </c>
      <c r="J1937" s="323">
        <v>76.86</v>
      </c>
      <c r="K1937" s="325">
        <v>0.72</v>
      </c>
    </row>
    <row r="1938" spans="1:11">
      <c r="A1938" s="323" t="s">
        <v>1076</v>
      </c>
      <c r="B1938" s="324" t="s">
        <v>1077</v>
      </c>
      <c r="C1938" s="324" t="s">
        <v>19</v>
      </c>
      <c r="D1938" s="324">
        <v>39319</v>
      </c>
      <c r="E1938" s="323" t="s">
        <v>1799</v>
      </c>
      <c r="F1938" s="403" t="s">
        <v>1079</v>
      </c>
      <c r="G1938" s="404"/>
      <c r="H1938" s="324" t="s">
        <v>123</v>
      </c>
      <c r="I1938" s="323">
        <v>1</v>
      </c>
      <c r="J1938" s="323">
        <v>9.3800000000000008</v>
      </c>
      <c r="K1938" s="325">
        <v>9.3800000000000008</v>
      </c>
    </row>
    <row r="1939" spans="1:11">
      <c r="A1939" s="323" t="s">
        <v>1076</v>
      </c>
      <c r="B1939" s="324" t="s">
        <v>1077</v>
      </c>
      <c r="C1939" s="324" t="s">
        <v>19</v>
      </c>
      <c r="D1939" s="324">
        <v>20083</v>
      </c>
      <c r="E1939" s="323" t="s">
        <v>1375</v>
      </c>
      <c r="F1939" s="403" t="s">
        <v>1079</v>
      </c>
      <c r="G1939" s="404"/>
      <c r="H1939" s="324" t="s">
        <v>123</v>
      </c>
      <c r="I1939" s="323">
        <v>5.5E-2</v>
      </c>
      <c r="J1939" s="323">
        <v>87.08</v>
      </c>
      <c r="K1939" s="325">
        <v>4.78</v>
      </c>
    </row>
    <row r="1940" spans="1:11">
      <c r="A1940" s="277"/>
      <c r="B1940"/>
      <c r="C1940"/>
      <c r="D1940"/>
      <c r="E1940" s="277"/>
      <c r="F1940" s="277"/>
      <c r="G1940"/>
      <c r="H1940"/>
      <c r="I1940" s="277"/>
      <c r="J1940" s="277"/>
      <c r="K1940" s="278"/>
    </row>
    <row r="1941" spans="1:11" ht="24.75">
      <c r="A1941" s="315"/>
      <c r="B1941" s="316" t="s">
        <v>1066</v>
      </c>
      <c r="C1941" s="316" t="s">
        <v>1067</v>
      </c>
      <c r="D1941" s="316" t="s">
        <v>6</v>
      </c>
      <c r="E1941" s="317" t="s">
        <v>1068</v>
      </c>
      <c r="F1941" s="317" t="s">
        <v>1069</v>
      </c>
      <c r="G1941" s="316"/>
      <c r="H1941" s="316" t="s">
        <v>1070</v>
      </c>
      <c r="I1941" s="317" t="s">
        <v>11</v>
      </c>
      <c r="J1941" s="317" t="s">
        <v>1071</v>
      </c>
      <c r="K1941" s="318" t="s">
        <v>1072</v>
      </c>
    </row>
    <row r="1942" spans="1:11" ht="47.25">
      <c r="A1942" s="319" t="s">
        <v>1800</v>
      </c>
      <c r="B1942" s="320" t="s">
        <v>1074</v>
      </c>
      <c r="C1942" s="320" t="s">
        <v>1075</v>
      </c>
      <c r="D1942" s="320" t="s">
        <v>625</v>
      </c>
      <c r="E1942" s="321" t="s">
        <v>626</v>
      </c>
      <c r="F1942" s="321" t="s">
        <v>1366</v>
      </c>
      <c r="G1942" s="320"/>
      <c r="H1942" s="320" t="s">
        <v>123</v>
      </c>
      <c r="I1942" s="321">
        <v>1</v>
      </c>
      <c r="J1942" s="321">
        <v>42.14</v>
      </c>
      <c r="K1942" s="322">
        <v>42.14</v>
      </c>
    </row>
    <row r="1943" spans="1:11">
      <c r="A1943" s="323" t="s">
        <v>1076</v>
      </c>
      <c r="B1943" s="324" t="s">
        <v>1083</v>
      </c>
      <c r="C1943" s="324" t="s">
        <v>19</v>
      </c>
      <c r="D1943" s="324">
        <v>88248</v>
      </c>
      <c r="E1943" s="323" t="s">
        <v>1370</v>
      </c>
      <c r="F1943" s="403" t="s">
        <v>1085</v>
      </c>
      <c r="G1943" s="404"/>
      <c r="H1943" s="324" t="s">
        <v>979</v>
      </c>
      <c r="I1943" s="323">
        <v>0.33</v>
      </c>
      <c r="J1943" s="323">
        <v>16.45</v>
      </c>
      <c r="K1943" s="325">
        <v>5.42</v>
      </c>
    </row>
    <row r="1944" spans="1:11">
      <c r="A1944" s="323" t="s">
        <v>1076</v>
      </c>
      <c r="B1944" s="324" t="s">
        <v>1083</v>
      </c>
      <c r="C1944" s="324" t="s">
        <v>19</v>
      </c>
      <c r="D1944" s="324">
        <v>88267</v>
      </c>
      <c r="E1944" s="323" t="s">
        <v>1371</v>
      </c>
      <c r="F1944" s="403" t="s">
        <v>1085</v>
      </c>
      <c r="G1944" s="404"/>
      <c r="H1944" s="324" t="s">
        <v>979</v>
      </c>
      <c r="I1944" s="323">
        <v>0.33</v>
      </c>
      <c r="J1944" s="323">
        <v>19.88</v>
      </c>
      <c r="K1944" s="325">
        <v>6.56</v>
      </c>
    </row>
    <row r="1945" spans="1:11">
      <c r="A1945" s="323" t="s">
        <v>1076</v>
      </c>
      <c r="B1945" s="324" t="s">
        <v>1077</v>
      </c>
      <c r="C1945" s="324" t="s">
        <v>19</v>
      </c>
      <c r="D1945" s="324">
        <v>296</v>
      </c>
      <c r="E1945" s="323" t="s">
        <v>1737</v>
      </c>
      <c r="F1945" s="403" t="s">
        <v>1079</v>
      </c>
      <c r="G1945" s="404"/>
      <c r="H1945" s="324" t="s">
        <v>123</v>
      </c>
      <c r="I1945" s="323">
        <v>1</v>
      </c>
      <c r="J1945" s="323">
        <v>2.31</v>
      </c>
      <c r="K1945" s="325">
        <v>2.31</v>
      </c>
    </row>
    <row r="1946" spans="1:11">
      <c r="A1946" s="323" t="s">
        <v>1076</v>
      </c>
      <c r="B1946" s="324" t="s">
        <v>1077</v>
      </c>
      <c r="C1946" s="324" t="s">
        <v>19</v>
      </c>
      <c r="D1946" s="324">
        <v>301</v>
      </c>
      <c r="E1946" s="323" t="s">
        <v>1367</v>
      </c>
      <c r="F1946" s="403" t="s">
        <v>1079</v>
      </c>
      <c r="G1946" s="404"/>
      <c r="H1946" s="324" t="s">
        <v>123</v>
      </c>
      <c r="I1946" s="323">
        <v>1</v>
      </c>
      <c r="J1946" s="323">
        <v>4.09</v>
      </c>
      <c r="K1946" s="325">
        <v>4.09</v>
      </c>
    </row>
    <row r="1947" spans="1:11">
      <c r="A1947" s="323" t="s">
        <v>1076</v>
      </c>
      <c r="B1947" s="324" t="s">
        <v>1077</v>
      </c>
      <c r="C1947" s="324" t="s">
        <v>19</v>
      </c>
      <c r="D1947" s="324">
        <v>11655</v>
      </c>
      <c r="E1947" s="323" t="s">
        <v>1768</v>
      </c>
      <c r="F1947" s="403" t="s">
        <v>1079</v>
      </c>
      <c r="G1947" s="404"/>
      <c r="H1947" s="324" t="s">
        <v>123</v>
      </c>
      <c r="I1947" s="323">
        <v>1</v>
      </c>
      <c r="J1947" s="323">
        <v>20.85</v>
      </c>
      <c r="K1947" s="325">
        <v>20.85</v>
      </c>
    </row>
    <row r="1948" spans="1:11" ht="24.75">
      <c r="A1948" s="323" t="s">
        <v>1076</v>
      </c>
      <c r="B1948" s="324" t="s">
        <v>1077</v>
      </c>
      <c r="C1948" s="324" t="s">
        <v>19</v>
      </c>
      <c r="D1948" s="324">
        <v>20078</v>
      </c>
      <c r="E1948" s="323" t="s">
        <v>1368</v>
      </c>
      <c r="F1948" s="403" t="s">
        <v>1079</v>
      </c>
      <c r="G1948" s="404"/>
      <c r="H1948" s="324" t="s">
        <v>123</v>
      </c>
      <c r="I1948" s="323">
        <v>9.1999999999999998E-2</v>
      </c>
      <c r="J1948" s="323">
        <v>31.72</v>
      </c>
      <c r="K1948" s="325">
        <v>2.91</v>
      </c>
    </row>
    <row r="1949" spans="1:11">
      <c r="A1949" s="277"/>
      <c r="B1949"/>
      <c r="C1949"/>
      <c r="D1949"/>
      <c r="E1949" s="277"/>
      <c r="F1949" s="277"/>
      <c r="G1949"/>
      <c r="H1949"/>
      <c r="I1949" s="277"/>
      <c r="J1949" s="277"/>
      <c r="K1949" s="278"/>
    </row>
    <row r="1950" spans="1:11" ht="24.75">
      <c r="A1950" s="315"/>
      <c r="B1950" s="316" t="s">
        <v>1066</v>
      </c>
      <c r="C1950" s="316" t="s">
        <v>1067</v>
      </c>
      <c r="D1950" s="316" t="s">
        <v>6</v>
      </c>
      <c r="E1950" s="317" t="s">
        <v>1068</v>
      </c>
      <c r="F1950" s="317" t="s">
        <v>1069</v>
      </c>
      <c r="G1950" s="316"/>
      <c r="H1950" s="316" t="s">
        <v>1070</v>
      </c>
      <c r="I1950" s="317" t="s">
        <v>11</v>
      </c>
      <c r="J1950" s="317" t="s">
        <v>1071</v>
      </c>
      <c r="K1950" s="318" t="s">
        <v>1072</v>
      </c>
    </row>
    <row r="1951" spans="1:11" ht="78.75">
      <c r="A1951" s="319" t="s">
        <v>1801</v>
      </c>
      <c r="B1951" s="320" t="s">
        <v>1074</v>
      </c>
      <c r="C1951" s="320" t="s">
        <v>1075</v>
      </c>
      <c r="D1951" s="320" t="s">
        <v>531</v>
      </c>
      <c r="E1951" s="321" t="s">
        <v>532</v>
      </c>
      <c r="F1951" s="321" t="s">
        <v>1472</v>
      </c>
      <c r="G1951" s="320"/>
      <c r="H1951" s="320" t="s">
        <v>123</v>
      </c>
      <c r="I1951" s="321">
        <v>1</v>
      </c>
      <c r="J1951" s="321">
        <v>3920</v>
      </c>
      <c r="K1951" s="322">
        <v>3920</v>
      </c>
    </row>
    <row r="1952" spans="1:11" ht="24.75">
      <c r="A1952" s="323" t="s">
        <v>1076</v>
      </c>
      <c r="B1952" s="324" t="s">
        <v>1077</v>
      </c>
      <c r="C1952" s="324" t="s">
        <v>19</v>
      </c>
      <c r="D1952" s="324">
        <v>42422</v>
      </c>
      <c r="E1952" s="323" t="s">
        <v>1802</v>
      </c>
      <c r="F1952" s="403" t="s">
        <v>1079</v>
      </c>
      <c r="G1952" s="404"/>
      <c r="H1952" s="324" t="s">
        <v>123</v>
      </c>
      <c r="I1952" s="323">
        <v>1</v>
      </c>
      <c r="J1952" s="323">
        <v>3600</v>
      </c>
      <c r="K1952" s="325">
        <v>3600</v>
      </c>
    </row>
    <row r="1953" spans="1:12">
      <c r="A1953" s="323" t="s">
        <v>1076</v>
      </c>
      <c r="B1953" s="324" t="s">
        <v>1077</v>
      </c>
      <c r="C1953" s="324" t="s">
        <v>1394</v>
      </c>
      <c r="D1953" s="324" t="s">
        <v>993</v>
      </c>
      <c r="E1953" s="323" t="s">
        <v>994</v>
      </c>
      <c r="F1953" s="403" t="s">
        <v>1197</v>
      </c>
      <c r="G1953" s="404"/>
      <c r="H1953" s="324" t="s">
        <v>123</v>
      </c>
      <c r="I1953" s="323">
        <v>1</v>
      </c>
      <c r="J1953" s="323">
        <v>320</v>
      </c>
      <c r="K1953" s="325">
        <v>320</v>
      </c>
      <c r="L1953" s="346"/>
    </row>
    <row r="1954" spans="1:12">
      <c r="A1954" s="277"/>
      <c r="B1954"/>
      <c r="C1954"/>
      <c r="D1954"/>
      <c r="E1954" s="277"/>
      <c r="F1954" s="277"/>
      <c r="G1954"/>
      <c r="H1954"/>
      <c r="I1954" s="277"/>
      <c r="J1954" s="277"/>
      <c r="K1954" s="278"/>
    </row>
    <row r="1955" spans="1:12" ht="24.75">
      <c r="A1955" s="315"/>
      <c r="B1955" s="316" t="s">
        <v>1066</v>
      </c>
      <c r="C1955" s="316" t="s">
        <v>1067</v>
      </c>
      <c r="D1955" s="316" t="s">
        <v>6</v>
      </c>
      <c r="E1955" s="317" t="s">
        <v>1068</v>
      </c>
      <c r="F1955" s="317" t="s">
        <v>1069</v>
      </c>
      <c r="G1955" s="316"/>
      <c r="H1955" s="316" t="s">
        <v>1070</v>
      </c>
      <c r="I1955" s="317" t="s">
        <v>11</v>
      </c>
      <c r="J1955" s="317" t="s">
        <v>1071</v>
      </c>
      <c r="K1955" s="318" t="s">
        <v>1072</v>
      </c>
    </row>
    <row r="1956" spans="1:12" ht="78.75">
      <c r="A1956" s="319" t="s">
        <v>1803</v>
      </c>
      <c r="B1956" s="320" t="s">
        <v>1074</v>
      </c>
      <c r="C1956" s="320" t="s">
        <v>1075</v>
      </c>
      <c r="D1956" s="320" t="s">
        <v>533</v>
      </c>
      <c r="E1956" s="321" t="s">
        <v>534</v>
      </c>
      <c r="F1956" s="321" t="s">
        <v>1472</v>
      </c>
      <c r="G1956" s="320"/>
      <c r="H1956" s="320" t="s">
        <v>123</v>
      </c>
      <c r="I1956" s="321">
        <v>1</v>
      </c>
      <c r="J1956" s="321">
        <v>3988.22</v>
      </c>
      <c r="K1956" s="322">
        <v>3988.22</v>
      </c>
    </row>
    <row r="1957" spans="1:12" ht="24.75">
      <c r="A1957" s="323" t="s">
        <v>1076</v>
      </c>
      <c r="B1957" s="324" t="s">
        <v>1077</v>
      </c>
      <c r="C1957" s="324" t="s">
        <v>19</v>
      </c>
      <c r="D1957" s="324">
        <v>43192</v>
      </c>
      <c r="E1957" s="323" t="s">
        <v>1804</v>
      </c>
      <c r="F1957" s="403" t="s">
        <v>1805</v>
      </c>
      <c r="G1957" s="404"/>
      <c r="H1957" s="324" t="s">
        <v>1115</v>
      </c>
      <c r="I1957" s="323">
        <v>1</v>
      </c>
      <c r="J1957" s="323">
        <v>3668.22</v>
      </c>
      <c r="K1957" s="325">
        <v>3668.22</v>
      </c>
    </row>
    <row r="1958" spans="1:12">
      <c r="A1958" s="323" t="s">
        <v>1076</v>
      </c>
      <c r="B1958" s="324" t="s">
        <v>1077</v>
      </c>
      <c r="C1958" s="324" t="s">
        <v>1394</v>
      </c>
      <c r="D1958" s="324" t="s">
        <v>993</v>
      </c>
      <c r="E1958" s="323" t="s">
        <v>994</v>
      </c>
      <c r="F1958" s="403" t="s">
        <v>1197</v>
      </c>
      <c r="G1958" s="404"/>
      <c r="H1958" s="324" t="s">
        <v>123</v>
      </c>
      <c r="I1958" s="323">
        <v>1</v>
      </c>
      <c r="J1958" s="323">
        <v>320</v>
      </c>
      <c r="K1958" s="325">
        <v>320</v>
      </c>
      <c r="L1958" s="346"/>
    </row>
    <row r="1959" spans="1:12">
      <c r="A1959" s="277"/>
      <c r="B1959"/>
      <c r="C1959"/>
      <c r="D1959"/>
      <c r="E1959" s="277"/>
      <c r="F1959" s="277"/>
      <c r="G1959"/>
      <c r="H1959"/>
      <c r="I1959" s="277"/>
      <c r="J1959" s="277"/>
      <c r="K1959" s="278"/>
    </row>
    <row r="1960" spans="1:12" ht="24.75">
      <c r="A1960" s="315"/>
      <c r="B1960" s="316" t="s">
        <v>1066</v>
      </c>
      <c r="C1960" s="316" t="s">
        <v>1067</v>
      </c>
      <c r="D1960" s="316" t="s">
        <v>6</v>
      </c>
      <c r="E1960" s="317" t="s">
        <v>1068</v>
      </c>
      <c r="F1960" s="317" t="s">
        <v>1069</v>
      </c>
      <c r="G1960" s="316"/>
      <c r="H1960" s="316" t="s">
        <v>1070</v>
      </c>
      <c r="I1960" s="317" t="s">
        <v>11</v>
      </c>
      <c r="J1960" s="317" t="s">
        <v>1071</v>
      </c>
      <c r="K1960" s="318" t="s">
        <v>1072</v>
      </c>
    </row>
    <row r="1961" spans="1:12" ht="78.75">
      <c r="A1961" s="319" t="s">
        <v>1806</v>
      </c>
      <c r="B1961" s="320" t="s">
        <v>1074</v>
      </c>
      <c r="C1961" s="320" t="s">
        <v>1075</v>
      </c>
      <c r="D1961" s="320" t="s">
        <v>535</v>
      </c>
      <c r="E1961" s="321" t="s">
        <v>536</v>
      </c>
      <c r="F1961" s="321" t="s">
        <v>1472</v>
      </c>
      <c r="G1961" s="320"/>
      <c r="H1961" s="320" t="s">
        <v>123</v>
      </c>
      <c r="I1961" s="321">
        <v>1</v>
      </c>
      <c r="J1961" s="321">
        <v>7682.58</v>
      </c>
      <c r="K1961" s="322">
        <v>7682.58</v>
      </c>
    </row>
    <row r="1962" spans="1:12" ht="24.75">
      <c r="A1962" s="323" t="s">
        <v>1076</v>
      </c>
      <c r="B1962" s="324" t="s">
        <v>1077</v>
      </c>
      <c r="C1962" s="324" t="s">
        <v>19</v>
      </c>
      <c r="D1962" s="324">
        <v>43187</v>
      </c>
      <c r="E1962" s="323" t="s">
        <v>1807</v>
      </c>
      <c r="F1962" s="403" t="s">
        <v>1805</v>
      </c>
      <c r="G1962" s="404"/>
      <c r="H1962" s="324" t="s">
        <v>1115</v>
      </c>
      <c r="I1962" s="323">
        <v>1</v>
      </c>
      <c r="J1962" s="323">
        <v>7302.58</v>
      </c>
      <c r="K1962" s="325">
        <v>7302.58</v>
      </c>
    </row>
    <row r="1963" spans="1:12">
      <c r="A1963" s="323" t="s">
        <v>1076</v>
      </c>
      <c r="B1963" s="324" t="s">
        <v>1077</v>
      </c>
      <c r="C1963" s="324" t="s">
        <v>1394</v>
      </c>
      <c r="D1963" s="324" t="s">
        <v>995</v>
      </c>
      <c r="E1963" s="323" t="s">
        <v>996</v>
      </c>
      <c r="F1963" s="403" t="s">
        <v>1197</v>
      </c>
      <c r="G1963" s="404"/>
      <c r="H1963" s="324" t="s">
        <v>123</v>
      </c>
      <c r="I1963" s="323">
        <v>1</v>
      </c>
      <c r="J1963" s="323">
        <v>380</v>
      </c>
      <c r="K1963" s="325">
        <v>380</v>
      </c>
      <c r="L1963" s="346"/>
    </row>
    <row r="1964" spans="1:12">
      <c r="A1964" s="277"/>
      <c r="B1964"/>
      <c r="C1964"/>
      <c r="D1964"/>
      <c r="E1964" s="277"/>
      <c r="F1964" s="277"/>
      <c r="G1964"/>
      <c r="H1964"/>
      <c r="I1964" s="277"/>
      <c r="J1964" s="277"/>
      <c r="K1964" s="278"/>
    </row>
    <row r="1965" spans="1:12" ht="24.75">
      <c r="A1965" s="315"/>
      <c r="B1965" s="316" t="s">
        <v>1066</v>
      </c>
      <c r="C1965" s="316" t="s">
        <v>1067</v>
      </c>
      <c r="D1965" s="316" t="s">
        <v>6</v>
      </c>
      <c r="E1965" s="317" t="s">
        <v>1068</v>
      </c>
      <c r="F1965" s="317" t="s">
        <v>1069</v>
      </c>
      <c r="G1965" s="316"/>
      <c r="H1965" s="316" t="s">
        <v>1070</v>
      </c>
      <c r="I1965" s="317" t="s">
        <v>11</v>
      </c>
      <c r="J1965" s="317" t="s">
        <v>1071</v>
      </c>
      <c r="K1965" s="318" t="s">
        <v>1072</v>
      </c>
    </row>
    <row r="1966" spans="1:12" ht="78.75">
      <c r="A1966" s="319" t="s">
        <v>1808</v>
      </c>
      <c r="B1966" s="320" t="s">
        <v>1074</v>
      </c>
      <c r="C1966" s="320" t="s">
        <v>1075</v>
      </c>
      <c r="D1966" s="320" t="s">
        <v>537</v>
      </c>
      <c r="E1966" s="321" t="s">
        <v>538</v>
      </c>
      <c r="F1966" s="321" t="s">
        <v>1472</v>
      </c>
      <c r="G1966" s="320"/>
      <c r="H1966" s="320" t="s">
        <v>123</v>
      </c>
      <c r="I1966" s="321">
        <v>1</v>
      </c>
      <c r="J1966" s="321">
        <v>2445.7399999999998</v>
      </c>
      <c r="K1966" s="322">
        <v>2445.7399999999998</v>
      </c>
    </row>
    <row r="1967" spans="1:12" ht="24.75">
      <c r="A1967" s="323" t="s">
        <v>1076</v>
      </c>
      <c r="B1967" s="324" t="s">
        <v>1077</v>
      </c>
      <c r="C1967" s="324" t="s">
        <v>19</v>
      </c>
      <c r="D1967" s="324">
        <v>42424</v>
      </c>
      <c r="E1967" s="323" t="s">
        <v>1809</v>
      </c>
      <c r="F1967" s="403" t="s">
        <v>1079</v>
      </c>
      <c r="G1967" s="404"/>
      <c r="H1967" s="324" t="s">
        <v>123</v>
      </c>
      <c r="I1967" s="323">
        <v>1</v>
      </c>
      <c r="J1967" s="323">
        <v>2165.7399999999998</v>
      </c>
      <c r="K1967" s="325">
        <v>2165.7399999999998</v>
      </c>
    </row>
    <row r="1968" spans="1:12">
      <c r="A1968" s="323" t="s">
        <v>1076</v>
      </c>
      <c r="B1968" s="324" t="s">
        <v>1077</v>
      </c>
      <c r="C1968" s="324" t="s">
        <v>1394</v>
      </c>
      <c r="D1968" s="324" t="s">
        <v>997</v>
      </c>
      <c r="E1968" s="323" t="s">
        <v>998</v>
      </c>
      <c r="F1968" s="403" t="s">
        <v>1197</v>
      </c>
      <c r="G1968" s="404"/>
      <c r="H1968" s="324" t="s">
        <v>123</v>
      </c>
      <c r="I1968" s="323">
        <v>1</v>
      </c>
      <c r="J1968" s="323">
        <v>280</v>
      </c>
      <c r="K1968" s="325">
        <v>280</v>
      </c>
      <c r="L1968" s="346"/>
    </row>
    <row r="1969" spans="1:11">
      <c r="A1969" s="277"/>
      <c r="B1969"/>
      <c r="C1969"/>
      <c r="D1969"/>
      <c r="E1969" s="277"/>
      <c r="F1969" s="277"/>
      <c r="G1969"/>
      <c r="H1969"/>
      <c r="I1969" s="277"/>
      <c r="J1969" s="277"/>
      <c r="K1969" s="278"/>
    </row>
    <row r="1970" spans="1:11" ht="24.75" hidden="1">
      <c r="A1970" s="315"/>
      <c r="B1970" s="316" t="s">
        <v>1066</v>
      </c>
      <c r="C1970" s="316" t="s">
        <v>1067</v>
      </c>
      <c r="D1970" s="316" t="s">
        <v>6</v>
      </c>
      <c r="E1970" s="317" t="s">
        <v>1068</v>
      </c>
      <c r="F1970" s="317" t="s">
        <v>1069</v>
      </c>
      <c r="G1970" s="316"/>
      <c r="H1970" s="316" t="s">
        <v>1070</v>
      </c>
      <c r="I1970" s="317" t="s">
        <v>11</v>
      </c>
      <c r="J1970" s="317" t="s">
        <v>1071</v>
      </c>
      <c r="K1970" s="318" t="s">
        <v>1072</v>
      </c>
    </row>
    <row r="1971" spans="1:11" ht="47.25" hidden="1">
      <c r="A1971" s="319" t="s">
        <v>1810</v>
      </c>
      <c r="B1971" s="320" t="s">
        <v>1074</v>
      </c>
      <c r="C1971" s="320" t="s">
        <v>19</v>
      </c>
      <c r="D1971" s="320">
        <v>97328</v>
      </c>
      <c r="E1971" s="321" t="s">
        <v>165</v>
      </c>
      <c r="F1971" s="321" t="s">
        <v>1366</v>
      </c>
      <c r="G1971" s="320"/>
      <c r="H1971" s="320" t="s">
        <v>23</v>
      </c>
      <c r="I1971" s="321">
        <v>1</v>
      </c>
      <c r="J1971" s="321">
        <v>59.97</v>
      </c>
      <c r="K1971" s="322">
        <v>59.97</v>
      </c>
    </row>
    <row r="1972" spans="1:11" hidden="1">
      <c r="A1972" s="323" t="s">
        <v>1076</v>
      </c>
      <c r="B1972" s="324" t="s">
        <v>1077</v>
      </c>
      <c r="C1972" s="324" t="s">
        <v>19</v>
      </c>
      <c r="D1972" s="324">
        <v>39664</v>
      </c>
      <c r="E1972" s="323" t="s">
        <v>1811</v>
      </c>
      <c r="F1972" s="403" t="s">
        <v>1079</v>
      </c>
      <c r="G1972" s="404"/>
      <c r="H1972" s="324" t="s">
        <v>23</v>
      </c>
      <c r="I1972" s="323">
        <v>1.0210999999999999</v>
      </c>
      <c r="J1972" s="323">
        <v>34.46</v>
      </c>
      <c r="K1972" s="325">
        <v>35.18</v>
      </c>
    </row>
    <row r="1973" spans="1:11" ht="24.75" hidden="1">
      <c r="A1973" s="323" t="s">
        <v>1076</v>
      </c>
      <c r="B1973" s="324" t="s">
        <v>1077</v>
      </c>
      <c r="C1973" s="324" t="s">
        <v>19</v>
      </c>
      <c r="D1973" s="324">
        <v>39741</v>
      </c>
      <c r="E1973" s="323" t="s">
        <v>1812</v>
      </c>
      <c r="F1973" s="403" t="s">
        <v>1079</v>
      </c>
      <c r="G1973" s="404"/>
      <c r="H1973" s="324" t="s">
        <v>23</v>
      </c>
      <c r="I1973" s="323">
        <v>1.0210999999999999</v>
      </c>
      <c r="J1973" s="323">
        <v>22.27</v>
      </c>
      <c r="K1973" s="325">
        <v>22.73</v>
      </c>
    </row>
    <row r="1974" spans="1:11" hidden="1">
      <c r="A1974" s="323" t="s">
        <v>1076</v>
      </c>
      <c r="B1974" s="324" t="s">
        <v>1083</v>
      </c>
      <c r="C1974" s="324" t="s">
        <v>19</v>
      </c>
      <c r="D1974" s="324">
        <v>88248</v>
      </c>
      <c r="E1974" s="323" t="s">
        <v>1370</v>
      </c>
      <c r="F1974" s="403" t="s">
        <v>1085</v>
      </c>
      <c r="G1974" s="404"/>
      <c r="H1974" s="324" t="s">
        <v>979</v>
      </c>
      <c r="I1974" s="323">
        <v>5.7000000000000002E-2</v>
      </c>
      <c r="J1974" s="323">
        <v>16.45</v>
      </c>
      <c r="K1974" s="325">
        <v>0.93</v>
      </c>
    </row>
    <row r="1975" spans="1:11" hidden="1">
      <c r="A1975" s="323" t="s">
        <v>1076</v>
      </c>
      <c r="B1975" s="324" t="s">
        <v>1083</v>
      </c>
      <c r="C1975" s="324" t="s">
        <v>19</v>
      </c>
      <c r="D1975" s="324">
        <v>88267</v>
      </c>
      <c r="E1975" s="323" t="s">
        <v>1371</v>
      </c>
      <c r="F1975" s="403" t="s">
        <v>1085</v>
      </c>
      <c r="G1975" s="404"/>
      <c r="H1975" s="324" t="s">
        <v>979</v>
      </c>
      <c r="I1975" s="323">
        <v>5.7000000000000002E-2</v>
      </c>
      <c r="J1975" s="323">
        <v>19.88</v>
      </c>
      <c r="K1975" s="325">
        <v>1.1299999999999999</v>
      </c>
    </row>
    <row r="1976" spans="1:11" hidden="1">
      <c r="A1976" s="277"/>
      <c r="B1976"/>
      <c r="C1976"/>
      <c r="D1976"/>
      <c r="E1976" s="277"/>
      <c r="F1976" s="277"/>
      <c r="G1976"/>
      <c r="H1976"/>
      <c r="I1976" s="277"/>
      <c r="J1976" s="277"/>
      <c r="K1976" s="278"/>
    </row>
    <row r="1977" spans="1:11" ht="24.75" hidden="1">
      <c r="A1977" s="315"/>
      <c r="B1977" s="316" t="s">
        <v>1066</v>
      </c>
      <c r="C1977" s="316" t="s">
        <v>1067</v>
      </c>
      <c r="D1977" s="316" t="s">
        <v>6</v>
      </c>
      <c r="E1977" s="317" t="s">
        <v>1068</v>
      </c>
      <c r="F1977" s="317" t="s">
        <v>1069</v>
      </c>
      <c r="G1977" s="316"/>
      <c r="H1977" s="316" t="s">
        <v>1070</v>
      </c>
      <c r="I1977" s="317" t="s">
        <v>11</v>
      </c>
      <c r="J1977" s="317" t="s">
        <v>1071</v>
      </c>
      <c r="K1977" s="318" t="s">
        <v>1072</v>
      </c>
    </row>
    <row r="1978" spans="1:11" ht="47.25" hidden="1">
      <c r="A1978" s="319" t="s">
        <v>1813</v>
      </c>
      <c r="B1978" s="320" t="s">
        <v>1074</v>
      </c>
      <c r="C1978" s="320" t="s">
        <v>19</v>
      </c>
      <c r="D1978" s="320">
        <v>97328</v>
      </c>
      <c r="E1978" s="321" t="s">
        <v>165</v>
      </c>
      <c r="F1978" s="321" t="s">
        <v>1366</v>
      </c>
      <c r="G1978" s="320"/>
      <c r="H1978" s="320" t="s">
        <v>23</v>
      </c>
      <c r="I1978" s="321">
        <v>1</v>
      </c>
      <c r="J1978" s="321">
        <v>59.97</v>
      </c>
      <c r="K1978" s="322">
        <v>59.97</v>
      </c>
    </row>
    <row r="1979" spans="1:11" hidden="1">
      <c r="A1979" s="323" t="s">
        <v>1076</v>
      </c>
      <c r="B1979" s="324" t="s">
        <v>1077</v>
      </c>
      <c r="C1979" s="324" t="s">
        <v>19</v>
      </c>
      <c r="D1979" s="324">
        <v>39664</v>
      </c>
      <c r="E1979" s="323" t="s">
        <v>1811</v>
      </c>
      <c r="F1979" s="403" t="s">
        <v>1079</v>
      </c>
      <c r="G1979" s="404"/>
      <c r="H1979" s="324" t="s">
        <v>23</v>
      </c>
      <c r="I1979" s="323">
        <v>1.0210999999999999</v>
      </c>
      <c r="J1979" s="323">
        <v>34.46</v>
      </c>
      <c r="K1979" s="325">
        <v>35.18</v>
      </c>
    </row>
    <row r="1980" spans="1:11" ht="24.75" hidden="1">
      <c r="A1980" s="323" t="s">
        <v>1076</v>
      </c>
      <c r="B1980" s="324" t="s">
        <v>1077</v>
      </c>
      <c r="C1980" s="324" t="s">
        <v>19</v>
      </c>
      <c r="D1980" s="324">
        <v>39741</v>
      </c>
      <c r="E1980" s="323" t="s">
        <v>1812</v>
      </c>
      <c r="F1980" s="403" t="s">
        <v>1079</v>
      </c>
      <c r="G1980" s="404"/>
      <c r="H1980" s="324" t="s">
        <v>23</v>
      </c>
      <c r="I1980" s="323">
        <v>1.0210999999999999</v>
      </c>
      <c r="J1980" s="323">
        <v>22.27</v>
      </c>
      <c r="K1980" s="325">
        <v>22.73</v>
      </c>
    </row>
    <row r="1981" spans="1:11" hidden="1">
      <c r="A1981" s="323" t="s">
        <v>1076</v>
      </c>
      <c r="B1981" s="324" t="s">
        <v>1083</v>
      </c>
      <c r="C1981" s="324" t="s">
        <v>19</v>
      </c>
      <c r="D1981" s="324">
        <v>88248</v>
      </c>
      <c r="E1981" s="323" t="s">
        <v>1370</v>
      </c>
      <c r="F1981" s="403" t="s">
        <v>1085</v>
      </c>
      <c r="G1981" s="404"/>
      <c r="H1981" s="324" t="s">
        <v>979</v>
      </c>
      <c r="I1981" s="323">
        <v>5.7000000000000002E-2</v>
      </c>
      <c r="J1981" s="323">
        <v>16.45</v>
      </c>
      <c r="K1981" s="325">
        <v>0.93</v>
      </c>
    </row>
    <row r="1982" spans="1:11" hidden="1">
      <c r="A1982" s="323" t="s">
        <v>1076</v>
      </c>
      <c r="B1982" s="324" t="s">
        <v>1083</v>
      </c>
      <c r="C1982" s="324" t="s">
        <v>19</v>
      </c>
      <c r="D1982" s="324">
        <v>88267</v>
      </c>
      <c r="E1982" s="323" t="s">
        <v>1371</v>
      </c>
      <c r="F1982" s="403" t="s">
        <v>1085</v>
      </c>
      <c r="G1982" s="404"/>
      <c r="H1982" s="324" t="s">
        <v>979</v>
      </c>
      <c r="I1982" s="323">
        <v>5.7000000000000002E-2</v>
      </c>
      <c r="J1982" s="323">
        <v>19.88</v>
      </c>
      <c r="K1982" s="325">
        <v>1.1299999999999999</v>
      </c>
    </row>
    <row r="1983" spans="1:11" hidden="1">
      <c r="A1983" s="277"/>
      <c r="B1983"/>
      <c r="C1983"/>
      <c r="D1983"/>
      <c r="E1983" s="277"/>
      <c r="F1983" s="277"/>
      <c r="G1983"/>
      <c r="H1983"/>
      <c r="I1983" s="277"/>
      <c r="J1983" s="277"/>
      <c r="K1983" s="278"/>
    </row>
    <row r="1984" spans="1:11" ht="24.75" hidden="1">
      <c r="A1984" s="315"/>
      <c r="B1984" s="316" t="s">
        <v>1066</v>
      </c>
      <c r="C1984" s="316" t="s">
        <v>1067</v>
      </c>
      <c r="D1984" s="316" t="s">
        <v>6</v>
      </c>
      <c r="E1984" s="317" t="s">
        <v>1068</v>
      </c>
      <c r="F1984" s="317" t="s">
        <v>1069</v>
      </c>
      <c r="G1984" s="316"/>
      <c r="H1984" s="316" t="s">
        <v>1070</v>
      </c>
      <c r="I1984" s="317" t="s">
        <v>11</v>
      </c>
      <c r="J1984" s="317" t="s">
        <v>1071</v>
      </c>
      <c r="K1984" s="318" t="s">
        <v>1072</v>
      </c>
    </row>
    <row r="1985" spans="1:11" ht="47.25" hidden="1">
      <c r="A1985" s="319" t="s">
        <v>1814</v>
      </c>
      <c r="B1985" s="320" t="s">
        <v>1074</v>
      </c>
      <c r="C1985" s="320" t="s">
        <v>19</v>
      </c>
      <c r="D1985" s="320">
        <v>97329</v>
      </c>
      <c r="E1985" s="321" t="s">
        <v>166</v>
      </c>
      <c r="F1985" s="321" t="s">
        <v>1366</v>
      </c>
      <c r="G1985" s="320"/>
      <c r="H1985" s="320" t="s">
        <v>23</v>
      </c>
      <c r="I1985" s="321">
        <v>1</v>
      </c>
      <c r="J1985" s="321">
        <v>74.92</v>
      </c>
      <c r="K1985" s="322">
        <v>74.92</v>
      </c>
    </row>
    <row r="1986" spans="1:11" hidden="1">
      <c r="A1986" s="323" t="s">
        <v>1076</v>
      </c>
      <c r="B1986" s="324" t="s">
        <v>1077</v>
      </c>
      <c r="C1986" s="324" t="s">
        <v>19</v>
      </c>
      <c r="D1986" s="324">
        <v>39660</v>
      </c>
      <c r="E1986" s="323" t="s">
        <v>1815</v>
      </c>
      <c r="F1986" s="403" t="s">
        <v>1079</v>
      </c>
      <c r="G1986" s="404"/>
      <c r="H1986" s="324" t="s">
        <v>23</v>
      </c>
      <c r="I1986" s="323">
        <v>1.0210999999999999</v>
      </c>
      <c r="J1986" s="323">
        <v>46.75</v>
      </c>
      <c r="K1986" s="325">
        <v>47.73</v>
      </c>
    </row>
    <row r="1987" spans="1:11" ht="24.75" hidden="1">
      <c r="A1987" s="323" t="s">
        <v>1076</v>
      </c>
      <c r="B1987" s="324" t="s">
        <v>1077</v>
      </c>
      <c r="C1987" s="324" t="s">
        <v>19</v>
      </c>
      <c r="D1987" s="324">
        <v>39737</v>
      </c>
      <c r="E1987" s="323" t="s">
        <v>1816</v>
      </c>
      <c r="F1987" s="403" t="s">
        <v>1079</v>
      </c>
      <c r="G1987" s="404"/>
      <c r="H1987" s="324" t="s">
        <v>23</v>
      </c>
      <c r="I1987" s="323">
        <v>1.0210999999999999</v>
      </c>
      <c r="J1987" s="323">
        <v>24.47</v>
      </c>
      <c r="K1987" s="325">
        <v>24.98</v>
      </c>
    </row>
    <row r="1988" spans="1:11" hidden="1">
      <c r="A1988" s="323" t="s">
        <v>1076</v>
      </c>
      <c r="B1988" s="324" t="s">
        <v>1083</v>
      </c>
      <c r="C1988" s="324" t="s">
        <v>19</v>
      </c>
      <c r="D1988" s="324">
        <v>88248</v>
      </c>
      <c r="E1988" s="323" t="s">
        <v>1370</v>
      </c>
      <c r="F1988" s="403" t="s">
        <v>1085</v>
      </c>
      <c r="G1988" s="404"/>
      <c r="H1988" s="324" t="s">
        <v>979</v>
      </c>
      <c r="I1988" s="323">
        <v>6.0999999999999999E-2</v>
      </c>
      <c r="J1988" s="323">
        <v>16.45</v>
      </c>
      <c r="K1988" s="325">
        <v>1</v>
      </c>
    </row>
    <row r="1989" spans="1:11" hidden="1">
      <c r="A1989" s="323" t="s">
        <v>1076</v>
      </c>
      <c r="B1989" s="324" t="s">
        <v>1083</v>
      </c>
      <c r="C1989" s="324" t="s">
        <v>19</v>
      </c>
      <c r="D1989" s="324">
        <v>88267</v>
      </c>
      <c r="E1989" s="323" t="s">
        <v>1371</v>
      </c>
      <c r="F1989" s="403" t="s">
        <v>1085</v>
      </c>
      <c r="G1989" s="404"/>
      <c r="H1989" s="324" t="s">
        <v>979</v>
      </c>
      <c r="I1989" s="323">
        <v>6.0999999999999999E-2</v>
      </c>
      <c r="J1989" s="323">
        <v>19.88</v>
      </c>
      <c r="K1989" s="325">
        <v>1.21</v>
      </c>
    </row>
    <row r="1990" spans="1:11" hidden="1">
      <c r="A1990" s="277"/>
      <c r="B1990"/>
      <c r="C1990"/>
      <c r="D1990"/>
      <c r="E1990" s="277"/>
      <c r="F1990" s="277"/>
      <c r="G1990"/>
      <c r="H1990"/>
      <c r="I1990" s="277"/>
      <c r="J1990" s="277"/>
      <c r="K1990" s="278"/>
    </row>
    <row r="1991" spans="1:11" ht="24.75">
      <c r="A1991" s="315"/>
      <c r="B1991" s="316" t="s">
        <v>1066</v>
      </c>
      <c r="C1991" s="316" t="s">
        <v>1067</v>
      </c>
      <c r="D1991" s="316" t="s">
        <v>6</v>
      </c>
      <c r="E1991" s="317" t="s">
        <v>1068</v>
      </c>
      <c r="F1991" s="317" t="s">
        <v>1069</v>
      </c>
      <c r="G1991" s="316"/>
      <c r="H1991" s="316" t="s">
        <v>1070</v>
      </c>
      <c r="I1991" s="317" t="s">
        <v>11</v>
      </c>
      <c r="J1991" s="317" t="s">
        <v>1071</v>
      </c>
      <c r="K1991" s="318" t="s">
        <v>1072</v>
      </c>
    </row>
    <row r="1992" spans="1:11" ht="31.5">
      <c r="A1992" s="319" t="s">
        <v>1817</v>
      </c>
      <c r="B1992" s="320" t="s">
        <v>1074</v>
      </c>
      <c r="C1992" s="320" t="s">
        <v>1075</v>
      </c>
      <c r="D1992" s="320" t="s">
        <v>521</v>
      </c>
      <c r="E1992" s="321" t="s">
        <v>522</v>
      </c>
      <c r="F1992" s="321" t="s">
        <v>1282</v>
      </c>
      <c r="G1992" s="320"/>
      <c r="H1992" s="320" t="s">
        <v>130</v>
      </c>
      <c r="I1992" s="321">
        <v>1</v>
      </c>
      <c r="J1992" s="321">
        <v>170.03</v>
      </c>
      <c r="K1992" s="322">
        <v>170.03</v>
      </c>
    </row>
    <row r="1993" spans="1:11">
      <c r="A1993" s="323" t="s">
        <v>1076</v>
      </c>
      <c r="B1993" s="324" t="s">
        <v>1077</v>
      </c>
      <c r="C1993" s="324" t="s">
        <v>1280</v>
      </c>
      <c r="D1993" s="324">
        <v>12727</v>
      </c>
      <c r="E1993" s="323" t="s">
        <v>1537</v>
      </c>
      <c r="F1993" s="403" t="s">
        <v>1079</v>
      </c>
      <c r="G1993" s="404"/>
      <c r="H1993" s="324" t="s">
        <v>130</v>
      </c>
      <c r="I1993" s="323">
        <v>1</v>
      </c>
      <c r="J1993" s="323">
        <v>133.30000000000001</v>
      </c>
      <c r="K1993" s="325">
        <v>133.30000000000001</v>
      </c>
    </row>
    <row r="1994" spans="1:11">
      <c r="A1994" s="323" t="s">
        <v>1076</v>
      </c>
      <c r="B1994" s="324" t="s">
        <v>1083</v>
      </c>
      <c r="C1994" s="324" t="s">
        <v>19</v>
      </c>
      <c r="D1994" s="324">
        <v>88316</v>
      </c>
      <c r="E1994" s="323" t="s">
        <v>1086</v>
      </c>
      <c r="F1994" s="403" t="s">
        <v>1085</v>
      </c>
      <c r="G1994" s="404"/>
      <c r="H1994" s="324" t="s">
        <v>979</v>
      </c>
      <c r="I1994" s="323">
        <v>1</v>
      </c>
      <c r="J1994" s="323">
        <v>16.02</v>
      </c>
      <c r="K1994" s="325">
        <v>16.02</v>
      </c>
    </row>
    <row r="1995" spans="1:11">
      <c r="A1995" s="323" t="s">
        <v>1076</v>
      </c>
      <c r="B1995" s="324" t="s">
        <v>1083</v>
      </c>
      <c r="C1995" s="324" t="s">
        <v>19</v>
      </c>
      <c r="D1995" s="324">
        <v>88264</v>
      </c>
      <c r="E1995" s="323" t="s">
        <v>1476</v>
      </c>
      <c r="F1995" s="403" t="s">
        <v>1085</v>
      </c>
      <c r="G1995" s="404"/>
      <c r="H1995" s="324" t="s">
        <v>979</v>
      </c>
      <c r="I1995" s="323">
        <v>1</v>
      </c>
      <c r="J1995" s="323">
        <v>20.71</v>
      </c>
      <c r="K1995" s="325">
        <v>20.71</v>
      </c>
    </row>
    <row r="1996" spans="1:11">
      <c r="A1996" s="277"/>
      <c r="B1996"/>
      <c r="C1996"/>
      <c r="D1996"/>
      <c r="E1996" s="277"/>
      <c r="F1996" s="277"/>
      <c r="G1996"/>
      <c r="H1996"/>
      <c r="I1996" s="277"/>
      <c r="J1996" s="277"/>
      <c r="K1996" s="278"/>
    </row>
    <row r="1997" spans="1:11" ht="24.75" hidden="1">
      <c r="A1997" s="315"/>
      <c r="B1997" s="316" t="s">
        <v>1066</v>
      </c>
      <c r="C1997" s="316" t="s">
        <v>1067</v>
      </c>
      <c r="D1997" s="316" t="s">
        <v>6</v>
      </c>
      <c r="E1997" s="317" t="s">
        <v>1068</v>
      </c>
      <c r="F1997" s="317" t="s">
        <v>1069</v>
      </c>
      <c r="G1997" s="316"/>
      <c r="H1997" s="316" t="s">
        <v>1070</v>
      </c>
      <c r="I1997" s="317" t="s">
        <v>11</v>
      </c>
      <c r="J1997" s="317" t="s">
        <v>1071</v>
      </c>
      <c r="K1997" s="318" t="s">
        <v>1072</v>
      </c>
    </row>
    <row r="1998" spans="1:11" ht="47.25" hidden="1">
      <c r="A1998" s="319" t="s">
        <v>1818</v>
      </c>
      <c r="B1998" s="320" t="s">
        <v>1074</v>
      </c>
      <c r="C1998" s="320" t="s">
        <v>19</v>
      </c>
      <c r="D1998" s="320">
        <v>92763</v>
      </c>
      <c r="E1998" s="321" t="s">
        <v>1819</v>
      </c>
      <c r="F1998" s="321" t="s">
        <v>1210</v>
      </c>
      <c r="G1998" s="320"/>
      <c r="H1998" s="320" t="s">
        <v>218</v>
      </c>
      <c r="I1998" s="321">
        <v>1</v>
      </c>
      <c r="J1998" s="321">
        <v>11.64</v>
      </c>
      <c r="K1998" s="322">
        <v>11.64</v>
      </c>
    </row>
    <row r="1999" spans="1:11" ht="24.75" hidden="1">
      <c r="A1999" s="323" t="s">
        <v>1076</v>
      </c>
      <c r="B1999" s="324" t="s">
        <v>1077</v>
      </c>
      <c r="C1999" s="324" t="s">
        <v>19</v>
      </c>
      <c r="D1999" s="324">
        <v>39017</v>
      </c>
      <c r="E1999" s="323" t="s">
        <v>1226</v>
      </c>
      <c r="F1999" s="403" t="s">
        <v>1079</v>
      </c>
      <c r="G1999" s="404"/>
      <c r="H1999" s="324" t="s">
        <v>123</v>
      </c>
      <c r="I1999" s="323">
        <v>0.36699999999999999</v>
      </c>
      <c r="J1999" s="323">
        <v>0.22</v>
      </c>
      <c r="K1999" s="325">
        <v>0.08</v>
      </c>
    </row>
    <row r="2000" spans="1:11" hidden="1">
      <c r="A2000" s="323" t="s">
        <v>1076</v>
      </c>
      <c r="B2000" s="324" t="s">
        <v>1077</v>
      </c>
      <c r="C2000" s="324" t="s">
        <v>19</v>
      </c>
      <c r="D2000" s="324">
        <v>43132</v>
      </c>
      <c r="E2000" s="323" t="s">
        <v>1227</v>
      </c>
      <c r="F2000" s="403" t="s">
        <v>1079</v>
      </c>
      <c r="G2000" s="404"/>
      <c r="H2000" s="324" t="s">
        <v>1228</v>
      </c>
      <c r="I2000" s="323">
        <v>2.5000000000000001E-2</v>
      </c>
      <c r="J2000" s="323">
        <v>20.010000000000002</v>
      </c>
      <c r="K2000" s="325">
        <v>0.5</v>
      </c>
    </row>
    <row r="2001" spans="1:11" hidden="1">
      <c r="A2001" s="323" t="s">
        <v>1076</v>
      </c>
      <c r="B2001" s="324" t="s">
        <v>1083</v>
      </c>
      <c r="C2001" s="324" t="s">
        <v>19</v>
      </c>
      <c r="D2001" s="324">
        <v>88238</v>
      </c>
      <c r="E2001" s="323" t="s">
        <v>1229</v>
      </c>
      <c r="F2001" s="403" t="s">
        <v>1085</v>
      </c>
      <c r="G2001" s="404"/>
      <c r="H2001" s="324" t="s">
        <v>979</v>
      </c>
      <c r="I2001" s="323">
        <v>6.3E-3</v>
      </c>
      <c r="J2001" s="323">
        <v>16.03</v>
      </c>
      <c r="K2001" s="325">
        <v>0.1</v>
      </c>
    </row>
    <row r="2002" spans="1:11" hidden="1">
      <c r="A2002" s="323" t="s">
        <v>1076</v>
      </c>
      <c r="B2002" s="324" t="s">
        <v>1083</v>
      </c>
      <c r="C2002" s="324" t="s">
        <v>19</v>
      </c>
      <c r="D2002" s="324">
        <v>88245</v>
      </c>
      <c r="E2002" s="323" t="s">
        <v>1230</v>
      </c>
      <c r="F2002" s="403" t="s">
        <v>1085</v>
      </c>
      <c r="G2002" s="404"/>
      <c r="H2002" s="324" t="s">
        <v>979</v>
      </c>
      <c r="I2002" s="323">
        <v>3.8600000000000002E-2</v>
      </c>
      <c r="J2002" s="323">
        <v>19.86</v>
      </c>
      <c r="K2002" s="325">
        <v>0.76</v>
      </c>
    </row>
    <row r="2003" spans="1:11" hidden="1">
      <c r="A2003" s="323" t="s">
        <v>1076</v>
      </c>
      <c r="B2003" s="324" t="s">
        <v>1083</v>
      </c>
      <c r="C2003" s="324" t="s">
        <v>19</v>
      </c>
      <c r="D2003" s="324">
        <v>92795</v>
      </c>
      <c r="E2003" s="323" t="s">
        <v>1269</v>
      </c>
      <c r="F2003" s="403" t="s">
        <v>1088</v>
      </c>
      <c r="G2003" s="404"/>
      <c r="H2003" s="324" t="s">
        <v>218</v>
      </c>
      <c r="I2003" s="323">
        <v>1</v>
      </c>
      <c r="J2003" s="323">
        <v>10.199999999999999</v>
      </c>
      <c r="K2003" s="325">
        <v>10.199999999999999</v>
      </c>
    </row>
    <row r="2004" spans="1:11" hidden="1">
      <c r="A2004" s="277"/>
      <c r="B2004"/>
      <c r="C2004"/>
      <c r="D2004"/>
      <c r="E2004" s="277"/>
      <c r="F2004" s="277"/>
      <c r="G2004"/>
      <c r="H2004"/>
      <c r="I2004" s="277"/>
      <c r="J2004" s="277"/>
      <c r="K2004" s="278"/>
    </row>
    <row r="2005" spans="1:11" ht="24.75" hidden="1">
      <c r="A2005" s="315"/>
      <c r="B2005" s="316" t="s">
        <v>1066</v>
      </c>
      <c r="C2005" s="316" t="s">
        <v>1067</v>
      </c>
      <c r="D2005" s="316" t="s">
        <v>6</v>
      </c>
      <c r="E2005" s="317" t="s">
        <v>1068</v>
      </c>
      <c r="F2005" s="317" t="s">
        <v>1069</v>
      </c>
      <c r="G2005" s="316"/>
      <c r="H2005" s="316" t="s">
        <v>1070</v>
      </c>
      <c r="I2005" s="317" t="s">
        <v>11</v>
      </c>
      <c r="J2005" s="317" t="s">
        <v>1071</v>
      </c>
      <c r="K2005" s="318" t="s">
        <v>1072</v>
      </c>
    </row>
    <row r="2006" spans="1:11" ht="47.25" hidden="1">
      <c r="A2006" s="319" t="s">
        <v>1820</v>
      </c>
      <c r="B2006" s="320" t="s">
        <v>1074</v>
      </c>
      <c r="C2006" s="320" t="s">
        <v>19</v>
      </c>
      <c r="D2006" s="320">
        <v>92778</v>
      </c>
      <c r="E2006" s="321" t="s">
        <v>1243</v>
      </c>
      <c r="F2006" s="321" t="s">
        <v>1210</v>
      </c>
      <c r="G2006" s="320"/>
      <c r="H2006" s="320" t="s">
        <v>218</v>
      </c>
      <c r="I2006" s="321">
        <v>1</v>
      </c>
      <c r="J2006" s="321">
        <v>14.63</v>
      </c>
      <c r="K2006" s="322">
        <v>14.63</v>
      </c>
    </row>
    <row r="2007" spans="1:11" ht="24.75" hidden="1">
      <c r="A2007" s="323" t="s">
        <v>1076</v>
      </c>
      <c r="B2007" s="324" t="s">
        <v>1077</v>
      </c>
      <c r="C2007" s="324" t="s">
        <v>19</v>
      </c>
      <c r="D2007" s="324">
        <v>39017</v>
      </c>
      <c r="E2007" s="323" t="s">
        <v>1226</v>
      </c>
      <c r="F2007" s="403" t="s">
        <v>1079</v>
      </c>
      <c r="G2007" s="404"/>
      <c r="H2007" s="324" t="s">
        <v>123</v>
      </c>
      <c r="I2007" s="323">
        <v>0.54300000000000004</v>
      </c>
      <c r="J2007" s="323">
        <v>0.22</v>
      </c>
      <c r="K2007" s="325">
        <v>0.11</v>
      </c>
    </row>
    <row r="2008" spans="1:11" hidden="1">
      <c r="A2008" s="323" t="s">
        <v>1076</v>
      </c>
      <c r="B2008" s="324" t="s">
        <v>1077</v>
      </c>
      <c r="C2008" s="324" t="s">
        <v>19</v>
      </c>
      <c r="D2008" s="324">
        <v>43132</v>
      </c>
      <c r="E2008" s="323" t="s">
        <v>1227</v>
      </c>
      <c r="F2008" s="403" t="s">
        <v>1079</v>
      </c>
      <c r="G2008" s="404"/>
      <c r="H2008" s="324" t="s">
        <v>1228</v>
      </c>
      <c r="I2008" s="323">
        <v>2.5000000000000001E-2</v>
      </c>
      <c r="J2008" s="323">
        <v>20.010000000000002</v>
      </c>
      <c r="K2008" s="325">
        <v>0.5</v>
      </c>
    </row>
    <row r="2009" spans="1:11" hidden="1">
      <c r="A2009" s="323" t="s">
        <v>1076</v>
      </c>
      <c r="B2009" s="324" t="s">
        <v>1083</v>
      </c>
      <c r="C2009" s="324" t="s">
        <v>19</v>
      </c>
      <c r="D2009" s="324">
        <v>88238</v>
      </c>
      <c r="E2009" s="323" t="s">
        <v>1229</v>
      </c>
      <c r="F2009" s="403" t="s">
        <v>1085</v>
      </c>
      <c r="G2009" s="404"/>
      <c r="H2009" s="324" t="s">
        <v>979</v>
      </c>
      <c r="I2009" s="323">
        <v>1.5599999999999999E-2</v>
      </c>
      <c r="J2009" s="323">
        <v>16.03</v>
      </c>
      <c r="K2009" s="325">
        <v>0.25</v>
      </c>
    </row>
    <row r="2010" spans="1:11" hidden="1">
      <c r="A2010" s="323" t="s">
        <v>1076</v>
      </c>
      <c r="B2010" s="324" t="s">
        <v>1083</v>
      </c>
      <c r="C2010" s="324" t="s">
        <v>19</v>
      </c>
      <c r="D2010" s="324">
        <v>88245</v>
      </c>
      <c r="E2010" s="323" t="s">
        <v>1230</v>
      </c>
      <c r="F2010" s="403" t="s">
        <v>1085</v>
      </c>
      <c r="G2010" s="404"/>
      <c r="H2010" s="324" t="s">
        <v>979</v>
      </c>
      <c r="I2010" s="323">
        <v>9.5600000000000004E-2</v>
      </c>
      <c r="J2010" s="323">
        <v>19.86</v>
      </c>
      <c r="K2010" s="325">
        <v>1.89</v>
      </c>
    </row>
    <row r="2011" spans="1:11" hidden="1">
      <c r="A2011" s="323" t="s">
        <v>1076</v>
      </c>
      <c r="B2011" s="324" t="s">
        <v>1083</v>
      </c>
      <c r="C2011" s="324" t="s">
        <v>19</v>
      </c>
      <c r="D2011" s="324">
        <v>92794</v>
      </c>
      <c r="E2011" s="323" t="s">
        <v>1241</v>
      </c>
      <c r="F2011" s="403" t="s">
        <v>1088</v>
      </c>
      <c r="G2011" s="404"/>
      <c r="H2011" s="324" t="s">
        <v>218</v>
      </c>
      <c r="I2011" s="323">
        <v>1</v>
      </c>
      <c r="J2011" s="323">
        <v>11.88</v>
      </c>
      <c r="K2011" s="325">
        <v>11.88</v>
      </c>
    </row>
    <row r="2012" spans="1:11" hidden="1">
      <c r="A2012" s="277"/>
      <c r="B2012"/>
      <c r="C2012"/>
      <c r="D2012"/>
      <c r="E2012" s="277"/>
      <c r="F2012" s="277"/>
      <c r="G2012"/>
      <c r="H2012"/>
      <c r="I2012" s="277"/>
      <c r="J2012" s="277"/>
      <c r="K2012" s="278"/>
    </row>
    <row r="2013" spans="1:11" ht="24.75" hidden="1">
      <c r="A2013" s="315"/>
      <c r="B2013" s="316" t="s">
        <v>1066</v>
      </c>
      <c r="C2013" s="316" t="s">
        <v>1067</v>
      </c>
      <c r="D2013" s="316" t="s">
        <v>6</v>
      </c>
      <c r="E2013" s="317" t="s">
        <v>1068</v>
      </c>
      <c r="F2013" s="317" t="s">
        <v>1069</v>
      </c>
      <c r="G2013" s="316"/>
      <c r="H2013" s="316" t="s">
        <v>1070</v>
      </c>
      <c r="I2013" s="317" t="s">
        <v>11</v>
      </c>
      <c r="J2013" s="317" t="s">
        <v>1071</v>
      </c>
      <c r="K2013" s="318" t="s">
        <v>1072</v>
      </c>
    </row>
    <row r="2014" spans="1:11" ht="47.25" hidden="1">
      <c r="A2014" s="319" t="s">
        <v>1821</v>
      </c>
      <c r="B2014" s="320" t="s">
        <v>1074</v>
      </c>
      <c r="C2014" s="320" t="s">
        <v>19</v>
      </c>
      <c r="D2014" s="320">
        <v>92775</v>
      </c>
      <c r="E2014" s="321" t="s">
        <v>1251</v>
      </c>
      <c r="F2014" s="321" t="s">
        <v>1210</v>
      </c>
      <c r="G2014" s="320"/>
      <c r="H2014" s="320" t="s">
        <v>218</v>
      </c>
      <c r="I2014" s="321">
        <v>1</v>
      </c>
      <c r="J2014" s="321">
        <v>18.079999999999998</v>
      </c>
      <c r="K2014" s="322">
        <v>18.079999999999998</v>
      </c>
    </row>
    <row r="2015" spans="1:11" ht="24.75" hidden="1">
      <c r="A2015" s="323" t="s">
        <v>1076</v>
      </c>
      <c r="B2015" s="324" t="s">
        <v>1077</v>
      </c>
      <c r="C2015" s="324" t="s">
        <v>19</v>
      </c>
      <c r="D2015" s="324">
        <v>39017</v>
      </c>
      <c r="E2015" s="323" t="s">
        <v>1226</v>
      </c>
      <c r="F2015" s="403" t="s">
        <v>1079</v>
      </c>
      <c r="G2015" s="404"/>
      <c r="H2015" s="324" t="s">
        <v>123</v>
      </c>
      <c r="I2015" s="323">
        <v>1.19</v>
      </c>
      <c r="J2015" s="323">
        <v>0.22</v>
      </c>
      <c r="K2015" s="325">
        <v>0.26</v>
      </c>
    </row>
    <row r="2016" spans="1:11" hidden="1">
      <c r="A2016" s="323" t="s">
        <v>1076</v>
      </c>
      <c r="B2016" s="324" t="s">
        <v>1077</v>
      </c>
      <c r="C2016" s="324" t="s">
        <v>19</v>
      </c>
      <c r="D2016" s="324">
        <v>43132</v>
      </c>
      <c r="E2016" s="323" t="s">
        <v>1227</v>
      </c>
      <c r="F2016" s="403" t="s">
        <v>1079</v>
      </c>
      <c r="G2016" s="404"/>
      <c r="H2016" s="324" t="s">
        <v>1228</v>
      </c>
      <c r="I2016" s="323">
        <v>2.5000000000000001E-2</v>
      </c>
      <c r="J2016" s="323">
        <v>20.010000000000002</v>
      </c>
      <c r="K2016" s="325">
        <v>0.5</v>
      </c>
    </row>
    <row r="2017" spans="1:11" hidden="1">
      <c r="A2017" s="323" t="s">
        <v>1076</v>
      </c>
      <c r="B2017" s="324" t="s">
        <v>1083</v>
      </c>
      <c r="C2017" s="324" t="s">
        <v>19</v>
      </c>
      <c r="D2017" s="324">
        <v>88238</v>
      </c>
      <c r="E2017" s="323" t="s">
        <v>1229</v>
      </c>
      <c r="F2017" s="403" t="s">
        <v>1085</v>
      </c>
      <c r="G2017" s="404"/>
      <c r="H2017" s="324" t="s">
        <v>979</v>
      </c>
      <c r="I2017" s="323">
        <v>3.6700000000000003E-2</v>
      </c>
      <c r="J2017" s="323">
        <v>16.03</v>
      </c>
      <c r="K2017" s="325">
        <v>0.57999999999999996</v>
      </c>
    </row>
    <row r="2018" spans="1:11" hidden="1">
      <c r="A2018" s="323" t="s">
        <v>1076</v>
      </c>
      <c r="B2018" s="324" t="s">
        <v>1083</v>
      </c>
      <c r="C2018" s="324" t="s">
        <v>19</v>
      </c>
      <c r="D2018" s="324">
        <v>88245</v>
      </c>
      <c r="E2018" s="323" t="s">
        <v>1230</v>
      </c>
      <c r="F2018" s="403" t="s">
        <v>1085</v>
      </c>
      <c r="G2018" s="404"/>
      <c r="H2018" s="324" t="s">
        <v>979</v>
      </c>
      <c r="I2018" s="323">
        <v>0.22450000000000001</v>
      </c>
      <c r="J2018" s="323">
        <v>19.86</v>
      </c>
      <c r="K2018" s="325">
        <v>4.45</v>
      </c>
    </row>
    <row r="2019" spans="1:11" hidden="1">
      <c r="A2019" s="323" t="s">
        <v>1076</v>
      </c>
      <c r="B2019" s="324" t="s">
        <v>1083</v>
      </c>
      <c r="C2019" s="324" t="s">
        <v>19</v>
      </c>
      <c r="D2019" s="324">
        <v>92791</v>
      </c>
      <c r="E2019" s="323" t="s">
        <v>1237</v>
      </c>
      <c r="F2019" s="403" t="s">
        <v>1088</v>
      </c>
      <c r="G2019" s="404"/>
      <c r="H2019" s="324" t="s">
        <v>218</v>
      </c>
      <c r="I2019" s="323">
        <v>1</v>
      </c>
      <c r="J2019" s="323">
        <v>12.29</v>
      </c>
      <c r="K2019" s="325">
        <v>12.29</v>
      </c>
    </row>
    <row r="2020" spans="1:11" hidden="1">
      <c r="A2020" s="277"/>
      <c r="B2020"/>
      <c r="C2020"/>
      <c r="D2020"/>
      <c r="E2020" s="277"/>
      <c r="F2020" s="277"/>
      <c r="G2020"/>
      <c r="H2020"/>
      <c r="I2020" s="277"/>
      <c r="J2020" s="277"/>
      <c r="K2020" s="278"/>
    </row>
    <row r="2021" spans="1:11" ht="24.75" hidden="1">
      <c r="A2021" s="315"/>
      <c r="B2021" s="316" t="s">
        <v>1066</v>
      </c>
      <c r="C2021" s="316" t="s">
        <v>1067</v>
      </c>
      <c r="D2021" s="316" t="s">
        <v>6</v>
      </c>
      <c r="E2021" s="317" t="s">
        <v>1068</v>
      </c>
      <c r="F2021" s="317" t="s">
        <v>1069</v>
      </c>
      <c r="G2021" s="316"/>
      <c r="H2021" s="316" t="s">
        <v>1070</v>
      </c>
      <c r="I2021" s="317" t="s">
        <v>11</v>
      </c>
      <c r="J2021" s="317" t="s">
        <v>1071</v>
      </c>
      <c r="K2021" s="318" t="s">
        <v>1072</v>
      </c>
    </row>
    <row r="2022" spans="1:11" ht="47.25" hidden="1">
      <c r="A2022" s="319" t="s">
        <v>1822</v>
      </c>
      <c r="B2022" s="320" t="s">
        <v>1074</v>
      </c>
      <c r="C2022" s="320" t="s">
        <v>19</v>
      </c>
      <c r="D2022" s="320">
        <v>96259</v>
      </c>
      <c r="E2022" s="321" t="s">
        <v>575</v>
      </c>
      <c r="F2022" s="321" t="s">
        <v>1210</v>
      </c>
      <c r="G2022" s="320"/>
      <c r="H2022" s="320" t="s">
        <v>21</v>
      </c>
      <c r="I2022" s="321">
        <v>1</v>
      </c>
      <c r="J2022" s="321">
        <v>202.28</v>
      </c>
      <c r="K2022" s="322">
        <v>202.28</v>
      </c>
    </row>
    <row r="2023" spans="1:11" hidden="1">
      <c r="A2023" s="323" t="s">
        <v>1076</v>
      </c>
      <c r="B2023" s="324" t="s">
        <v>1077</v>
      </c>
      <c r="C2023" s="324" t="s">
        <v>19</v>
      </c>
      <c r="D2023" s="324">
        <v>2692</v>
      </c>
      <c r="E2023" s="323" t="s">
        <v>1215</v>
      </c>
      <c r="F2023" s="403" t="s">
        <v>1079</v>
      </c>
      <c r="G2023" s="404"/>
      <c r="H2023" s="324" t="s">
        <v>1094</v>
      </c>
      <c r="I2023" s="323">
        <v>9.4999999999999998E-3</v>
      </c>
      <c r="J2023" s="323">
        <v>5.24</v>
      </c>
      <c r="K2023" s="325">
        <v>0.04</v>
      </c>
    </row>
    <row r="2024" spans="1:11" hidden="1">
      <c r="A2024" s="323" t="s">
        <v>1076</v>
      </c>
      <c r="B2024" s="324" t="s">
        <v>1077</v>
      </c>
      <c r="C2024" s="324" t="s">
        <v>19</v>
      </c>
      <c r="D2024" s="324">
        <v>4517</v>
      </c>
      <c r="E2024" s="323" t="s">
        <v>1216</v>
      </c>
      <c r="F2024" s="403" t="s">
        <v>1079</v>
      </c>
      <c r="G2024" s="404"/>
      <c r="H2024" s="324" t="s">
        <v>23</v>
      </c>
      <c r="I2024" s="323">
        <v>7.0999999999999994E-2</v>
      </c>
      <c r="J2024" s="323">
        <v>3.16</v>
      </c>
      <c r="K2024" s="325">
        <v>0.22</v>
      </c>
    </row>
    <row r="2025" spans="1:11" hidden="1">
      <c r="A2025" s="323" t="s">
        <v>1076</v>
      </c>
      <c r="B2025" s="324" t="s">
        <v>1077</v>
      </c>
      <c r="C2025" s="324" t="s">
        <v>19</v>
      </c>
      <c r="D2025" s="324">
        <v>40271</v>
      </c>
      <c r="E2025" s="323" t="s">
        <v>1245</v>
      </c>
      <c r="F2025" s="403" t="s">
        <v>1202</v>
      </c>
      <c r="G2025" s="404"/>
      <c r="H2025" s="324" t="s">
        <v>1246</v>
      </c>
      <c r="I2025" s="323">
        <v>0.16400000000000001</v>
      </c>
      <c r="J2025" s="323">
        <v>12.8</v>
      </c>
      <c r="K2025" s="325">
        <v>2.09</v>
      </c>
    </row>
    <row r="2026" spans="1:11" hidden="1">
      <c r="A2026" s="323" t="s">
        <v>1076</v>
      </c>
      <c r="B2026" s="324" t="s">
        <v>1077</v>
      </c>
      <c r="C2026" s="324" t="s">
        <v>19</v>
      </c>
      <c r="D2026" s="324">
        <v>40304</v>
      </c>
      <c r="E2026" s="323" t="s">
        <v>1220</v>
      </c>
      <c r="F2026" s="403" t="s">
        <v>1079</v>
      </c>
      <c r="G2026" s="404"/>
      <c r="H2026" s="324" t="s">
        <v>218</v>
      </c>
      <c r="I2026" s="323">
        <v>0.08</v>
      </c>
      <c r="J2026" s="323">
        <v>31.58</v>
      </c>
      <c r="K2026" s="325">
        <v>2.52</v>
      </c>
    </row>
    <row r="2027" spans="1:11" hidden="1">
      <c r="A2027" s="323" t="s">
        <v>1076</v>
      </c>
      <c r="B2027" s="324" t="s">
        <v>1083</v>
      </c>
      <c r="C2027" s="324" t="s">
        <v>19</v>
      </c>
      <c r="D2027" s="324">
        <v>88239</v>
      </c>
      <c r="E2027" s="323" t="s">
        <v>1096</v>
      </c>
      <c r="F2027" s="403" t="s">
        <v>1085</v>
      </c>
      <c r="G2027" s="404"/>
      <c r="H2027" s="324" t="s">
        <v>979</v>
      </c>
      <c r="I2027" s="323">
        <v>0.53200000000000003</v>
      </c>
      <c r="J2027" s="323">
        <v>16.850000000000001</v>
      </c>
      <c r="K2027" s="325">
        <v>8.9600000000000009</v>
      </c>
    </row>
    <row r="2028" spans="1:11" hidden="1">
      <c r="A2028" s="323" t="s">
        <v>1076</v>
      </c>
      <c r="B2028" s="324" t="s">
        <v>1083</v>
      </c>
      <c r="C2028" s="324" t="s">
        <v>19</v>
      </c>
      <c r="D2028" s="324">
        <v>88262</v>
      </c>
      <c r="E2028" s="323" t="s">
        <v>1084</v>
      </c>
      <c r="F2028" s="403" t="s">
        <v>1085</v>
      </c>
      <c r="G2028" s="404"/>
      <c r="H2028" s="324" t="s">
        <v>979</v>
      </c>
      <c r="I2028" s="323">
        <v>2.9009999999999998</v>
      </c>
      <c r="J2028" s="323">
        <v>19.739999999999998</v>
      </c>
      <c r="K2028" s="325">
        <v>57.26</v>
      </c>
    </row>
    <row r="2029" spans="1:11" hidden="1">
      <c r="A2029" s="323" t="s">
        <v>1076</v>
      </c>
      <c r="B2029" s="324" t="s">
        <v>1083</v>
      </c>
      <c r="C2029" s="324" t="s">
        <v>19</v>
      </c>
      <c r="D2029" s="324">
        <v>96252</v>
      </c>
      <c r="E2029" s="323" t="s">
        <v>1823</v>
      </c>
      <c r="F2029" s="403" t="s">
        <v>1088</v>
      </c>
      <c r="G2029" s="404"/>
      <c r="H2029" s="324" t="s">
        <v>21</v>
      </c>
      <c r="I2029" s="323">
        <v>0.53</v>
      </c>
      <c r="J2029" s="323">
        <v>247.53</v>
      </c>
      <c r="K2029" s="325">
        <v>131.19</v>
      </c>
    </row>
    <row r="2030" spans="1:11" hidden="1">
      <c r="A2030" s="277"/>
      <c r="B2030"/>
      <c r="C2030"/>
      <c r="D2030"/>
      <c r="E2030" s="277"/>
      <c r="F2030" s="277"/>
      <c r="G2030"/>
      <c r="H2030"/>
      <c r="I2030" s="277"/>
      <c r="J2030" s="277"/>
      <c r="K2030" s="278"/>
    </row>
    <row r="2031" spans="1:11" ht="24.75" hidden="1">
      <c r="A2031" s="315"/>
      <c r="B2031" s="316" t="s">
        <v>1066</v>
      </c>
      <c r="C2031" s="316" t="s">
        <v>1067</v>
      </c>
      <c r="D2031" s="316" t="s">
        <v>6</v>
      </c>
      <c r="E2031" s="317" t="s">
        <v>1068</v>
      </c>
      <c r="F2031" s="317" t="s">
        <v>1069</v>
      </c>
      <c r="G2031" s="316"/>
      <c r="H2031" s="316" t="s">
        <v>1070</v>
      </c>
      <c r="I2031" s="317" t="s">
        <v>11</v>
      </c>
      <c r="J2031" s="317" t="s">
        <v>1071</v>
      </c>
      <c r="K2031" s="318" t="s">
        <v>1072</v>
      </c>
    </row>
    <row r="2032" spans="1:11" ht="31.5" hidden="1">
      <c r="A2032" s="319" t="s">
        <v>1824</v>
      </c>
      <c r="B2032" s="320" t="s">
        <v>1074</v>
      </c>
      <c r="C2032" s="320" t="s">
        <v>19</v>
      </c>
      <c r="D2032" s="320">
        <v>103672</v>
      </c>
      <c r="E2032" s="321" t="s">
        <v>1059</v>
      </c>
      <c r="F2032" s="321" t="s">
        <v>1210</v>
      </c>
      <c r="G2032" s="320"/>
      <c r="H2032" s="320" t="s">
        <v>28</v>
      </c>
      <c r="I2032" s="321">
        <v>1</v>
      </c>
      <c r="J2032" s="321">
        <v>734.59</v>
      </c>
      <c r="K2032" s="322">
        <v>734.59</v>
      </c>
    </row>
    <row r="2033" spans="1:11" ht="24.75" hidden="1">
      <c r="A2033" s="323" t="s">
        <v>1076</v>
      </c>
      <c r="B2033" s="324" t="s">
        <v>1077</v>
      </c>
      <c r="C2033" s="324" t="s">
        <v>19</v>
      </c>
      <c r="D2033" s="324">
        <v>1527</v>
      </c>
      <c r="E2033" s="323" t="s">
        <v>1234</v>
      </c>
      <c r="F2033" s="403" t="s">
        <v>1079</v>
      </c>
      <c r="G2033" s="404"/>
      <c r="H2033" s="324" t="s">
        <v>28</v>
      </c>
      <c r="I2033" s="323">
        <v>1.103</v>
      </c>
      <c r="J2033" s="323">
        <v>638.25</v>
      </c>
      <c r="K2033" s="325">
        <v>703.98</v>
      </c>
    </row>
    <row r="2034" spans="1:11" hidden="1">
      <c r="A2034" s="323" t="s">
        <v>1076</v>
      </c>
      <c r="B2034" s="324" t="s">
        <v>1083</v>
      </c>
      <c r="C2034" s="324" t="s">
        <v>19</v>
      </c>
      <c r="D2034" s="324">
        <v>88262</v>
      </c>
      <c r="E2034" s="323" t="s">
        <v>1084</v>
      </c>
      <c r="F2034" s="403" t="s">
        <v>1085</v>
      </c>
      <c r="G2034" s="404"/>
      <c r="H2034" s="324" t="s">
        <v>979</v>
      </c>
      <c r="I2034" s="323">
        <v>0.224</v>
      </c>
      <c r="J2034" s="323">
        <v>19.739999999999998</v>
      </c>
      <c r="K2034" s="325">
        <v>4.42</v>
      </c>
    </row>
    <row r="2035" spans="1:11" hidden="1">
      <c r="A2035" s="323" t="s">
        <v>1076</v>
      </c>
      <c r="B2035" s="324" t="s">
        <v>1083</v>
      </c>
      <c r="C2035" s="324" t="s">
        <v>19</v>
      </c>
      <c r="D2035" s="324">
        <v>88309</v>
      </c>
      <c r="E2035" s="323" t="s">
        <v>1208</v>
      </c>
      <c r="F2035" s="403" t="s">
        <v>1085</v>
      </c>
      <c r="G2035" s="404"/>
      <c r="H2035" s="324" t="s">
        <v>979</v>
      </c>
      <c r="I2035" s="323">
        <v>0.224</v>
      </c>
      <c r="J2035" s="323">
        <v>19.98</v>
      </c>
      <c r="K2035" s="325">
        <v>4.47</v>
      </c>
    </row>
    <row r="2036" spans="1:11" hidden="1">
      <c r="A2036" s="323" t="s">
        <v>1076</v>
      </c>
      <c r="B2036" s="324" t="s">
        <v>1083</v>
      </c>
      <c r="C2036" s="324" t="s">
        <v>19</v>
      </c>
      <c r="D2036" s="324">
        <v>88316</v>
      </c>
      <c r="E2036" s="323" t="s">
        <v>1086</v>
      </c>
      <c r="F2036" s="403" t="s">
        <v>1085</v>
      </c>
      <c r="G2036" s="404"/>
      <c r="H2036" s="324" t="s">
        <v>979</v>
      </c>
      <c r="I2036" s="323">
        <v>1.345</v>
      </c>
      <c r="J2036" s="323">
        <v>16.02</v>
      </c>
      <c r="K2036" s="325">
        <v>21.54</v>
      </c>
    </row>
    <row r="2037" spans="1:11" ht="24.75" hidden="1">
      <c r="A2037" s="323" t="s">
        <v>1076</v>
      </c>
      <c r="B2037" s="324" t="s">
        <v>1083</v>
      </c>
      <c r="C2037" s="324" t="s">
        <v>19</v>
      </c>
      <c r="D2037" s="324">
        <v>90586</v>
      </c>
      <c r="E2037" s="323" t="s">
        <v>1223</v>
      </c>
      <c r="F2037" s="403" t="s">
        <v>1098</v>
      </c>
      <c r="G2037" s="404"/>
      <c r="H2037" s="324" t="s">
        <v>1099</v>
      </c>
      <c r="I2037" s="323">
        <v>9.4E-2</v>
      </c>
      <c r="J2037" s="323">
        <v>1.37</v>
      </c>
      <c r="K2037" s="325">
        <v>0.12</v>
      </c>
    </row>
    <row r="2038" spans="1:11" ht="24.75" hidden="1">
      <c r="A2038" s="323" t="s">
        <v>1076</v>
      </c>
      <c r="B2038" s="324" t="s">
        <v>1083</v>
      </c>
      <c r="C2038" s="324" t="s">
        <v>19</v>
      </c>
      <c r="D2038" s="324">
        <v>90587</v>
      </c>
      <c r="E2038" s="323" t="s">
        <v>1224</v>
      </c>
      <c r="F2038" s="403" t="s">
        <v>1098</v>
      </c>
      <c r="G2038" s="404"/>
      <c r="H2038" s="324" t="s">
        <v>1101</v>
      </c>
      <c r="I2038" s="323">
        <v>0.13</v>
      </c>
      <c r="J2038" s="323">
        <v>0.53</v>
      </c>
      <c r="K2038" s="325">
        <v>0.06</v>
      </c>
    </row>
    <row r="2039" spans="1:11" hidden="1">
      <c r="A2039" s="277"/>
      <c r="B2039"/>
      <c r="C2039"/>
      <c r="D2039"/>
      <c r="E2039" s="277"/>
      <c r="F2039" s="277"/>
      <c r="G2039"/>
      <c r="H2039"/>
      <c r="I2039" s="277"/>
      <c r="J2039" s="277"/>
      <c r="K2039" s="278"/>
    </row>
    <row r="2040" spans="1:11" ht="24.75">
      <c r="A2040" s="315"/>
      <c r="B2040" s="316" t="s">
        <v>1066</v>
      </c>
      <c r="C2040" s="316" t="s">
        <v>1067</v>
      </c>
      <c r="D2040" s="316" t="s">
        <v>6</v>
      </c>
      <c r="E2040" s="317" t="s">
        <v>1068</v>
      </c>
      <c r="F2040" s="317" t="s">
        <v>1069</v>
      </c>
      <c r="G2040" s="316"/>
      <c r="H2040" s="316" t="s">
        <v>1070</v>
      </c>
      <c r="I2040" s="317" t="s">
        <v>11</v>
      </c>
      <c r="J2040" s="317" t="s">
        <v>1071</v>
      </c>
      <c r="K2040" s="318" t="s">
        <v>1072</v>
      </c>
    </row>
    <row r="2041" spans="1:11" ht="47.25">
      <c r="A2041" s="319" t="s">
        <v>1825</v>
      </c>
      <c r="B2041" s="320" t="s">
        <v>1074</v>
      </c>
      <c r="C2041" s="320" t="s">
        <v>1075</v>
      </c>
      <c r="D2041" s="320" t="s">
        <v>486</v>
      </c>
      <c r="E2041" s="321" t="s">
        <v>487</v>
      </c>
      <c r="F2041" s="321" t="s">
        <v>1378</v>
      </c>
      <c r="G2041" s="320"/>
      <c r="H2041" s="320" t="s">
        <v>23</v>
      </c>
      <c r="I2041" s="321">
        <v>1</v>
      </c>
      <c r="J2041" s="321">
        <v>57.66</v>
      </c>
      <c r="K2041" s="322">
        <v>57.66</v>
      </c>
    </row>
    <row r="2042" spans="1:11">
      <c r="A2042" s="323" t="s">
        <v>1076</v>
      </c>
      <c r="B2042" s="324" t="s">
        <v>1077</v>
      </c>
      <c r="C2042" s="324" t="s">
        <v>19</v>
      </c>
      <c r="D2042" s="324">
        <v>584</v>
      </c>
      <c r="E2042" s="323" t="s">
        <v>1826</v>
      </c>
      <c r="F2042" s="403" t="s">
        <v>1079</v>
      </c>
      <c r="G2042" s="404"/>
      <c r="H2042" s="324" t="s">
        <v>23</v>
      </c>
      <c r="I2042" s="323">
        <v>1</v>
      </c>
      <c r="J2042" s="323">
        <v>39.32</v>
      </c>
      <c r="K2042" s="325">
        <v>39.32</v>
      </c>
    </row>
    <row r="2043" spans="1:11">
      <c r="A2043" s="323" t="s">
        <v>1076</v>
      </c>
      <c r="B2043" s="324" t="s">
        <v>1083</v>
      </c>
      <c r="C2043" s="324" t="s">
        <v>19</v>
      </c>
      <c r="D2043" s="324">
        <v>88256</v>
      </c>
      <c r="E2043" s="323" t="s">
        <v>1326</v>
      </c>
      <c r="F2043" s="403" t="s">
        <v>1085</v>
      </c>
      <c r="G2043" s="404"/>
      <c r="H2043" s="324" t="s">
        <v>979</v>
      </c>
      <c r="I2043" s="323">
        <v>0.6</v>
      </c>
      <c r="J2043" s="323">
        <v>19.899999999999999</v>
      </c>
      <c r="K2043" s="325">
        <v>11.94</v>
      </c>
    </row>
    <row r="2044" spans="1:11">
      <c r="A2044" s="323" t="s">
        <v>1076</v>
      </c>
      <c r="B2044" s="324" t="s">
        <v>1083</v>
      </c>
      <c r="C2044" s="324" t="s">
        <v>19</v>
      </c>
      <c r="D2044" s="324">
        <v>88316</v>
      </c>
      <c r="E2044" s="323" t="s">
        <v>1086</v>
      </c>
      <c r="F2044" s="403" t="s">
        <v>1085</v>
      </c>
      <c r="G2044" s="404"/>
      <c r="H2044" s="324" t="s">
        <v>979</v>
      </c>
      <c r="I2044" s="323">
        <v>0.4</v>
      </c>
      <c r="J2044" s="323">
        <v>16.02</v>
      </c>
      <c r="K2044" s="325">
        <v>6.4</v>
      </c>
    </row>
    <row r="2045" spans="1:11">
      <c r="A2045" s="277"/>
      <c r="B2045"/>
      <c r="C2045"/>
      <c r="D2045"/>
      <c r="E2045" s="277"/>
      <c r="F2045" s="277"/>
      <c r="G2045"/>
      <c r="H2045"/>
      <c r="I2045" s="277"/>
      <c r="J2045" s="277"/>
      <c r="K2045" s="278"/>
    </row>
    <row r="2046" spans="1:11" ht="24.75">
      <c r="A2046" s="315"/>
      <c r="B2046" s="316" t="s">
        <v>1066</v>
      </c>
      <c r="C2046" s="316" t="s">
        <v>1067</v>
      </c>
      <c r="D2046" s="316" t="s">
        <v>6</v>
      </c>
      <c r="E2046" s="317" t="s">
        <v>1068</v>
      </c>
      <c r="F2046" s="317" t="s">
        <v>1069</v>
      </c>
      <c r="G2046" s="316"/>
      <c r="H2046" s="316" t="s">
        <v>1070</v>
      </c>
      <c r="I2046" s="317" t="s">
        <v>11</v>
      </c>
      <c r="J2046" s="317" t="s">
        <v>1071</v>
      </c>
      <c r="K2046" s="318" t="s">
        <v>1072</v>
      </c>
    </row>
    <row r="2047" spans="1:11" ht="63">
      <c r="A2047" s="319" t="s">
        <v>1827</v>
      </c>
      <c r="B2047" s="320" t="s">
        <v>1074</v>
      </c>
      <c r="C2047" s="320" t="s">
        <v>1075</v>
      </c>
      <c r="D2047" s="320" t="s">
        <v>544</v>
      </c>
      <c r="E2047" s="321" t="s">
        <v>545</v>
      </c>
      <c r="F2047" s="321" t="s">
        <v>1195</v>
      </c>
      <c r="G2047" s="320"/>
      <c r="H2047" s="320" t="s">
        <v>23</v>
      </c>
      <c r="I2047" s="321">
        <v>1</v>
      </c>
      <c r="J2047" s="321">
        <v>764.16</v>
      </c>
      <c r="K2047" s="322">
        <v>764.16</v>
      </c>
    </row>
    <row r="2048" spans="1:11">
      <c r="A2048" s="323" t="s">
        <v>1076</v>
      </c>
      <c r="B2048" s="324" t="s">
        <v>1083</v>
      </c>
      <c r="C2048" s="324" t="s">
        <v>19</v>
      </c>
      <c r="D2048" s="324">
        <v>88251</v>
      </c>
      <c r="E2048" s="323" t="s">
        <v>1828</v>
      </c>
      <c r="F2048" s="403" t="s">
        <v>1085</v>
      </c>
      <c r="G2048" s="404"/>
      <c r="H2048" s="324" t="s">
        <v>979</v>
      </c>
      <c r="I2048" s="323">
        <v>4.53</v>
      </c>
      <c r="J2048" s="323">
        <v>16.940000000000001</v>
      </c>
      <c r="K2048" s="325">
        <v>76.73</v>
      </c>
    </row>
    <row r="2049" spans="1:11">
      <c r="A2049" s="323" t="s">
        <v>1076</v>
      </c>
      <c r="B2049" s="324" t="s">
        <v>1083</v>
      </c>
      <c r="C2049" s="324" t="s">
        <v>19</v>
      </c>
      <c r="D2049" s="324">
        <v>88315</v>
      </c>
      <c r="E2049" s="323" t="s">
        <v>1829</v>
      </c>
      <c r="F2049" s="403" t="s">
        <v>1085</v>
      </c>
      <c r="G2049" s="404"/>
      <c r="H2049" s="324" t="s">
        <v>979</v>
      </c>
      <c r="I2049" s="323">
        <v>5.51</v>
      </c>
      <c r="J2049" s="323">
        <v>19.86</v>
      </c>
      <c r="K2049" s="325">
        <v>109.42</v>
      </c>
    </row>
    <row r="2050" spans="1:11">
      <c r="A2050" s="323" t="s">
        <v>1076</v>
      </c>
      <c r="B2050" s="324" t="s">
        <v>1077</v>
      </c>
      <c r="C2050" s="324" t="s">
        <v>19</v>
      </c>
      <c r="D2050" s="324">
        <v>1332</v>
      </c>
      <c r="E2050" s="323" t="s">
        <v>1830</v>
      </c>
      <c r="F2050" s="403" t="s">
        <v>1079</v>
      </c>
      <c r="G2050" s="404"/>
      <c r="H2050" s="324" t="s">
        <v>218</v>
      </c>
      <c r="I2050" s="323">
        <v>0.9</v>
      </c>
      <c r="J2050" s="323">
        <v>13.96</v>
      </c>
      <c r="K2050" s="325">
        <v>12.56</v>
      </c>
    </row>
    <row r="2051" spans="1:11">
      <c r="A2051" s="323" t="s">
        <v>1076</v>
      </c>
      <c r="B2051" s="324" t="s">
        <v>1077</v>
      </c>
      <c r="C2051" s="324" t="s">
        <v>19</v>
      </c>
      <c r="D2051" s="324">
        <v>11002</v>
      </c>
      <c r="E2051" s="323" t="s">
        <v>1831</v>
      </c>
      <c r="F2051" s="403" t="s">
        <v>1079</v>
      </c>
      <c r="G2051" s="404"/>
      <c r="H2051" s="324" t="s">
        <v>218</v>
      </c>
      <c r="I2051" s="323">
        <v>7.0000000000000007E-2</v>
      </c>
      <c r="J2051" s="323">
        <v>28.04</v>
      </c>
      <c r="K2051" s="325">
        <v>1.96</v>
      </c>
    </row>
    <row r="2052" spans="1:11">
      <c r="A2052" s="323" t="s">
        <v>1076</v>
      </c>
      <c r="B2052" s="324" t="s">
        <v>1077</v>
      </c>
      <c r="C2052" s="324" t="s">
        <v>19</v>
      </c>
      <c r="D2052" s="324">
        <v>40626</v>
      </c>
      <c r="E2052" s="323" t="s">
        <v>1832</v>
      </c>
      <c r="F2052" s="403" t="s">
        <v>1079</v>
      </c>
      <c r="G2052" s="404"/>
      <c r="H2052" s="324" t="s">
        <v>23</v>
      </c>
      <c r="I2052" s="323">
        <v>8</v>
      </c>
      <c r="J2052" s="323">
        <v>47.24</v>
      </c>
      <c r="K2052" s="325">
        <v>377.92</v>
      </c>
    </row>
    <row r="2053" spans="1:11">
      <c r="A2053" s="323" t="s">
        <v>1076</v>
      </c>
      <c r="B2053" s="324" t="s">
        <v>1077</v>
      </c>
      <c r="C2053" s="324" t="s">
        <v>19</v>
      </c>
      <c r="D2053" s="324">
        <v>21011</v>
      </c>
      <c r="E2053" s="323" t="s">
        <v>1833</v>
      </c>
      <c r="F2053" s="403" t="s">
        <v>1079</v>
      </c>
      <c r="G2053" s="404"/>
      <c r="H2053" s="324" t="s">
        <v>23</v>
      </c>
      <c r="I2053" s="323">
        <v>1.33</v>
      </c>
      <c r="J2053" s="323">
        <v>62.57</v>
      </c>
      <c r="K2053" s="325">
        <v>83.21</v>
      </c>
    </row>
    <row r="2054" spans="1:11">
      <c r="A2054" s="323" t="s">
        <v>1076</v>
      </c>
      <c r="B2054" s="324" t="s">
        <v>1077</v>
      </c>
      <c r="C2054" s="324" t="s">
        <v>19</v>
      </c>
      <c r="D2054" s="324">
        <v>21012</v>
      </c>
      <c r="E2054" s="323" t="s">
        <v>1834</v>
      </c>
      <c r="F2054" s="403" t="s">
        <v>1079</v>
      </c>
      <c r="G2054" s="404"/>
      <c r="H2054" s="324" t="s">
        <v>23</v>
      </c>
      <c r="I2054" s="323">
        <v>1.03</v>
      </c>
      <c r="J2054" s="323">
        <v>69.14</v>
      </c>
      <c r="K2054" s="325">
        <v>71.209999999999994</v>
      </c>
    </row>
    <row r="2055" spans="1:11">
      <c r="A2055" s="323" t="s">
        <v>1076</v>
      </c>
      <c r="B2055" s="324" t="s">
        <v>1077</v>
      </c>
      <c r="C2055" s="324" t="s">
        <v>19</v>
      </c>
      <c r="D2055" s="324">
        <v>11964</v>
      </c>
      <c r="E2055" s="323" t="s">
        <v>1835</v>
      </c>
      <c r="F2055" s="403" t="s">
        <v>1079</v>
      </c>
      <c r="G2055" s="404"/>
      <c r="H2055" s="324" t="s">
        <v>123</v>
      </c>
      <c r="I2055" s="323">
        <v>3.3</v>
      </c>
      <c r="J2055" s="323">
        <v>2.58</v>
      </c>
      <c r="K2055" s="325">
        <v>8.51</v>
      </c>
    </row>
    <row r="2056" spans="1:11" ht="24.75">
      <c r="A2056" s="323" t="s">
        <v>1076</v>
      </c>
      <c r="B2056" s="324" t="s">
        <v>1083</v>
      </c>
      <c r="C2056" s="324" t="s">
        <v>19</v>
      </c>
      <c r="D2056" s="324">
        <v>100747</v>
      </c>
      <c r="E2056" s="323" t="s">
        <v>1836</v>
      </c>
      <c r="F2056" s="403" t="s">
        <v>1124</v>
      </c>
      <c r="G2056" s="404"/>
      <c r="H2056" s="324" t="s">
        <v>21</v>
      </c>
      <c r="I2056" s="323">
        <v>2.6</v>
      </c>
      <c r="J2056" s="323">
        <v>8.7100000000000009</v>
      </c>
      <c r="K2056" s="325">
        <v>22.64</v>
      </c>
    </row>
    <row r="2057" spans="1:11">
      <c r="A2057" s="277"/>
      <c r="B2057"/>
      <c r="C2057"/>
      <c r="D2057"/>
      <c r="E2057" s="277"/>
      <c r="F2057" s="277"/>
      <c r="G2057"/>
      <c r="H2057"/>
      <c r="I2057" s="277"/>
      <c r="J2057" s="277"/>
      <c r="K2057" s="278"/>
    </row>
    <row r="2058" spans="1:11" ht="24.75" hidden="1">
      <c r="A2058" s="315"/>
      <c r="B2058" s="316" t="s">
        <v>1066</v>
      </c>
      <c r="C2058" s="316" t="s">
        <v>1067</v>
      </c>
      <c r="D2058" s="316" t="s">
        <v>6</v>
      </c>
      <c r="E2058" s="317" t="s">
        <v>1068</v>
      </c>
      <c r="F2058" s="317" t="s">
        <v>1069</v>
      </c>
      <c r="G2058" s="316"/>
      <c r="H2058" s="316" t="s">
        <v>1070</v>
      </c>
      <c r="I2058" s="317" t="s">
        <v>11</v>
      </c>
      <c r="J2058" s="317" t="s">
        <v>1071</v>
      </c>
      <c r="K2058" s="318" t="s">
        <v>1072</v>
      </c>
    </row>
    <row r="2059" spans="1:11" ht="47.25" hidden="1">
      <c r="A2059" s="319" t="s">
        <v>1837</v>
      </c>
      <c r="B2059" s="320" t="s">
        <v>1074</v>
      </c>
      <c r="C2059" s="320" t="s">
        <v>19</v>
      </c>
      <c r="D2059" s="320">
        <v>99855</v>
      </c>
      <c r="E2059" s="321" t="s">
        <v>499</v>
      </c>
      <c r="F2059" s="321" t="s">
        <v>1378</v>
      </c>
      <c r="G2059" s="320"/>
      <c r="H2059" s="320" t="s">
        <v>23</v>
      </c>
      <c r="I2059" s="321">
        <v>1</v>
      </c>
      <c r="J2059" s="321">
        <v>113.05</v>
      </c>
      <c r="K2059" s="322">
        <v>113.05</v>
      </c>
    </row>
    <row r="2060" spans="1:11" ht="24.75" hidden="1">
      <c r="A2060" s="323" t="s">
        <v>1076</v>
      </c>
      <c r="B2060" s="324" t="s">
        <v>1077</v>
      </c>
      <c r="C2060" s="324" t="s">
        <v>19</v>
      </c>
      <c r="D2060" s="324">
        <v>7568</v>
      </c>
      <c r="E2060" s="323" t="s">
        <v>1388</v>
      </c>
      <c r="F2060" s="403" t="s">
        <v>1079</v>
      </c>
      <c r="G2060" s="404"/>
      <c r="H2060" s="324" t="s">
        <v>123</v>
      </c>
      <c r="I2060" s="323">
        <v>3.2730000000000001</v>
      </c>
      <c r="J2060" s="323">
        <v>0.61</v>
      </c>
      <c r="K2060" s="325">
        <v>1.99</v>
      </c>
    </row>
    <row r="2061" spans="1:11" hidden="1">
      <c r="A2061" s="323" t="s">
        <v>1076</v>
      </c>
      <c r="B2061" s="324" t="s">
        <v>1077</v>
      </c>
      <c r="C2061" s="324" t="s">
        <v>19</v>
      </c>
      <c r="D2061" s="324">
        <v>11002</v>
      </c>
      <c r="E2061" s="323" t="s">
        <v>1831</v>
      </c>
      <c r="F2061" s="403" t="s">
        <v>1079</v>
      </c>
      <c r="G2061" s="404"/>
      <c r="H2061" s="324" t="s">
        <v>218</v>
      </c>
      <c r="I2061" s="323">
        <v>4.0000000000000001E-3</v>
      </c>
      <c r="J2061" s="323">
        <v>28.04</v>
      </c>
      <c r="K2061" s="325">
        <v>0.11</v>
      </c>
    </row>
    <row r="2062" spans="1:11" hidden="1">
      <c r="A2062" s="323" t="s">
        <v>1076</v>
      </c>
      <c r="B2062" s="324" t="s">
        <v>1077</v>
      </c>
      <c r="C2062" s="324" t="s">
        <v>19</v>
      </c>
      <c r="D2062" s="324">
        <v>11033</v>
      </c>
      <c r="E2062" s="323" t="s">
        <v>1838</v>
      </c>
      <c r="F2062" s="403" t="s">
        <v>1079</v>
      </c>
      <c r="G2062" s="404"/>
      <c r="H2062" s="324" t="s">
        <v>123</v>
      </c>
      <c r="I2062" s="323">
        <v>1.091</v>
      </c>
      <c r="J2062" s="323">
        <v>7.17</v>
      </c>
      <c r="K2062" s="325">
        <v>7.82</v>
      </c>
    </row>
    <row r="2063" spans="1:11" hidden="1">
      <c r="A2063" s="323" t="s">
        <v>1076</v>
      </c>
      <c r="B2063" s="324" t="s">
        <v>1077</v>
      </c>
      <c r="C2063" s="324" t="s">
        <v>19</v>
      </c>
      <c r="D2063" s="324">
        <v>21012</v>
      </c>
      <c r="E2063" s="323" t="s">
        <v>1834</v>
      </c>
      <c r="F2063" s="403" t="s">
        <v>1079</v>
      </c>
      <c r="G2063" s="404"/>
      <c r="H2063" s="324" t="s">
        <v>23</v>
      </c>
      <c r="I2063" s="323">
        <v>1.0289999999999999</v>
      </c>
      <c r="J2063" s="323">
        <v>69.14</v>
      </c>
      <c r="K2063" s="325">
        <v>71.14</v>
      </c>
    </row>
    <row r="2064" spans="1:11" hidden="1">
      <c r="A2064" s="323" t="s">
        <v>1076</v>
      </c>
      <c r="B2064" s="324" t="s">
        <v>1083</v>
      </c>
      <c r="C2064" s="324" t="s">
        <v>19</v>
      </c>
      <c r="D2064" s="324">
        <v>88251</v>
      </c>
      <c r="E2064" s="323" t="s">
        <v>1828</v>
      </c>
      <c r="F2064" s="403" t="s">
        <v>1085</v>
      </c>
      <c r="G2064" s="404"/>
      <c r="H2064" s="324" t="s">
        <v>979</v>
      </c>
      <c r="I2064" s="323">
        <v>0.77800000000000002</v>
      </c>
      <c r="J2064" s="323">
        <v>16.940000000000001</v>
      </c>
      <c r="K2064" s="325">
        <v>13.17</v>
      </c>
    </row>
    <row r="2065" spans="1:11" hidden="1">
      <c r="A2065" s="323" t="s">
        <v>1076</v>
      </c>
      <c r="B2065" s="324" t="s">
        <v>1083</v>
      </c>
      <c r="C2065" s="324" t="s">
        <v>19</v>
      </c>
      <c r="D2065" s="324">
        <v>88315</v>
      </c>
      <c r="E2065" s="323" t="s">
        <v>1829</v>
      </c>
      <c r="F2065" s="403" t="s">
        <v>1085</v>
      </c>
      <c r="G2065" s="404"/>
      <c r="H2065" s="324" t="s">
        <v>979</v>
      </c>
      <c r="I2065" s="323">
        <v>0.94799999999999995</v>
      </c>
      <c r="J2065" s="323">
        <v>19.86</v>
      </c>
      <c r="K2065" s="325">
        <v>18.82</v>
      </c>
    </row>
    <row r="2066" spans="1:11" hidden="1">
      <c r="A2066" s="277"/>
      <c r="B2066"/>
      <c r="C2066"/>
      <c r="D2066"/>
      <c r="E2066" s="277"/>
      <c r="F2066" s="277"/>
      <c r="G2066"/>
      <c r="H2066"/>
      <c r="I2066" s="277"/>
      <c r="J2066" s="277"/>
      <c r="K2066" s="278"/>
    </row>
    <row r="2067" spans="1:11" ht="24.75">
      <c r="A2067" s="315"/>
      <c r="B2067" s="316" t="s">
        <v>1066</v>
      </c>
      <c r="C2067" s="316" t="s">
        <v>1067</v>
      </c>
      <c r="D2067" s="316" t="s">
        <v>6</v>
      </c>
      <c r="E2067" s="317" t="s">
        <v>1068</v>
      </c>
      <c r="F2067" s="317" t="s">
        <v>1069</v>
      </c>
      <c r="G2067" s="316"/>
      <c r="H2067" s="316" t="s">
        <v>1070</v>
      </c>
      <c r="I2067" s="317" t="s">
        <v>11</v>
      </c>
      <c r="J2067" s="317" t="s">
        <v>1071</v>
      </c>
      <c r="K2067" s="318" t="s">
        <v>1072</v>
      </c>
    </row>
    <row r="2068" spans="1:11" ht="47.25">
      <c r="A2068" s="319" t="s">
        <v>1839</v>
      </c>
      <c r="B2068" s="320" t="s">
        <v>1074</v>
      </c>
      <c r="C2068" s="320" t="s">
        <v>1075</v>
      </c>
      <c r="D2068" s="320" t="s">
        <v>584</v>
      </c>
      <c r="E2068" s="321" t="s">
        <v>585</v>
      </c>
      <c r="F2068" s="321" t="s">
        <v>1430</v>
      </c>
      <c r="G2068" s="320"/>
      <c r="H2068" s="320" t="s">
        <v>21</v>
      </c>
      <c r="I2068" s="321">
        <v>1</v>
      </c>
      <c r="J2068" s="321">
        <v>18.82</v>
      </c>
      <c r="K2068" s="322">
        <v>18.82</v>
      </c>
    </row>
    <row r="2069" spans="1:11">
      <c r="A2069" s="323" t="s">
        <v>1076</v>
      </c>
      <c r="B2069" s="324" t="s">
        <v>1077</v>
      </c>
      <c r="C2069" s="324" t="s">
        <v>19</v>
      </c>
      <c r="D2069" s="324">
        <v>3768</v>
      </c>
      <c r="E2069" s="323" t="s">
        <v>1406</v>
      </c>
      <c r="F2069" s="403" t="s">
        <v>1079</v>
      </c>
      <c r="G2069" s="404"/>
      <c r="H2069" s="324" t="s">
        <v>123</v>
      </c>
      <c r="I2069" s="323">
        <v>0.55000000000000004</v>
      </c>
      <c r="J2069" s="323">
        <v>3.57</v>
      </c>
      <c r="K2069" s="325">
        <v>1.96</v>
      </c>
    </row>
    <row r="2070" spans="1:11">
      <c r="A2070" s="323" t="s">
        <v>1076</v>
      </c>
      <c r="B2070" s="324" t="s">
        <v>1077</v>
      </c>
      <c r="C2070" s="324" t="s">
        <v>19</v>
      </c>
      <c r="D2070" s="324">
        <v>7288</v>
      </c>
      <c r="E2070" s="323" t="s">
        <v>1404</v>
      </c>
      <c r="F2070" s="403" t="s">
        <v>1079</v>
      </c>
      <c r="G2070" s="404"/>
      <c r="H2070" s="324" t="s">
        <v>1094</v>
      </c>
      <c r="I2070" s="323">
        <v>0.17599999999999999</v>
      </c>
      <c r="J2070" s="323">
        <v>33.79</v>
      </c>
      <c r="K2070" s="325">
        <v>5.94</v>
      </c>
    </row>
    <row r="2071" spans="1:11">
      <c r="A2071" s="323" t="s">
        <v>1076</v>
      </c>
      <c r="B2071" s="324" t="s">
        <v>1077</v>
      </c>
      <c r="C2071" s="324" t="s">
        <v>19</v>
      </c>
      <c r="D2071" s="324">
        <v>7307</v>
      </c>
      <c r="E2071" s="323" t="s">
        <v>1403</v>
      </c>
      <c r="F2071" s="403" t="s">
        <v>1079</v>
      </c>
      <c r="G2071" s="404"/>
      <c r="H2071" s="324" t="s">
        <v>1094</v>
      </c>
      <c r="I2071" s="323">
        <v>0.13200000000000001</v>
      </c>
      <c r="J2071" s="323">
        <v>35.950000000000003</v>
      </c>
      <c r="K2071" s="325">
        <v>4.74</v>
      </c>
    </row>
    <row r="2072" spans="1:11">
      <c r="A2072" s="323" t="s">
        <v>1076</v>
      </c>
      <c r="B2072" s="324" t="s">
        <v>1083</v>
      </c>
      <c r="C2072" s="324" t="s">
        <v>19</v>
      </c>
      <c r="D2072" s="324">
        <v>88310</v>
      </c>
      <c r="E2072" s="323" t="s">
        <v>1402</v>
      </c>
      <c r="F2072" s="403" t="s">
        <v>1085</v>
      </c>
      <c r="G2072" s="404"/>
      <c r="H2072" s="324" t="s">
        <v>979</v>
      </c>
      <c r="I2072" s="323">
        <v>0.21</v>
      </c>
      <c r="J2072" s="323">
        <v>21.05</v>
      </c>
      <c r="K2072" s="325">
        <v>4.42</v>
      </c>
    </row>
    <row r="2073" spans="1:11">
      <c r="A2073" s="323" t="s">
        <v>1076</v>
      </c>
      <c r="B2073" s="324" t="s">
        <v>1083</v>
      </c>
      <c r="C2073" s="324" t="s">
        <v>19</v>
      </c>
      <c r="D2073" s="324">
        <v>88316</v>
      </c>
      <c r="E2073" s="323" t="s">
        <v>1086</v>
      </c>
      <c r="F2073" s="403" t="s">
        <v>1085</v>
      </c>
      <c r="G2073" s="404"/>
      <c r="H2073" s="324" t="s">
        <v>979</v>
      </c>
      <c r="I2073" s="323">
        <v>0.11</v>
      </c>
      <c r="J2073" s="323">
        <v>16.02</v>
      </c>
      <c r="K2073" s="325">
        <v>1.76</v>
      </c>
    </row>
    <row r="2074" spans="1:11">
      <c r="A2074" s="277"/>
      <c r="B2074"/>
      <c r="C2074"/>
      <c r="D2074"/>
      <c r="E2074" s="277"/>
      <c r="F2074" s="277"/>
      <c r="G2074"/>
      <c r="H2074"/>
      <c r="I2074" s="277"/>
      <c r="J2074" s="277"/>
      <c r="K2074" s="278"/>
    </row>
    <row r="2075" spans="1:11" ht="24.75" hidden="1">
      <c r="A2075" s="315"/>
      <c r="B2075" s="316" t="s">
        <v>1066</v>
      </c>
      <c r="C2075" s="316" t="s">
        <v>1067</v>
      </c>
      <c r="D2075" s="316" t="s">
        <v>6</v>
      </c>
      <c r="E2075" s="317" t="s">
        <v>1068</v>
      </c>
      <c r="F2075" s="317" t="s">
        <v>1069</v>
      </c>
      <c r="G2075" s="316"/>
      <c r="H2075" s="316" t="s">
        <v>1070</v>
      </c>
      <c r="I2075" s="317" t="s">
        <v>11</v>
      </c>
      <c r="J2075" s="317" t="s">
        <v>1071</v>
      </c>
      <c r="K2075" s="318" t="s">
        <v>1072</v>
      </c>
    </row>
    <row r="2076" spans="1:11" ht="31.5" hidden="1">
      <c r="A2076" s="319" t="s">
        <v>1840</v>
      </c>
      <c r="B2076" s="320" t="s">
        <v>1074</v>
      </c>
      <c r="C2076" s="320" t="s">
        <v>19</v>
      </c>
      <c r="D2076" s="320">
        <v>101162</v>
      </c>
      <c r="E2076" s="321" t="s">
        <v>459</v>
      </c>
      <c r="F2076" s="321" t="s">
        <v>1303</v>
      </c>
      <c r="G2076" s="320"/>
      <c r="H2076" s="320" t="s">
        <v>21</v>
      </c>
      <c r="I2076" s="321">
        <v>1</v>
      </c>
      <c r="J2076" s="321">
        <v>139.82</v>
      </c>
      <c r="K2076" s="322">
        <v>139.82</v>
      </c>
    </row>
    <row r="2077" spans="1:11" hidden="1">
      <c r="A2077" s="323" t="s">
        <v>1076</v>
      </c>
      <c r="B2077" s="324" t="s">
        <v>1077</v>
      </c>
      <c r="C2077" s="324" t="s">
        <v>19</v>
      </c>
      <c r="D2077" s="324">
        <v>7272</v>
      </c>
      <c r="E2077" s="323" t="s">
        <v>1841</v>
      </c>
      <c r="F2077" s="403" t="s">
        <v>1079</v>
      </c>
      <c r="G2077" s="404"/>
      <c r="H2077" s="324" t="s">
        <v>123</v>
      </c>
      <c r="I2077" s="323">
        <v>23.29</v>
      </c>
      <c r="J2077" s="323">
        <v>2.8</v>
      </c>
      <c r="K2077" s="325">
        <v>65.209999999999994</v>
      </c>
    </row>
    <row r="2078" spans="1:11" hidden="1">
      <c r="A2078" s="323" t="s">
        <v>1076</v>
      </c>
      <c r="B2078" s="324" t="s">
        <v>1083</v>
      </c>
      <c r="C2078" s="324" t="s">
        <v>19</v>
      </c>
      <c r="D2078" s="324">
        <v>88309</v>
      </c>
      <c r="E2078" s="323" t="s">
        <v>1208</v>
      </c>
      <c r="F2078" s="403" t="s">
        <v>1085</v>
      </c>
      <c r="G2078" s="404"/>
      <c r="H2078" s="324" t="s">
        <v>979</v>
      </c>
      <c r="I2078" s="323">
        <v>2.2200000000000002</v>
      </c>
      <c r="J2078" s="323">
        <v>19.98</v>
      </c>
      <c r="K2078" s="325">
        <v>44.35</v>
      </c>
    </row>
    <row r="2079" spans="1:11" hidden="1">
      <c r="A2079" s="323" t="s">
        <v>1076</v>
      </c>
      <c r="B2079" s="324" t="s">
        <v>1083</v>
      </c>
      <c r="C2079" s="324" t="s">
        <v>19</v>
      </c>
      <c r="D2079" s="324">
        <v>88316</v>
      </c>
      <c r="E2079" s="323" t="s">
        <v>1086</v>
      </c>
      <c r="F2079" s="403" t="s">
        <v>1085</v>
      </c>
      <c r="G2079" s="404"/>
      <c r="H2079" s="324" t="s">
        <v>979</v>
      </c>
      <c r="I2079" s="323">
        <v>1.1100000000000001</v>
      </c>
      <c r="J2079" s="323">
        <v>16.02</v>
      </c>
      <c r="K2079" s="325">
        <v>17.78</v>
      </c>
    </row>
    <row r="2080" spans="1:11" ht="24.75" hidden="1">
      <c r="A2080" s="323" t="s">
        <v>1076</v>
      </c>
      <c r="B2080" s="324" t="s">
        <v>1083</v>
      </c>
      <c r="C2080" s="324" t="s">
        <v>19</v>
      </c>
      <c r="D2080" s="324">
        <v>100489</v>
      </c>
      <c r="E2080" s="323" t="s">
        <v>1842</v>
      </c>
      <c r="F2080" s="403" t="s">
        <v>1085</v>
      </c>
      <c r="G2080" s="404"/>
      <c r="H2080" s="324" t="s">
        <v>28</v>
      </c>
      <c r="I2080" s="323">
        <v>2.3E-2</v>
      </c>
      <c r="J2080" s="323">
        <v>543.01</v>
      </c>
      <c r="K2080" s="325">
        <v>12.48</v>
      </c>
    </row>
    <row r="2081" spans="1:11" hidden="1">
      <c r="A2081" s="277"/>
      <c r="B2081"/>
      <c r="C2081"/>
      <c r="D2081"/>
      <c r="E2081" s="277"/>
      <c r="F2081" s="277"/>
      <c r="G2081"/>
      <c r="H2081"/>
      <c r="I2081" s="277"/>
      <c r="J2081" s="277"/>
      <c r="K2081" s="278"/>
    </row>
    <row r="2082" spans="1:11" ht="24.75">
      <c r="A2082" s="315"/>
      <c r="B2082" s="316" t="s">
        <v>1066</v>
      </c>
      <c r="C2082" s="316" t="s">
        <v>1067</v>
      </c>
      <c r="D2082" s="316" t="s">
        <v>6</v>
      </c>
      <c r="E2082" s="317" t="s">
        <v>1068</v>
      </c>
      <c r="F2082" s="317" t="s">
        <v>1069</v>
      </c>
      <c r="G2082" s="316"/>
      <c r="H2082" s="316" t="s">
        <v>1070</v>
      </c>
      <c r="I2082" s="317" t="s">
        <v>11</v>
      </c>
      <c r="J2082" s="317" t="s">
        <v>1071</v>
      </c>
      <c r="K2082" s="318" t="s">
        <v>1072</v>
      </c>
    </row>
    <row r="2083" spans="1:11" ht="31.5">
      <c r="A2083" s="319" t="s">
        <v>1843</v>
      </c>
      <c r="B2083" s="320" t="s">
        <v>1074</v>
      </c>
      <c r="C2083" s="320" t="s">
        <v>1075</v>
      </c>
      <c r="D2083" s="320" t="s">
        <v>580</v>
      </c>
      <c r="E2083" s="321" t="s">
        <v>581</v>
      </c>
      <c r="F2083" s="321" t="s">
        <v>1430</v>
      </c>
      <c r="G2083" s="320"/>
      <c r="H2083" s="320" t="s">
        <v>21</v>
      </c>
      <c r="I2083" s="321">
        <v>1</v>
      </c>
      <c r="J2083" s="321">
        <v>18.53</v>
      </c>
      <c r="K2083" s="322">
        <v>18.53</v>
      </c>
    </row>
    <row r="2084" spans="1:11">
      <c r="A2084" s="323" t="s">
        <v>1076</v>
      </c>
      <c r="B2084" s="324" t="s">
        <v>1077</v>
      </c>
      <c r="C2084" s="324" t="s">
        <v>19</v>
      </c>
      <c r="D2084" s="324">
        <v>7343</v>
      </c>
      <c r="E2084" s="323" t="s">
        <v>1844</v>
      </c>
      <c r="F2084" s="403" t="s">
        <v>1079</v>
      </c>
      <c r="G2084" s="404"/>
      <c r="H2084" s="324" t="s">
        <v>1094</v>
      </c>
      <c r="I2084" s="323">
        <v>0.35</v>
      </c>
      <c r="J2084" s="323">
        <v>7.8</v>
      </c>
      <c r="K2084" s="325">
        <v>2.73</v>
      </c>
    </row>
    <row r="2085" spans="1:11">
      <c r="A2085" s="323" t="s">
        <v>1076</v>
      </c>
      <c r="B2085" s="324" t="s">
        <v>1083</v>
      </c>
      <c r="C2085" s="324" t="s">
        <v>19</v>
      </c>
      <c r="D2085" s="324">
        <v>88310</v>
      </c>
      <c r="E2085" s="323" t="s">
        <v>1402</v>
      </c>
      <c r="F2085" s="403" t="s">
        <v>1085</v>
      </c>
      <c r="G2085" s="404"/>
      <c r="H2085" s="324" t="s">
        <v>979</v>
      </c>
      <c r="I2085" s="323">
        <v>0.5</v>
      </c>
      <c r="J2085" s="323">
        <v>21.05</v>
      </c>
      <c r="K2085" s="325">
        <v>10.52</v>
      </c>
    </row>
    <row r="2086" spans="1:11">
      <c r="A2086" s="323" t="s">
        <v>1076</v>
      </c>
      <c r="B2086" s="324" t="s">
        <v>1083</v>
      </c>
      <c r="C2086" s="324" t="s">
        <v>19</v>
      </c>
      <c r="D2086" s="324">
        <v>88316</v>
      </c>
      <c r="E2086" s="323" t="s">
        <v>1086</v>
      </c>
      <c r="F2086" s="403" t="s">
        <v>1085</v>
      </c>
      <c r="G2086" s="404"/>
      <c r="H2086" s="324" t="s">
        <v>979</v>
      </c>
      <c r="I2086" s="323">
        <v>0.33</v>
      </c>
      <c r="J2086" s="323">
        <v>16.02</v>
      </c>
      <c r="K2086" s="325">
        <v>5.28</v>
      </c>
    </row>
    <row r="2087" spans="1:11">
      <c r="A2087" s="277"/>
      <c r="B2087"/>
      <c r="C2087"/>
      <c r="D2087"/>
      <c r="E2087" s="277"/>
      <c r="F2087" s="277"/>
      <c r="G2087"/>
      <c r="H2087"/>
      <c r="I2087" s="277"/>
      <c r="J2087" s="277"/>
      <c r="K2087" s="278"/>
    </row>
    <row r="2088" spans="1:11" ht="24.75">
      <c r="A2088" s="315"/>
      <c r="B2088" s="316" t="s">
        <v>1066</v>
      </c>
      <c r="C2088" s="316" t="s">
        <v>1067</v>
      </c>
      <c r="D2088" s="316" t="s">
        <v>6</v>
      </c>
      <c r="E2088" s="317" t="s">
        <v>1068</v>
      </c>
      <c r="F2088" s="317" t="s">
        <v>1069</v>
      </c>
      <c r="G2088" s="316"/>
      <c r="H2088" s="316" t="s">
        <v>1070</v>
      </c>
      <c r="I2088" s="317" t="s">
        <v>11</v>
      </c>
      <c r="J2088" s="317" t="s">
        <v>1071</v>
      </c>
      <c r="K2088" s="318" t="s">
        <v>1072</v>
      </c>
    </row>
    <row r="2089" spans="1:11" ht="31.5">
      <c r="A2089" s="319" t="s">
        <v>1845</v>
      </c>
      <c r="B2089" s="320" t="s">
        <v>1074</v>
      </c>
      <c r="C2089" s="320" t="s">
        <v>1075</v>
      </c>
      <c r="D2089" s="320" t="s">
        <v>529</v>
      </c>
      <c r="E2089" s="321" t="s">
        <v>530</v>
      </c>
      <c r="F2089" s="321" t="s">
        <v>36</v>
      </c>
      <c r="G2089" s="320"/>
      <c r="H2089" s="320" t="s">
        <v>28</v>
      </c>
      <c r="I2089" s="321">
        <v>1</v>
      </c>
      <c r="J2089" s="321">
        <v>105.11</v>
      </c>
      <c r="K2089" s="322">
        <v>105.11</v>
      </c>
    </row>
    <row r="2090" spans="1:11">
      <c r="A2090" s="323" t="s">
        <v>1076</v>
      </c>
      <c r="B2090" s="324" t="s">
        <v>1077</v>
      </c>
      <c r="C2090" s="324" t="s">
        <v>19</v>
      </c>
      <c r="D2090" s="324">
        <v>4718</v>
      </c>
      <c r="E2090" s="323" t="s">
        <v>1211</v>
      </c>
      <c r="F2090" s="403" t="s">
        <v>1079</v>
      </c>
      <c r="G2090" s="404"/>
      <c r="H2090" s="324" t="s">
        <v>28</v>
      </c>
      <c r="I2090" s="323">
        <v>1.05</v>
      </c>
      <c r="J2090" s="323">
        <v>84.85</v>
      </c>
      <c r="K2090" s="325">
        <v>89.09</v>
      </c>
    </row>
    <row r="2091" spans="1:11">
      <c r="A2091" s="323" t="s">
        <v>1076</v>
      </c>
      <c r="B2091" s="324" t="s">
        <v>1083</v>
      </c>
      <c r="C2091" s="324" t="s">
        <v>19</v>
      </c>
      <c r="D2091" s="324">
        <v>88316</v>
      </c>
      <c r="E2091" s="323" t="s">
        <v>1086</v>
      </c>
      <c r="F2091" s="403" t="s">
        <v>1085</v>
      </c>
      <c r="G2091" s="404"/>
      <c r="H2091" s="324" t="s">
        <v>979</v>
      </c>
      <c r="I2091" s="323">
        <v>1</v>
      </c>
      <c r="J2091" s="323">
        <v>16.02</v>
      </c>
      <c r="K2091" s="325">
        <v>16.02</v>
      </c>
    </row>
    <row r="2092" spans="1:11">
      <c r="A2092" s="277"/>
      <c r="B2092"/>
      <c r="C2092"/>
      <c r="D2092"/>
      <c r="E2092" s="277"/>
      <c r="F2092" s="277"/>
      <c r="G2092"/>
      <c r="H2092"/>
      <c r="I2092" s="277"/>
      <c r="J2092" s="277"/>
      <c r="K2092" s="278"/>
    </row>
    <row r="2093" spans="1:11" ht="24.75" hidden="1">
      <c r="A2093" s="315"/>
      <c r="B2093" s="316" t="s">
        <v>1066</v>
      </c>
      <c r="C2093" s="316" t="s">
        <v>1067</v>
      </c>
      <c r="D2093" s="316" t="s">
        <v>6</v>
      </c>
      <c r="E2093" s="317" t="s">
        <v>1068</v>
      </c>
      <c r="F2093" s="317" t="s">
        <v>1069</v>
      </c>
      <c r="G2093" s="316"/>
      <c r="H2093" s="316" t="s">
        <v>1070</v>
      </c>
      <c r="I2093" s="317" t="s">
        <v>11</v>
      </c>
      <c r="J2093" s="317" t="s">
        <v>1071</v>
      </c>
      <c r="K2093" s="318" t="s">
        <v>1072</v>
      </c>
    </row>
    <row r="2094" spans="1:11" ht="31.5" hidden="1">
      <c r="A2094" s="319" t="s">
        <v>1846</v>
      </c>
      <c r="B2094" s="320" t="s">
        <v>1074</v>
      </c>
      <c r="C2094" s="320" t="s">
        <v>19</v>
      </c>
      <c r="D2094" s="320">
        <v>92397</v>
      </c>
      <c r="E2094" s="321" t="s">
        <v>167</v>
      </c>
      <c r="F2094" s="321" t="s">
        <v>1847</v>
      </c>
      <c r="G2094" s="320"/>
      <c r="H2094" s="320" t="s">
        <v>21</v>
      </c>
      <c r="I2094" s="321">
        <v>1</v>
      </c>
      <c r="J2094" s="321">
        <v>71.37</v>
      </c>
      <c r="K2094" s="322">
        <v>71.37</v>
      </c>
    </row>
    <row r="2095" spans="1:11" hidden="1">
      <c r="A2095" s="323" t="s">
        <v>1076</v>
      </c>
      <c r="B2095" s="324" t="s">
        <v>1077</v>
      </c>
      <c r="C2095" s="324" t="s">
        <v>19</v>
      </c>
      <c r="D2095" s="324">
        <v>370</v>
      </c>
      <c r="E2095" s="323" t="s">
        <v>1433</v>
      </c>
      <c r="F2095" s="403" t="s">
        <v>1079</v>
      </c>
      <c r="G2095" s="404"/>
      <c r="H2095" s="324" t="s">
        <v>28</v>
      </c>
      <c r="I2095" s="323">
        <v>5.6800000000000003E-2</v>
      </c>
      <c r="J2095" s="323">
        <v>105.05</v>
      </c>
      <c r="K2095" s="325">
        <v>5.96</v>
      </c>
    </row>
    <row r="2096" spans="1:11" hidden="1">
      <c r="A2096" s="323" t="s">
        <v>1076</v>
      </c>
      <c r="B2096" s="324" t="s">
        <v>1077</v>
      </c>
      <c r="C2096" s="324" t="s">
        <v>19</v>
      </c>
      <c r="D2096" s="324">
        <v>4741</v>
      </c>
      <c r="E2096" s="323" t="s">
        <v>1848</v>
      </c>
      <c r="F2096" s="403" t="s">
        <v>1079</v>
      </c>
      <c r="G2096" s="404"/>
      <c r="H2096" s="324" t="s">
        <v>28</v>
      </c>
      <c r="I2096" s="323">
        <v>6.4999999999999997E-3</v>
      </c>
      <c r="J2096" s="323">
        <v>79.73</v>
      </c>
      <c r="K2096" s="325">
        <v>0.51</v>
      </c>
    </row>
    <row r="2097" spans="1:12" ht="36.75" hidden="1">
      <c r="A2097" s="323" t="s">
        <v>1076</v>
      </c>
      <c r="B2097" s="324" t="s">
        <v>1077</v>
      </c>
      <c r="C2097" s="324" t="s">
        <v>19</v>
      </c>
      <c r="D2097" s="324">
        <v>36155</v>
      </c>
      <c r="E2097" s="323" t="s">
        <v>1849</v>
      </c>
      <c r="F2097" s="403" t="s">
        <v>1079</v>
      </c>
      <c r="G2097" s="404"/>
      <c r="H2097" s="324" t="s">
        <v>21</v>
      </c>
      <c r="I2097" s="323">
        <v>1.0031000000000001</v>
      </c>
      <c r="J2097" s="323">
        <v>59.02</v>
      </c>
      <c r="K2097" s="325">
        <v>59.2</v>
      </c>
    </row>
    <row r="2098" spans="1:12" hidden="1">
      <c r="A2098" s="323" t="s">
        <v>1076</v>
      </c>
      <c r="B2098" s="324" t="s">
        <v>1083</v>
      </c>
      <c r="C2098" s="324" t="s">
        <v>19</v>
      </c>
      <c r="D2098" s="324">
        <v>88260</v>
      </c>
      <c r="E2098" s="323" t="s">
        <v>1850</v>
      </c>
      <c r="F2098" s="403" t="s">
        <v>1085</v>
      </c>
      <c r="G2098" s="404"/>
      <c r="H2098" s="324" t="s">
        <v>979</v>
      </c>
      <c r="I2098" s="323">
        <v>0.1595</v>
      </c>
      <c r="J2098" s="323">
        <v>18.45</v>
      </c>
      <c r="K2098" s="325">
        <v>2.94</v>
      </c>
    </row>
    <row r="2099" spans="1:12" hidden="1">
      <c r="A2099" s="323" t="s">
        <v>1076</v>
      </c>
      <c r="B2099" s="324" t="s">
        <v>1083</v>
      </c>
      <c r="C2099" s="324" t="s">
        <v>19</v>
      </c>
      <c r="D2099" s="324">
        <v>88316</v>
      </c>
      <c r="E2099" s="323" t="s">
        <v>1086</v>
      </c>
      <c r="F2099" s="403" t="s">
        <v>1085</v>
      </c>
      <c r="G2099" s="404"/>
      <c r="H2099" s="324" t="s">
        <v>979</v>
      </c>
      <c r="I2099" s="323">
        <v>0.1595</v>
      </c>
      <c r="J2099" s="323">
        <v>16.02</v>
      </c>
      <c r="K2099" s="325">
        <v>2.5499999999999998</v>
      </c>
    </row>
    <row r="2100" spans="1:12" ht="24.75" hidden="1">
      <c r="A2100" s="323" t="s">
        <v>1076</v>
      </c>
      <c r="B2100" s="324" t="s">
        <v>1083</v>
      </c>
      <c r="C2100" s="324" t="s">
        <v>19</v>
      </c>
      <c r="D2100" s="324">
        <v>91277</v>
      </c>
      <c r="E2100" s="323" t="s">
        <v>1206</v>
      </c>
      <c r="F2100" s="403" t="s">
        <v>1098</v>
      </c>
      <c r="G2100" s="404"/>
      <c r="H2100" s="324" t="s">
        <v>1099</v>
      </c>
      <c r="I2100" s="323">
        <v>4.1000000000000003E-3</v>
      </c>
      <c r="J2100" s="323">
        <v>11.44</v>
      </c>
      <c r="K2100" s="325">
        <v>0.04</v>
      </c>
    </row>
    <row r="2101" spans="1:12" ht="24.75" hidden="1">
      <c r="A2101" s="323" t="s">
        <v>1076</v>
      </c>
      <c r="B2101" s="324" t="s">
        <v>1083</v>
      </c>
      <c r="C2101" s="324" t="s">
        <v>19</v>
      </c>
      <c r="D2101" s="324">
        <v>91278</v>
      </c>
      <c r="E2101" s="323" t="s">
        <v>1212</v>
      </c>
      <c r="F2101" s="403" t="s">
        <v>1098</v>
      </c>
      <c r="G2101" s="404"/>
      <c r="H2101" s="324" t="s">
        <v>1101</v>
      </c>
      <c r="I2101" s="323">
        <v>7.5700000000000003E-2</v>
      </c>
      <c r="J2101" s="323">
        <v>0.61</v>
      </c>
      <c r="K2101" s="325">
        <v>0.04</v>
      </c>
    </row>
    <row r="2102" spans="1:12" ht="24.75" hidden="1">
      <c r="A2102" s="323" t="s">
        <v>1076</v>
      </c>
      <c r="B2102" s="324" t="s">
        <v>1083</v>
      </c>
      <c r="C2102" s="324" t="s">
        <v>19</v>
      </c>
      <c r="D2102" s="324">
        <v>91283</v>
      </c>
      <c r="E2102" s="323" t="s">
        <v>1851</v>
      </c>
      <c r="F2102" s="403" t="s">
        <v>1098</v>
      </c>
      <c r="G2102" s="404"/>
      <c r="H2102" s="324" t="s">
        <v>1099</v>
      </c>
      <c r="I2102" s="323">
        <v>3.7000000000000002E-3</v>
      </c>
      <c r="J2102" s="323">
        <v>12.78</v>
      </c>
      <c r="K2102" s="325">
        <v>0.04</v>
      </c>
    </row>
    <row r="2103" spans="1:12" ht="24.75" hidden="1">
      <c r="A2103" s="323" t="s">
        <v>1076</v>
      </c>
      <c r="B2103" s="324" t="s">
        <v>1083</v>
      </c>
      <c r="C2103" s="324" t="s">
        <v>19</v>
      </c>
      <c r="D2103" s="324">
        <v>91285</v>
      </c>
      <c r="E2103" s="323" t="s">
        <v>1852</v>
      </c>
      <c r="F2103" s="403" t="s">
        <v>1098</v>
      </c>
      <c r="G2103" s="404"/>
      <c r="H2103" s="324" t="s">
        <v>1101</v>
      </c>
      <c r="I2103" s="323">
        <v>7.5999999999999998E-2</v>
      </c>
      <c r="J2103" s="323">
        <v>1.2</v>
      </c>
      <c r="K2103" s="325">
        <v>0.09</v>
      </c>
    </row>
    <row r="2104" spans="1:12" hidden="1">
      <c r="A2104" s="277"/>
      <c r="B2104"/>
      <c r="C2104"/>
      <c r="D2104"/>
      <c r="E2104" s="277"/>
      <c r="F2104" s="277"/>
      <c r="G2104"/>
      <c r="H2104"/>
      <c r="I2104" s="277"/>
      <c r="J2104" s="277"/>
      <c r="K2104" s="278"/>
    </row>
    <row r="2105" spans="1:12" ht="24.75">
      <c r="A2105" s="315"/>
      <c r="B2105" s="316" t="s">
        <v>1066</v>
      </c>
      <c r="C2105" s="316" t="s">
        <v>1067</v>
      </c>
      <c r="D2105" s="316" t="s">
        <v>6</v>
      </c>
      <c r="E2105" s="317" t="s">
        <v>1068</v>
      </c>
      <c r="F2105" s="317" t="s">
        <v>1069</v>
      </c>
      <c r="G2105" s="316"/>
      <c r="H2105" s="316" t="s">
        <v>1070</v>
      </c>
      <c r="I2105" s="317" t="s">
        <v>11</v>
      </c>
      <c r="J2105" s="317" t="s">
        <v>1071</v>
      </c>
      <c r="K2105" s="318" t="s">
        <v>1072</v>
      </c>
    </row>
    <row r="2106" spans="1:12" ht="31.5">
      <c r="A2106" s="319" t="s">
        <v>1853</v>
      </c>
      <c r="B2106" s="320" t="s">
        <v>1074</v>
      </c>
      <c r="C2106" s="320" t="s">
        <v>1075</v>
      </c>
      <c r="D2106" s="320" t="s">
        <v>586</v>
      </c>
      <c r="E2106" s="321" t="s">
        <v>587</v>
      </c>
      <c r="F2106" s="321" t="s">
        <v>1420</v>
      </c>
      <c r="G2106" s="320"/>
      <c r="H2106" s="320" t="s">
        <v>21</v>
      </c>
      <c r="I2106" s="321">
        <v>1</v>
      </c>
      <c r="J2106" s="321">
        <v>71.87</v>
      </c>
      <c r="K2106" s="322">
        <v>71.87</v>
      </c>
    </row>
    <row r="2107" spans="1:12">
      <c r="A2107" s="323" t="s">
        <v>1076</v>
      </c>
      <c r="B2107" s="324" t="s">
        <v>1077</v>
      </c>
      <c r="C2107" s="324" t="s">
        <v>19</v>
      </c>
      <c r="D2107" s="324">
        <v>1379</v>
      </c>
      <c r="E2107" s="323" t="s">
        <v>1289</v>
      </c>
      <c r="F2107" s="403" t="s">
        <v>1079</v>
      </c>
      <c r="G2107" s="404"/>
      <c r="H2107" s="324" t="s">
        <v>218</v>
      </c>
      <c r="I2107" s="323">
        <v>0.24</v>
      </c>
      <c r="J2107" s="323">
        <v>0.78</v>
      </c>
      <c r="K2107" s="325">
        <v>0.18</v>
      </c>
    </row>
    <row r="2108" spans="1:12">
      <c r="A2108" s="323" t="s">
        <v>1076</v>
      </c>
      <c r="B2108" s="324" t="s">
        <v>1077</v>
      </c>
      <c r="C2108" s="324" t="s">
        <v>19</v>
      </c>
      <c r="D2108" s="324">
        <v>37595</v>
      </c>
      <c r="E2108" s="323" t="s">
        <v>1854</v>
      </c>
      <c r="F2108" s="403" t="s">
        <v>1079</v>
      </c>
      <c r="G2108" s="404"/>
      <c r="H2108" s="324" t="s">
        <v>218</v>
      </c>
      <c r="I2108" s="323">
        <v>1.2150000000000001</v>
      </c>
      <c r="J2108" s="323">
        <v>2.86</v>
      </c>
      <c r="K2108" s="325">
        <v>3.47</v>
      </c>
    </row>
    <row r="2109" spans="1:12">
      <c r="A2109" s="323" t="s">
        <v>1076</v>
      </c>
      <c r="B2109" s="324" t="s">
        <v>1083</v>
      </c>
      <c r="C2109" s="324" t="s">
        <v>19</v>
      </c>
      <c r="D2109" s="324">
        <v>88309</v>
      </c>
      <c r="E2109" s="323" t="s">
        <v>1208</v>
      </c>
      <c r="F2109" s="403" t="s">
        <v>1085</v>
      </c>
      <c r="G2109" s="404"/>
      <c r="H2109" s="324" t="s">
        <v>979</v>
      </c>
      <c r="I2109" s="323">
        <v>0.437</v>
      </c>
      <c r="J2109" s="323">
        <v>19.98</v>
      </c>
      <c r="K2109" s="325">
        <v>8.73</v>
      </c>
    </row>
    <row r="2110" spans="1:12">
      <c r="A2110" s="323" t="s">
        <v>1076</v>
      </c>
      <c r="B2110" s="324" t="s">
        <v>1083</v>
      </c>
      <c r="C2110" s="324" t="s">
        <v>19</v>
      </c>
      <c r="D2110" s="324">
        <v>88316</v>
      </c>
      <c r="E2110" s="323" t="s">
        <v>1086</v>
      </c>
      <c r="F2110" s="403" t="s">
        <v>1085</v>
      </c>
      <c r="G2110" s="404"/>
      <c r="H2110" s="324" t="s">
        <v>979</v>
      </c>
      <c r="I2110" s="323">
        <v>0.218</v>
      </c>
      <c r="J2110" s="323">
        <v>16.02</v>
      </c>
      <c r="K2110" s="325">
        <v>3.49</v>
      </c>
    </row>
    <row r="2111" spans="1:12">
      <c r="A2111" s="323" t="s">
        <v>1076</v>
      </c>
      <c r="B2111" s="324" t="s">
        <v>1077</v>
      </c>
      <c r="C2111" s="324" t="s">
        <v>1394</v>
      </c>
      <c r="D2111" s="324" t="s">
        <v>999</v>
      </c>
      <c r="E2111" s="323" t="s">
        <v>1000</v>
      </c>
      <c r="F2111" s="403" t="s">
        <v>1079</v>
      </c>
      <c r="G2111" s="404"/>
      <c r="H2111" s="324" t="s">
        <v>21</v>
      </c>
      <c r="I2111" s="323">
        <v>16</v>
      </c>
      <c r="J2111" s="323">
        <v>4.5</v>
      </c>
      <c r="K2111" s="325">
        <v>56</v>
      </c>
      <c r="L2111" s="346"/>
    </row>
    <row r="2112" spans="1:12">
      <c r="A2112" s="277"/>
      <c r="B2112"/>
      <c r="C2112"/>
      <c r="D2112"/>
      <c r="E2112" s="277"/>
      <c r="F2112" s="277"/>
      <c r="G2112"/>
      <c r="H2112"/>
      <c r="I2112" s="277"/>
      <c r="J2112" s="277"/>
      <c r="K2112" s="278"/>
    </row>
    <row r="2113" spans="1:11" ht="24.75" hidden="1">
      <c r="A2113" s="315"/>
      <c r="B2113" s="316" t="s">
        <v>1066</v>
      </c>
      <c r="C2113" s="316" t="s">
        <v>1067</v>
      </c>
      <c r="D2113" s="316" t="s">
        <v>6</v>
      </c>
      <c r="E2113" s="317" t="s">
        <v>1068</v>
      </c>
      <c r="F2113" s="317" t="s">
        <v>1069</v>
      </c>
      <c r="G2113" s="316"/>
      <c r="H2113" s="316" t="s">
        <v>1070</v>
      </c>
      <c r="I2113" s="317" t="s">
        <v>11</v>
      </c>
      <c r="J2113" s="317" t="s">
        <v>1071</v>
      </c>
      <c r="K2113" s="318" t="s">
        <v>1072</v>
      </c>
    </row>
    <row r="2114" spans="1:11" hidden="1">
      <c r="A2114" s="319" t="s">
        <v>1855</v>
      </c>
      <c r="B2114" s="320" t="s">
        <v>1074</v>
      </c>
      <c r="C2114" s="320" t="s">
        <v>19</v>
      </c>
      <c r="D2114" s="320">
        <v>98504</v>
      </c>
      <c r="E2114" s="321" t="s">
        <v>588</v>
      </c>
      <c r="F2114" s="321" t="s">
        <v>1856</v>
      </c>
      <c r="G2114" s="320"/>
      <c r="H2114" s="320" t="s">
        <v>21</v>
      </c>
      <c r="I2114" s="321">
        <v>1</v>
      </c>
      <c r="J2114" s="321">
        <v>13.31</v>
      </c>
      <c r="K2114" s="322">
        <v>13.31</v>
      </c>
    </row>
    <row r="2115" spans="1:11" hidden="1">
      <c r="A2115" s="323" t="s">
        <v>1076</v>
      </c>
      <c r="B2115" s="324" t="s">
        <v>1077</v>
      </c>
      <c r="C2115" s="324" t="s">
        <v>19</v>
      </c>
      <c r="D2115" s="324">
        <v>3324</v>
      </c>
      <c r="E2115" s="323" t="s">
        <v>1857</v>
      </c>
      <c r="F2115" s="403" t="s">
        <v>1079</v>
      </c>
      <c r="G2115" s="404"/>
      <c r="H2115" s="324" t="s">
        <v>21</v>
      </c>
      <c r="I2115" s="323">
        <v>1</v>
      </c>
      <c r="J2115" s="323">
        <v>10.14</v>
      </c>
      <c r="K2115" s="325">
        <v>10.14</v>
      </c>
    </row>
    <row r="2116" spans="1:11" hidden="1">
      <c r="A2116" s="323" t="s">
        <v>1076</v>
      </c>
      <c r="B2116" s="324" t="s">
        <v>1083</v>
      </c>
      <c r="C2116" s="324" t="s">
        <v>19</v>
      </c>
      <c r="D2116" s="324">
        <v>88316</v>
      </c>
      <c r="E2116" s="323" t="s">
        <v>1086</v>
      </c>
      <c r="F2116" s="403" t="s">
        <v>1085</v>
      </c>
      <c r="G2116" s="404"/>
      <c r="H2116" s="324" t="s">
        <v>979</v>
      </c>
      <c r="I2116" s="323">
        <v>0.15640000000000001</v>
      </c>
      <c r="J2116" s="323">
        <v>16.02</v>
      </c>
      <c r="K2116" s="325">
        <v>2.5</v>
      </c>
    </row>
    <row r="2117" spans="1:11" hidden="1">
      <c r="A2117" s="323" t="s">
        <v>1076</v>
      </c>
      <c r="B2117" s="324" t="s">
        <v>1083</v>
      </c>
      <c r="C2117" s="324" t="s">
        <v>19</v>
      </c>
      <c r="D2117" s="324">
        <v>88441</v>
      </c>
      <c r="E2117" s="323" t="s">
        <v>1858</v>
      </c>
      <c r="F2117" s="403" t="s">
        <v>1085</v>
      </c>
      <c r="G2117" s="404"/>
      <c r="H2117" s="324" t="s">
        <v>979</v>
      </c>
      <c r="I2117" s="323">
        <v>3.9100000000000003E-2</v>
      </c>
      <c r="J2117" s="323">
        <v>17.36</v>
      </c>
      <c r="K2117" s="325">
        <v>0.67</v>
      </c>
    </row>
    <row r="2118" spans="1:11" hidden="1">
      <c r="A2118" s="277"/>
      <c r="B2118"/>
      <c r="C2118"/>
      <c r="D2118"/>
      <c r="E2118" s="277"/>
      <c r="F2118" s="277"/>
      <c r="G2118"/>
      <c r="H2118"/>
      <c r="I2118" s="277"/>
      <c r="J2118" s="277"/>
      <c r="K2118" s="278"/>
    </row>
    <row r="2119" spans="1:11" ht="24.75">
      <c r="A2119" s="315"/>
      <c r="B2119" s="316" t="s">
        <v>1066</v>
      </c>
      <c r="C2119" s="316" t="s">
        <v>1067</v>
      </c>
      <c r="D2119" s="316" t="s">
        <v>6</v>
      </c>
      <c r="E2119" s="317" t="s">
        <v>1068</v>
      </c>
      <c r="F2119" s="317" t="s">
        <v>1069</v>
      </c>
      <c r="G2119" s="316"/>
      <c r="H2119" s="316" t="s">
        <v>1070</v>
      </c>
      <c r="I2119" s="317" t="s">
        <v>11</v>
      </c>
      <c r="J2119" s="317" t="s">
        <v>1071</v>
      </c>
      <c r="K2119" s="318" t="s">
        <v>1072</v>
      </c>
    </row>
    <row r="2120" spans="1:11" ht="47.25">
      <c r="A2120" s="319" t="s">
        <v>1859</v>
      </c>
      <c r="B2120" s="320" t="s">
        <v>1074</v>
      </c>
      <c r="C2120" s="320" t="s">
        <v>1075</v>
      </c>
      <c r="D2120" s="320" t="s">
        <v>542</v>
      </c>
      <c r="E2120" s="321" t="s">
        <v>543</v>
      </c>
      <c r="F2120" s="321" t="s">
        <v>1378</v>
      </c>
      <c r="G2120" s="320"/>
      <c r="H2120" s="320" t="s">
        <v>21</v>
      </c>
      <c r="I2120" s="321">
        <v>1</v>
      </c>
      <c r="J2120" s="321">
        <v>496.08</v>
      </c>
      <c r="K2120" s="322">
        <v>496.08</v>
      </c>
    </row>
    <row r="2121" spans="1:11">
      <c r="A2121" s="323" t="s">
        <v>1076</v>
      </c>
      <c r="B2121" s="324" t="s">
        <v>1077</v>
      </c>
      <c r="C2121" s="324" t="s">
        <v>19</v>
      </c>
      <c r="D2121" s="324">
        <v>583</v>
      </c>
      <c r="E2121" s="323" t="s">
        <v>1860</v>
      </c>
      <c r="F2121" s="403" t="s">
        <v>1079</v>
      </c>
      <c r="G2121" s="404"/>
      <c r="H2121" s="324" t="s">
        <v>218</v>
      </c>
      <c r="I2121" s="323">
        <v>9.9</v>
      </c>
      <c r="J2121" s="323">
        <v>45.52</v>
      </c>
      <c r="K2121" s="325">
        <v>450.64</v>
      </c>
    </row>
    <row r="2122" spans="1:11" ht="24.75">
      <c r="A2122" s="323" t="s">
        <v>1076</v>
      </c>
      <c r="B2122" s="324" t="s">
        <v>1083</v>
      </c>
      <c r="C2122" s="324" t="s">
        <v>19</v>
      </c>
      <c r="D2122" s="324">
        <v>87372</v>
      </c>
      <c r="E2122" s="323" t="s">
        <v>1861</v>
      </c>
      <c r="F2122" s="403" t="s">
        <v>1085</v>
      </c>
      <c r="G2122" s="404"/>
      <c r="H2122" s="324" t="s">
        <v>28</v>
      </c>
      <c r="I2122" s="323">
        <v>3.0000000000000001E-3</v>
      </c>
      <c r="J2122" s="323">
        <v>757.54</v>
      </c>
      <c r="K2122" s="325">
        <v>2.27</v>
      </c>
    </row>
    <row r="2123" spans="1:11">
      <c r="A2123" s="323" t="s">
        <v>1076</v>
      </c>
      <c r="B2123" s="324" t="s">
        <v>1083</v>
      </c>
      <c r="C2123" s="324" t="s">
        <v>19</v>
      </c>
      <c r="D2123" s="324">
        <v>88309</v>
      </c>
      <c r="E2123" s="323" t="s">
        <v>1208</v>
      </c>
      <c r="F2123" s="403" t="s">
        <v>1085</v>
      </c>
      <c r="G2123" s="404"/>
      <c r="H2123" s="324" t="s">
        <v>979</v>
      </c>
      <c r="I2123" s="323">
        <v>0.4</v>
      </c>
      <c r="J2123" s="323">
        <v>19.98</v>
      </c>
      <c r="K2123" s="325">
        <v>7.99</v>
      </c>
    </row>
    <row r="2124" spans="1:11">
      <c r="A2124" s="323" t="s">
        <v>1076</v>
      </c>
      <c r="B2124" s="324" t="s">
        <v>1083</v>
      </c>
      <c r="C2124" s="324" t="s">
        <v>19</v>
      </c>
      <c r="D2124" s="324">
        <v>88315</v>
      </c>
      <c r="E2124" s="323" t="s">
        <v>1829</v>
      </c>
      <c r="F2124" s="403" t="s">
        <v>1085</v>
      </c>
      <c r="G2124" s="404"/>
      <c r="H2124" s="324" t="s">
        <v>979</v>
      </c>
      <c r="I2124" s="323">
        <v>0.75</v>
      </c>
      <c r="J2124" s="323">
        <v>19.86</v>
      </c>
      <c r="K2124" s="325">
        <v>14.89</v>
      </c>
    </row>
    <row r="2125" spans="1:11">
      <c r="A2125" s="323" t="s">
        <v>1076</v>
      </c>
      <c r="B2125" s="324" t="s">
        <v>1083</v>
      </c>
      <c r="C2125" s="324" t="s">
        <v>19</v>
      </c>
      <c r="D2125" s="324">
        <v>88316</v>
      </c>
      <c r="E2125" s="323" t="s">
        <v>1086</v>
      </c>
      <c r="F2125" s="403" t="s">
        <v>1085</v>
      </c>
      <c r="G2125" s="404"/>
      <c r="H2125" s="324" t="s">
        <v>979</v>
      </c>
      <c r="I2125" s="323">
        <v>1.1499999999999999</v>
      </c>
      <c r="J2125" s="323">
        <v>16.02</v>
      </c>
      <c r="K2125" s="325">
        <v>18.420000000000002</v>
      </c>
    </row>
    <row r="2126" spans="1:11">
      <c r="A2126" s="323" t="s">
        <v>1076</v>
      </c>
      <c r="B2126" s="324" t="s">
        <v>1083</v>
      </c>
      <c r="C2126" s="324" t="s">
        <v>19</v>
      </c>
      <c r="D2126" s="324">
        <v>88629</v>
      </c>
      <c r="E2126" s="323" t="s">
        <v>1517</v>
      </c>
      <c r="F2126" s="403" t="s">
        <v>1085</v>
      </c>
      <c r="G2126" s="404"/>
      <c r="H2126" s="324" t="s">
        <v>28</v>
      </c>
      <c r="I2126" s="323">
        <v>3.0000000000000001E-3</v>
      </c>
      <c r="J2126" s="323">
        <v>626.39</v>
      </c>
      <c r="K2126" s="325">
        <v>1.87</v>
      </c>
    </row>
    <row r="2127" spans="1:11">
      <c r="A2127" s="332"/>
      <c r="B2127" s="333"/>
      <c r="C2127" s="333"/>
      <c r="D2127" s="333"/>
      <c r="E2127" s="332"/>
      <c r="F2127" s="332"/>
      <c r="G2127" s="333"/>
      <c r="H2127" s="333"/>
      <c r="I2127" s="332"/>
      <c r="J2127" s="332"/>
      <c r="K2127" s="325"/>
    </row>
    <row r="2128" spans="1:11" ht="24.75">
      <c r="A2128" s="315"/>
      <c r="B2128" s="316" t="s">
        <v>1066</v>
      </c>
      <c r="C2128" s="316" t="s">
        <v>1067</v>
      </c>
      <c r="D2128" s="316" t="s">
        <v>6</v>
      </c>
      <c r="E2128" s="317" t="s">
        <v>1068</v>
      </c>
      <c r="F2128" s="317" t="s">
        <v>1069</v>
      </c>
      <c r="G2128" s="316"/>
      <c r="H2128" s="316" t="s">
        <v>1070</v>
      </c>
      <c r="I2128" s="317" t="s">
        <v>11</v>
      </c>
      <c r="J2128" s="317" t="s">
        <v>1071</v>
      </c>
      <c r="K2128" s="318" t="s">
        <v>1072</v>
      </c>
    </row>
    <row r="2129" spans="1:11" ht="31.5">
      <c r="A2129" s="319" t="s">
        <v>1859</v>
      </c>
      <c r="B2129" s="320" t="s">
        <v>1074</v>
      </c>
      <c r="C2129" s="320" t="s">
        <v>1075</v>
      </c>
      <c r="D2129" s="320" t="s">
        <v>2589</v>
      </c>
      <c r="E2129" s="321" t="s">
        <v>2590</v>
      </c>
      <c r="F2129" s="321"/>
      <c r="G2129" s="320"/>
      <c r="H2129" s="339" t="s">
        <v>21</v>
      </c>
      <c r="I2129" s="321">
        <v>1</v>
      </c>
      <c r="J2129" s="342">
        <f>SUM(K2130:K2143)</f>
        <v>371.47880599999996</v>
      </c>
      <c r="K2129" s="322">
        <f>J2129*I2129</f>
        <v>371.47880599999996</v>
      </c>
    </row>
    <row r="2130" spans="1:11">
      <c r="A2130" s="332" t="s">
        <v>1076</v>
      </c>
      <c r="B2130" s="333" t="s">
        <v>1083</v>
      </c>
      <c r="C2130" s="333" t="s">
        <v>19</v>
      </c>
      <c r="D2130" s="333">
        <v>88309</v>
      </c>
      <c r="E2130" s="332" t="s">
        <v>1208</v>
      </c>
      <c r="F2130" s="403"/>
      <c r="G2130" s="403"/>
      <c r="H2130" s="337" t="s">
        <v>979</v>
      </c>
      <c r="I2130" s="332">
        <v>0.86</v>
      </c>
      <c r="J2130" s="332">
        <v>19.98</v>
      </c>
      <c r="K2130" s="325">
        <f t="shared" ref="K2130:K2132" si="2">J2130*I2130</f>
        <v>17.1828</v>
      </c>
    </row>
    <row r="2131" spans="1:11">
      <c r="A2131" s="332"/>
      <c r="B2131" s="333" t="s">
        <v>1083</v>
      </c>
      <c r="C2131" s="333" t="s">
        <v>19</v>
      </c>
      <c r="D2131" s="333">
        <v>88316</v>
      </c>
      <c r="E2131" s="332" t="s">
        <v>1086</v>
      </c>
      <c r="F2131" s="403"/>
      <c r="G2131" s="403"/>
      <c r="H2131" s="337" t="s">
        <v>979</v>
      </c>
      <c r="I2131" s="332">
        <v>0.65310000000000001</v>
      </c>
      <c r="J2131" s="332">
        <v>16.02</v>
      </c>
      <c r="K2131" s="325">
        <f t="shared" si="2"/>
        <v>10.462662</v>
      </c>
    </row>
    <row r="2132" spans="1:11">
      <c r="A2132" s="332"/>
      <c r="B2132" s="333" t="s">
        <v>1077</v>
      </c>
      <c r="C2132" s="333" t="s">
        <v>19</v>
      </c>
      <c r="D2132" s="333">
        <v>34580</v>
      </c>
      <c r="E2132" s="332" t="s">
        <v>2591</v>
      </c>
      <c r="F2132" s="403" t="s">
        <v>1079</v>
      </c>
      <c r="G2132" s="403"/>
      <c r="H2132" s="333" t="s">
        <v>1115</v>
      </c>
      <c r="I2132" s="332">
        <v>11.2843</v>
      </c>
      <c r="J2132" s="332">
        <v>5.38</v>
      </c>
      <c r="K2132" s="325">
        <f t="shared" si="2"/>
        <v>60.709533999999998</v>
      </c>
    </row>
    <row r="2133" spans="1:11" ht="24.75">
      <c r="A2133" s="332" t="s">
        <v>1076</v>
      </c>
      <c r="B2133" s="333" t="s">
        <v>1083</v>
      </c>
      <c r="C2133" s="333" t="s">
        <v>19</v>
      </c>
      <c r="D2133" s="333">
        <v>87286</v>
      </c>
      <c r="E2133" s="332" t="s">
        <v>2592</v>
      </c>
      <c r="F2133" s="403" t="s">
        <v>1085</v>
      </c>
      <c r="G2133" s="404"/>
      <c r="H2133" s="333" t="s">
        <v>28</v>
      </c>
      <c r="I2133" s="332">
        <v>2.8000000000000001E-2</v>
      </c>
      <c r="J2133" s="332">
        <v>512.72</v>
      </c>
      <c r="K2133" s="325">
        <f t="shared" ref="K2133:K2143" si="3">J2133*I2133</f>
        <v>14.356160000000001</v>
      </c>
    </row>
    <row r="2134" spans="1:11">
      <c r="A2134" s="332" t="s">
        <v>1076</v>
      </c>
      <c r="B2134" s="333" t="s">
        <v>1077</v>
      </c>
      <c r="C2134" s="333" t="s">
        <v>19</v>
      </c>
      <c r="D2134" s="333">
        <v>9841</v>
      </c>
      <c r="E2134" s="332" t="s">
        <v>1374</v>
      </c>
      <c r="F2134" s="403" t="s">
        <v>1085</v>
      </c>
      <c r="G2134" s="404"/>
      <c r="H2134" s="333" t="s">
        <v>1347</v>
      </c>
      <c r="I2134" s="332">
        <v>0.2009</v>
      </c>
      <c r="J2134" s="332">
        <v>49.33</v>
      </c>
      <c r="K2134" s="325">
        <f t="shared" si="3"/>
        <v>9.9103969999999997</v>
      </c>
    </row>
    <row r="2135" spans="1:11" ht="24.75">
      <c r="A2135" s="332" t="s">
        <v>1076</v>
      </c>
      <c r="B2135" s="333" t="s">
        <v>1077</v>
      </c>
      <c r="C2135" s="333" t="s">
        <v>19</v>
      </c>
      <c r="D2135" s="333">
        <v>38052</v>
      </c>
      <c r="E2135" s="332" t="s">
        <v>2593</v>
      </c>
      <c r="F2135" s="403" t="s">
        <v>1085</v>
      </c>
      <c r="G2135" s="404"/>
      <c r="H2135" s="333" t="s">
        <v>1347</v>
      </c>
      <c r="I2135" s="332">
        <v>0.625</v>
      </c>
      <c r="J2135" s="332">
        <v>10.34</v>
      </c>
      <c r="K2135" s="325">
        <f t="shared" si="3"/>
        <v>6.4625000000000004</v>
      </c>
    </row>
    <row r="2136" spans="1:11">
      <c r="A2136" s="332" t="s">
        <v>1076</v>
      </c>
      <c r="B2136" s="333" t="s">
        <v>1077</v>
      </c>
      <c r="C2136" s="333" t="s">
        <v>19</v>
      </c>
      <c r="D2136" s="333">
        <v>370</v>
      </c>
      <c r="E2136" s="332" t="s">
        <v>2594</v>
      </c>
      <c r="F2136" s="403" t="s">
        <v>1085</v>
      </c>
      <c r="G2136" s="404"/>
      <c r="H2136" s="333" t="s">
        <v>2600</v>
      </c>
      <c r="I2136" s="332">
        <v>0.43209999999999998</v>
      </c>
      <c r="J2136" s="332">
        <v>105.05</v>
      </c>
      <c r="K2136" s="325">
        <f t="shared" si="3"/>
        <v>45.392104999999994</v>
      </c>
    </row>
    <row r="2137" spans="1:11">
      <c r="A2137" s="332" t="s">
        <v>1076</v>
      </c>
      <c r="B2137" s="333" t="s">
        <v>1083</v>
      </c>
      <c r="C2137" s="333" t="s">
        <v>19</v>
      </c>
      <c r="D2137" s="333">
        <v>96995</v>
      </c>
      <c r="E2137" s="332" t="s">
        <v>525</v>
      </c>
      <c r="F2137" s="403" t="s">
        <v>1085</v>
      </c>
      <c r="G2137" s="404"/>
      <c r="H2137" s="333" t="s">
        <v>28</v>
      </c>
      <c r="I2137" s="332">
        <v>0.43209999999999998</v>
      </c>
      <c r="J2137" s="332">
        <v>38.42</v>
      </c>
      <c r="K2137" s="325">
        <f t="shared" si="3"/>
        <v>16.601282000000001</v>
      </c>
    </row>
    <row r="2138" spans="1:11">
      <c r="A2138" s="332"/>
      <c r="B2138" s="333" t="s">
        <v>1083</v>
      </c>
      <c r="C2138" s="333" t="s">
        <v>19</v>
      </c>
      <c r="D2138" s="333">
        <v>89993</v>
      </c>
      <c r="E2138" s="332" t="s">
        <v>2595</v>
      </c>
      <c r="F2138" s="332"/>
      <c r="G2138" s="333"/>
      <c r="H2138" s="333" t="s">
        <v>28</v>
      </c>
      <c r="I2138" s="332">
        <v>3.4200000000000001E-2</v>
      </c>
      <c r="J2138" s="332">
        <v>894.5</v>
      </c>
      <c r="K2138" s="325">
        <f t="shared" si="3"/>
        <v>30.591900000000003</v>
      </c>
    </row>
    <row r="2139" spans="1:11">
      <c r="A2139" s="332"/>
      <c r="B2139" s="333" t="s">
        <v>1083</v>
      </c>
      <c r="C2139" s="333" t="s">
        <v>19</v>
      </c>
      <c r="D2139" s="333">
        <v>89994</v>
      </c>
      <c r="E2139" s="332" t="s">
        <v>2596</v>
      </c>
      <c r="F2139" s="332"/>
      <c r="G2139" s="333"/>
      <c r="H2139" s="333" t="s">
        <v>28</v>
      </c>
      <c r="I2139" s="332">
        <v>0.01</v>
      </c>
      <c r="J2139" s="332">
        <v>788.71</v>
      </c>
      <c r="K2139" s="325">
        <f t="shared" si="3"/>
        <v>7.8871000000000002</v>
      </c>
    </row>
    <row r="2140" spans="1:11">
      <c r="A2140" s="332"/>
      <c r="B2140" s="333" t="s">
        <v>1083</v>
      </c>
      <c r="C2140" s="333" t="s">
        <v>19</v>
      </c>
      <c r="D2140" s="333">
        <v>89995</v>
      </c>
      <c r="E2140" s="332" t="s">
        <v>2597</v>
      </c>
      <c r="F2140" s="332"/>
      <c r="G2140" s="333"/>
      <c r="H2140" s="333" t="s">
        <v>28</v>
      </c>
      <c r="I2140" s="332">
        <v>0.01</v>
      </c>
      <c r="J2140" s="332">
        <v>867.44</v>
      </c>
      <c r="K2140" s="325">
        <f t="shared" si="3"/>
        <v>8.6744000000000003</v>
      </c>
    </row>
    <row r="2141" spans="1:11">
      <c r="A2141" s="332"/>
      <c r="B2141" s="333" t="s">
        <v>1083</v>
      </c>
      <c r="C2141" s="333" t="s">
        <v>19</v>
      </c>
      <c r="D2141" s="333">
        <v>660</v>
      </c>
      <c r="E2141" s="332" t="s">
        <v>1770</v>
      </c>
      <c r="F2141" s="332"/>
      <c r="G2141" s="333"/>
      <c r="H2141" s="333" t="s">
        <v>1115</v>
      </c>
      <c r="I2141" s="332">
        <v>13.5412</v>
      </c>
      <c r="J2141" s="332">
        <v>2.99</v>
      </c>
      <c r="K2141" s="325">
        <f t="shared" si="3"/>
        <v>40.488188000000001</v>
      </c>
    </row>
    <row r="2142" spans="1:11">
      <c r="A2142" s="332"/>
      <c r="B2142" s="333" t="s">
        <v>1077</v>
      </c>
      <c r="C2142" s="333" t="s">
        <v>19</v>
      </c>
      <c r="D2142" s="333">
        <v>89997</v>
      </c>
      <c r="E2142" s="332" t="s">
        <v>2598</v>
      </c>
      <c r="F2142" s="332"/>
      <c r="G2142" s="333"/>
      <c r="H2142" s="333" t="s">
        <v>218</v>
      </c>
      <c r="I2142" s="332">
        <v>8.8829999999999991</v>
      </c>
      <c r="J2142" s="332">
        <v>10.27</v>
      </c>
      <c r="K2142" s="325">
        <f t="shared" si="3"/>
        <v>91.228409999999982</v>
      </c>
    </row>
    <row r="2143" spans="1:11">
      <c r="A2143" s="332"/>
      <c r="B2143" s="333" t="s">
        <v>1083</v>
      </c>
      <c r="C2143" s="333" t="s">
        <v>19</v>
      </c>
      <c r="D2143" s="333">
        <v>102923</v>
      </c>
      <c r="E2143" s="332" t="s">
        <v>2599</v>
      </c>
      <c r="F2143" s="332"/>
      <c r="G2143" s="333"/>
      <c r="H2143" s="333" t="s">
        <v>218</v>
      </c>
      <c r="I2143" s="332">
        <v>1.1961999999999999</v>
      </c>
      <c r="J2143" s="332">
        <v>9.64</v>
      </c>
      <c r="K2143" s="325">
        <f t="shared" si="3"/>
        <v>11.531368000000001</v>
      </c>
    </row>
    <row r="2144" spans="1:11" ht="24.75" hidden="1">
      <c r="A2144" s="315"/>
      <c r="B2144" s="316" t="s">
        <v>1066</v>
      </c>
      <c r="C2144" s="316" t="s">
        <v>1067</v>
      </c>
      <c r="D2144" s="316" t="s">
        <v>6</v>
      </c>
      <c r="E2144" s="317" t="s">
        <v>1068</v>
      </c>
      <c r="F2144" s="317" t="s">
        <v>1069</v>
      </c>
      <c r="G2144" s="316"/>
      <c r="H2144" s="316" t="s">
        <v>1070</v>
      </c>
      <c r="I2144" s="317" t="s">
        <v>11</v>
      </c>
      <c r="J2144" s="317" t="s">
        <v>1071</v>
      </c>
      <c r="K2144" s="318" t="s">
        <v>1072</v>
      </c>
    </row>
    <row r="2145" spans="1:11" ht="31.5" hidden="1">
      <c r="A2145" s="319" t="s">
        <v>1862</v>
      </c>
      <c r="B2145" s="320" t="s">
        <v>1074</v>
      </c>
      <c r="C2145" s="320" t="s">
        <v>19</v>
      </c>
      <c r="D2145" s="320">
        <v>96527</v>
      </c>
      <c r="E2145" s="321" t="s">
        <v>929</v>
      </c>
      <c r="F2145" s="321" t="s">
        <v>36</v>
      </c>
      <c r="G2145" s="320"/>
      <c r="H2145" s="320" t="s">
        <v>28</v>
      </c>
      <c r="I2145" s="321">
        <v>1</v>
      </c>
      <c r="J2145" s="321">
        <v>95.44</v>
      </c>
      <c r="K2145" s="322">
        <v>95.44</v>
      </c>
    </row>
    <row r="2146" spans="1:11" hidden="1">
      <c r="A2146" s="323" t="s">
        <v>1076</v>
      </c>
      <c r="B2146" s="324" t="s">
        <v>1083</v>
      </c>
      <c r="C2146" s="324" t="s">
        <v>19</v>
      </c>
      <c r="D2146" s="324">
        <v>88309</v>
      </c>
      <c r="E2146" s="323" t="s">
        <v>1208</v>
      </c>
      <c r="F2146" s="403" t="s">
        <v>1085</v>
      </c>
      <c r="G2146" s="404"/>
      <c r="H2146" s="324" t="s">
        <v>979</v>
      </c>
      <c r="I2146" s="323">
        <v>1.4590000000000001</v>
      </c>
      <c r="J2146" s="323">
        <v>19.98</v>
      </c>
      <c r="K2146" s="325">
        <v>29.15</v>
      </c>
    </row>
    <row r="2147" spans="1:11" hidden="1">
      <c r="A2147" s="323" t="s">
        <v>1076</v>
      </c>
      <c r="B2147" s="324" t="s">
        <v>1083</v>
      </c>
      <c r="C2147" s="324" t="s">
        <v>19</v>
      </c>
      <c r="D2147" s="324">
        <v>88316</v>
      </c>
      <c r="E2147" s="323" t="s">
        <v>1086</v>
      </c>
      <c r="F2147" s="403" t="s">
        <v>1085</v>
      </c>
      <c r="G2147" s="404"/>
      <c r="H2147" s="324" t="s">
        <v>979</v>
      </c>
      <c r="I2147" s="323">
        <v>4.1379999999999999</v>
      </c>
      <c r="J2147" s="323">
        <v>16.02</v>
      </c>
      <c r="K2147" s="325">
        <v>66.290000000000006</v>
      </c>
    </row>
    <row r="2148" spans="1:11" hidden="1">
      <c r="A2148" s="277"/>
      <c r="B2148"/>
      <c r="C2148"/>
      <c r="D2148"/>
      <c r="E2148" s="277"/>
      <c r="F2148" s="277"/>
      <c r="G2148"/>
      <c r="H2148"/>
      <c r="I2148" s="277"/>
      <c r="J2148" s="277"/>
      <c r="K2148" s="278"/>
    </row>
    <row r="2149" spans="1:11" ht="24.75" hidden="1">
      <c r="A2149" s="315"/>
      <c r="B2149" s="316" t="s">
        <v>1066</v>
      </c>
      <c r="C2149" s="316" t="s">
        <v>1067</v>
      </c>
      <c r="D2149" s="316" t="s">
        <v>6</v>
      </c>
      <c r="E2149" s="317" t="s">
        <v>1068</v>
      </c>
      <c r="F2149" s="317" t="s">
        <v>1069</v>
      </c>
      <c r="G2149" s="316"/>
      <c r="H2149" s="316" t="s">
        <v>1070</v>
      </c>
      <c r="I2149" s="317" t="s">
        <v>11</v>
      </c>
      <c r="J2149" s="317" t="s">
        <v>1071</v>
      </c>
      <c r="K2149" s="318" t="s">
        <v>1072</v>
      </c>
    </row>
    <row r="2150" spans="1:11" ht="31.5" hidden="1">
      <c r="A2150" s="319" t="s">
        <v>1863</v>
      </c>
      <c r="B2150" s="320" t="s">
        <v>1074</v>
      </c>
      <c r="C2150" s="320" t="s">
        <v>19</v>
      </c>
      <c r="D2150" s="320">
        <v>96533</v>
      </c>
      <c r="E2150" s="321" t="s">
        <v>930</v>
      </c>
      <c r="F2150" s="321" t="s">
        <v>1210</v>
      </c>
      <c r="G2150" s="320"/>
      <c r="H2150" s="320" t="s">
        <v>21</v>
      </c>
      <c r="I2150" s="321">
        <v>1</v>
      </c>
      <c r="J2150" s="321">
        <v>97.43</v>
      </c>
      <c r="K2150" s="322">
        <v>97.43</v>
      </c>
    </row>
    <row r="2151" spans="1:11" hidden="1">
      <c r="A2151" s="323" t="s">
        <v>1076</v>
      </c>
      <c r="B2151" s="324" t="s">
        <v>1077</v>
      </c>
      <c r="C2151" s="324" t="s">
        <v>19</v>
      </c>
      <c r="D2151" s="324">
        <v>2692</v>
      </c>
      <c r="E2151" s="323" t="s">
        <v>1215</v>
      </c>
      <c r="F2151" s="403" t="s">
        <v>1079</v>
      </c>
      <c r="G2151" s="404"/>
      <c r="H2151" s="324" t="s">
        <v>1094</v>
      </c>
      <c r="I2151" s="323">
        <v>1.7000000000000001E-2</v>
      </c>
      <c r="J2151" s="323">
        <v>5.24</v>
      </c>
      <c r="K2151" s="325">
        <v>0.08</v>
      </c>
    </row>
    <row r="2152" spans="1:11" hidden="1">
      <c r="A2152" s="323" t="s">
        <v>1076</v>
      </c>
      <c r="B2152" s="324" t="s">
        <v>1077</v>
      </c>
      <c r="C2152" s="324" t="s">
        <v>19</v>
      </c>
      <c r="D2152" s="324">
        <v>4491</v>
      </c>
      <c r="E2152" s="323" t="s">
        <v>1080</v>
      </c>
      <c r="F2152" s="403" t="s">
        <v>1079</v>
      </c>
      <c r="G2152" s="404"/>
      <c r="H2152" s="324" t="s">
        <v>23</v>
      </c>
      <c r="I2152" s="323">
        <v>1.1659999999999999</v>
      </c>
      <c r="J2152" s="323">
        <v>9.0399999999999991</v>
      </c>
      <c r="K2152" s="325">
        <v>10.54</v>
      </c>
    </row>
    <row r="2153" spans="1:11" hidden="1">
      <c r="A2153" s="323" t="s">
        <v>1076</v>
      </c>
      <c r="B2153" s="324" t="s">
        <v>1077</v>
      </c>
      <c r="C2153" s="324" t="s">
        <v>19</v>
      </c>
      <c r="D2153" s="324">
        <v>4517</v>
      </c>
      <c r="E2153" s="323" t="s">
        <v>1216</v>
      </c>
      <c r="F2153" s="403" t="s">
        <v>1079</v>
      </c>
      <c r="G2153" s="404"/>
      <c r="H2153" s="324" t="s">
        <v>23</v>
      </c>
      <c r="I2153" s="323">
        <v>1.093</v>
      </c>
      <c r="J2153" s="323">
        <v>3.16</v>
      </c>
      <c r="K2153" s="325">
        <v>3.45</v>
      </c>
    </row>
    <row r="2154" spans="1:11" hidden="1">
      <c r="A2154" s="323" t="s">
        <v>1076</v>
      </c>
      <c r="B2154" s="324" t="s">
        <v>1077</v>
      </c>
      <c r="C2154" s="324" t="s">
        <v>19</v>
      </c>
      <c r="D2154" s="324">
        <v>5073</v>
      </c>
      <c r="E2154" s="323" t="s">
        <v>1217</v>
      </c>
      <c r="F2154" s="403" t="s">
        <v>1079</v>
      </c>
      <c r="G2154" s="404"/>
      <c r="H2154" s="324" t="s">
        <v>218</v>
      </c>
      <c r="I2154" s="323">
        <v>4.9000000000000002E-2</v>
      </c>
      <c r="J2154" s="323">
        <v>26.08</v>
      </c>
      <c r="K2154" s="325">
        <v>1.27</v>
      </c>
    </row>
    <row r="2155" spans="1:11" hidden="1">
      <c r="A2155" s="323" t="s">
        <v>1076</v>
      </c>
      <c r="B2155" s="324" t="s">
        <v>1077</v>
      </c>
      <c r="C2155" s="324" t="s">
        <v>19</v>
      </c>
      <c r="D2155" s="324">
        <v>6189</v>
      </c>
      <c r="E2155" s="323" t="s">
        <v>1219</v>
      </c>
      <c r="F2155" s="403" t="s">
        <v>1079</v>
      </c>
      <c r="G2155" s="404"/>
      <c r="H2155" s="324" t="s">
        <v>23</v>
      </c>
      <c r="I2155" s="323">
        <v>1.9430000000000001</v>
      </c>
      <c r="J2155" s="323">
        <v>23.78</v>
      </c>
      <c r="K2155" s="325">
        <v>46.2</v>
      </c>
    </row>
    <row r="2156" spans="1:11" hidden="1">
      <c r="A2156" s="323" t="s">
        <v>1076</v>
      </c>
      <c r="B2156" s="324" t="s">
        <v>1077</v>
      </c>
      <c r="C2156" s="324" t="s">
        <v>19</v>
      </c>
      <c r="D2156" s="324">
        <v>40304</v>
      </c>
      <c r="E2156" s="323" t="s">
        <v>1220</v>
      </c>
      <c r="F2156" s="403" t="s">
        <v>1079</v>
      </c>
      <c r="G2156" s="404"/>
      <c r="H2156" s="324" t="s">
        <v>218</v>
      </c>
      <c r="I2156" s="323">
        <v>3.4000000000000002E-2</v>
      </c>
      <c r="J2156" s="323">
        <v>31.58</v>
      </c>
      <c r="K2156" s="325">
        <v>1.07</v>
      </c>
    </row>
    <row r="2157" spans="1:11" hidden="1">
      <c r="A2157" s="323" t="s">
        <v>1076</v>
      </c>
      <c r="B2157" s="324" t="s">
        <v>1083</v>
      </c>
      <c r="C2157" s="324" t="s">
        <v>19</v>
      </c>
      <c r="D2157" s="324">
        <v>88239</v>
      </c>
      <c r="E2157" s="323" t="s">
        <v>1096</v>
      </c>
      <c r="F2157" s="403" t="s">
        <v>1085</v>
      </c>
      <c r="G2157" s="404"/>
      <c r="H2157" s="324" t="s">
        <v>979</v>
      </c>
      <c r="I2157" s="323">
        <v>0.5</v>
      </c>
      <c r="J2157" s="323">
        <v>16.850000000000001</v>
      </c>
      <c r="K2157" s="325">
        <v>8.42</v>
      </c>
    </row>
    <row r="2158" spans="1:11" hidden="1">
      <c r="A2158" s="323" t="s">
        <v>1076</v>
      </c>
      <c r="B2158" s="324" t="s">
        <v>1083</v>
      </c>
      <c r="C2158" s="324" t="s">
        <v>19</v>
      </c>
      <c r="D2158" s="324">
        <v>88262</v>
      </c>
      <c r="E2158" s="323" t="s">
        <v>1084</v>
      </c>
      <c r="F2158" s="403" t="s">
        <v>1085</v>
      </c>
      <c r="G2158" s="404"/>
      <c r="H2158" s="324" t="s">
        <v>979</v>
      </c>
      <c r="I2158" s="323">
        <v>1.2889999999999999</v>
      </c>
      <c r="J2158" s="323">
        <v>19.739999999999998</v>
      </c>
      <c r="K2158" s="325">
        <v>25.44</v>
      </c>
    </row>
    <row r="2159" spans="1:11" ht="24.75" hidden="1">
      <c r="A2159" s="323" t="s">
        <v>1076</v>
      </c>
      <c r="B2159" s="324" t="s">
        <v>1083</v>
      </c>
      <c r="C2159" s="324" t="s">
        <v>19</v>
      </c>
      <c r="D2159" s="324">
        <v>91692</v>
      </c>
      <c r="E2159" s="323" t="s">
        <v>1097</v>
      </c>
      <c r="F2159" s="403" t="s">
        <v>1098</v>
      </c>
      <c r="G2159" s="404"/>
      <c r="H2159" s="324" t="s">
        <v>1099</v>
      </c>
      <c r="I2159" s="323">
        <v>3.2000000000000001E-2</v>
      </c>
      <c r="J2159" s="323">
        <v>16.68</v>
      </c>
      <c r="K2159" s="325">
        <v>0.53</v>
      </c>
    </row>
    <row r="2160" spans="1:11" ht="24.75" hidden="1">
      <c r="A2160" s="323" t="s">
        <v>1076</v>
      </c>
      <c r="B2160" s="324" t="s">
        <v>1083</v>
      </c>
      <c r="C2160" s="324" t="s">
        <v>19</v>
      </c>
      <c r="D2160" s="324">
        <v>91693</v>
      </c>
      <c r="E2160" s="323" t="s">
        <v>1100</v>
      </c>
      <c r="F2160" s="403" t="s">
        <v>1098</v>
      </c>
      <c r="G2160" s="404"/>
      <c r="H2160" s="324" t="s">
        <v>1101</v>
      </c>
      <c r="I2160" s="323">
        <v>2.8000000000000001E-2</v>
      </c>
      <c r="J2160" s="323">
        <v>15.37</v>
      </c>
      <c r="K2160" s="325">
        <v>0.43</v>
      </c>
    </row>
    <row r="2161" spans="1:11" hidden="1">
      <c r="A2161" s="277"/>
      <c r="B2161"/>
      <c r="C2161"/>
      <c r="D2161"/>
      <c r="E2161" s="277"/>
      <c r="F2161" s="277"/>
      <c r="G2161"/>
      <c r="H2161"/>
      <c r="I2161" s="277"/>
      <c r="J2161" s="277"/>
      <c r="K2161" s="278"/>
    </row>
    <row r="2162" spans="1:11" ht="24.75" hidden="1">
      <c r="A2162" s="315"/>
      <c r="B2162" s="316" t="s">
        <v>1066</v>
      </c>
      <c r="C2162" s="316" t="s">
        <v>1067</v>
      </c>
      <c r="D2162" s="316" t="s">
        <v>6</v>
      </c>
      <c r="E2162" s="317" t="s">
        <v>1068</v>
      </c>
      <c r="F2162" s="317" t="s">
        <v>1069</v>
      </c>
      <c r="G2162" s="316"/>
      <c r="H2162" s="316" t="s">
        <v>1070</v>
      </c>
      <c r="I2162" s="317" t="s">
        <v>11</v>
      </c>
      <c r="J2162" s="317" t="s">
        <v>1071</v>
      </c>
      <c r="K2162" s="318" t="s">
        <v>1072</v>
      </c>
    </row>
    <row r="2163" spans="1:11" ht="31.5" hidden="1">
      <c r="A2163" s="319" t="s">
        <v>1864</v>
      </c>
      <c r="B2163" s="320" t="s">
        <v>1074</v>
      </c>
      <c r="C2163" s="320" t="s">
        <v>19</v>
      </c>
      <c r="D2163" s="320">
        <v>96545</v>
      </c>
      <c r="E2163" s="321" t="s">
        <v>931</v>
      </c>
      <c r="F2163" s="321" t="s">
        <v>1210</v>
      </c>
      <c r="G2163" s="320"/>
      <c r="H2163" s="320" t="s">
        <v>218</v>
      </c>
      <c r="I2163" s="321">
        <v>1</v>
      </c>
      <c r="J2163" s="321">
        <v>16.36</v>
      </c>
      <c r="K2163" s="322">
        <v>16.36</v>
      </c>
    </row>
    <row r="2164" spans="1:11" ht="24.75" hidden="1">
      <c r="A2164" s="323" t="s">
        <v>1076</v>
      </c>
      <c r="B2164" s="324" t="s">
        <v>1077</v>
      </c>
      <c r="C2164" s="324" t="s">
        <v>19</v>
      </c>
      <c r="D2164" s="324">
        <v>39017</v>
      </c>
      <c r="E2164" s="323" t="s">
        <v>1226</v>
      </c>
      <c r="F2164" s="403" t="s">
        <v>1079</v>
      </c>
      <c r="G2164" s="404"/>
      <c r="H2164" s="324" t="s">
        <v>123</v>
      </c>
      <c r="I2164" s="323">
        <v>0.72399999999999998</v>
      </c>
      <c r="J2164" s="323">
        <v>0.22</v>
      </c>
      <c r="K2164" s="325">
        <v>0.15</v>
      </c>
    </row>
    <row r="2165" spans="1:11" hidden="1">
      <c r="A2165" s="323" t="s">
        <v>1076</v>
      </c>
      <c r="B2165" s="324" t="s">
        <v>1077</v>
      </c>
      <c r="C2165" s="324" t="s">
        <v>19</v>
      </c>
      <c r="D2165" s="324">
        <v>43132</v>
      </c>
      <c r="E2165" s="323" t="s">
        <v>1227</v>
      </c>
      <c r="F2165" s="403" t="s">
        <v>1079</v>
      </c>
      <c r="G2165" s="404"/>
      <c r="H2165" s="324" t="s">
        <v>1228</v>
      </c>
      <c r="I2165" s="323">
        <v>2.5000000000000001E-2</v>
      </c>
      <c r="J2165" s="323">
        <v>20.010000000000002</v>
      </c>
      <c r="K2165" s="325">
        <v>0.5</v>
      </c>
    </row>
    <row r="2166" spans="1:11" hidden="1">
      <c r="A2166" s="323" t="s">
        <v>1076</v>
      </c>
      <c r="B2166" s="324" t="s">
        <v>1083</v>
      </c>
      <c r="C2166" s="324" t="s">
        <v>19</v>
      </c>
      <c r="D2166" s="324">
        <v>88238</v>
      </c>
      <c r="E2166" s="323" t="s">
        <v>1229</v>
      </c>
      <c r="F2166" s="403" t="s">
        <v>1085</v>
      </c>
      <c r="G2166" s="404"/>
      <c r="H2166" s="324" t="s">
        <v>979</v>
      </c>
      <c r="I2166" s="323">
        <v>3.7499999999999999E-2</v>
      </c>
      <c r="J2166" s="323">
        <v>16.03</v>
      </c>
      <c r="K2166" s="325">
        <v>0.6</v>
      </c>
    </row>
    <row r="2167" spans="1:11" hidden="1">
      <c r="A2167" s="323" t="s">
        <v>1076</v>
      </c>
      <c r="B2167" s="324" t="s">
        <v>1083</v>
      </c>
      <c r="C2167" s="324" t="s">
        <v>19</v>
      </c>
      <c r="D2167" s="324">
        <v>88245</v>
      </c>
      <c r="E2167" s="323" t="s">
        <v>1230</v>
      </c>
      <c r="F2167" s="403" t="s">
        <v>1085</v>
      </c>
      <c r="G2167" s="404"/>
      <c r="H2167" s="324" t="s">
        <v>979</v>
      </c>
      <c r="I2167" s="323">
        <v>0.11550000000000001</v>
      </c>
      <c r="J2167" s="323">
        <v>19.86</v>
      </c>
      <c r="K2167" s="325">
        <v>2.29</v>
      </c>
    </row>
    <row r="2168" spans="1:11" hidden="1">
      <c r="A2168" s="323" t="s">
        <v>1076</v>
      </c>
      <c r="B2168" s="324" t="s">
        <v>1083</v>
      </c>
      <c r="C2168" s="324" t="s">
        <v>19</v>
      </c>
      <c r="D2168" s="324">
        <v>92793</v>
      </c>
      <c r="E2168" s="323" t="s">
        <v>1231</v>
      </c>
      <c r="F2168" s="403" t="s">
        <v>1088</v>
      </c>
      <c r="G2168" s="404"/>
      <c r="H2168" s="324" t="s">
        <v>218</v>
      </c>
      <c r="I2168" s="323">
        <v>1</v>
      </c>
      <c r="J2168" s="323">
        <v>12.82</v>
      </c>
      <c r="K2168" s="325">
        <v>12.82</v>
      </c>
    </row>
    <row r="2169" spans="1:11" hidden="1">
      <c r="A2169" s="277"/>
      <c r="B2169"/>
      <c r="C2169"/>
      <c r="D2169"/>
      <c r="E2169" s="277"/>
      <c r="F2169" s="277"/>
      <c r="G2169"/>
      <c r="H2169"/>
      <c r="I2169" s="277"/>
      <c r="J2169" s="277"/>
      <c r="K2169" s="278"/>
    </row>
    <row r="2170" spans="1:11" ht="24.75" hidden="1">
      <c r="A2170" s="315"/>
      <c r="B2170" s="316" t="s">
        <v>1066</v>
      </c>
      <c r="C2170" s="316" t="s">
        <v>1067</v>
      </c>
      <c r="D2170" s="316" t="s">
        <v>6</v>
      </c>
      <c r="E2170" s="317" t="s">
        <v>1068</v>
      </c>
      <c r="F2170" s="317" t="s">
        <v>1069</v>
      </c>
      <c r="G2170" s="316"/>
      <c r="H2170" s="316" t="s">
        <v>1070</v>
      </c>
      <c r="I2170" s="317" t="s">
        <v>11</v>
      </c>
      <c r="J2170" s="317" t="s">
        <v>1071</v>
      </c>
      <c r="K2170" s="318" t="s">
        <v>1072</v>
      </c>
    </row>
    <row r="2171" spans="1:11" ht="63" hidden="1">
      <c r="A2171" s="319" t="s">
        <v>1865</v>
      </c>
      <c r="B2171" s="320" t="s">
        <v>1074</v>
      </c>
      <c r="C2171" s="320" t="s">
        <v>19</v>
      </c>
      <c r="D2171" s="320">
        <v>98557</v>
      </c>
      <c r="E2171" s="321" t="s">
        <v>547</v>
      </c>
      <c r="F2171" s="321" t="s">
        <v>1300</v>
      </c>
      <c r="G2171" s="320"/>
      <c r="H2171" s="320" t="s">
        <v>21</v>
      </c>
      <c r="I2171" s="321">
        <v>1</v>
      </c>
      <c r="J2171" s="321">
        <v>52.37</v>
      </c>
      <c r="K2171" s="322">
        <v>52.37</v>
      </c>
    </row>
    <row r="2172" spans="1:11" ht="24.75" hidden="1">
      <c r="A2172" s="323" t="s">
        <v>1076</v>
      </c>
      <c r="B2172" s="324" t="s">
        <v>1077</v>
      </c>
      <c r="C2172" s="324" t="s">
        <v>19</v>
      </c>
      <c r="D2172" s="324">
        <v>626</v>
      </c>
      <c r="E2172" s="323" t="s">
        <v>1362</v>
      </c>
      <c r="F2172" s="403" t="s">
        <v>1079</v>
      </c>
      <c r="G2172" s="404"/>
      <c r="H2172" s="324" t="s">
        <v>218</v>
      </c>
      <c r="I2172" s="323">
        <v>1.5</v>
      </c>
      <c r="J2172" s="323">
        <v>28.86</v>
      </c>
      <c r="K2172" s="325">
        <v>43.29</v>
      </c>
    </row>
    <row r="2173" spans="1:11" hidden="1">
      <c r="A2173" s="323" t="s">
        <v>1076</v>
      </c>
      <c r="B2173" s="324" t="s">
        <v>1083</v>
      </c>
      <c r="C2173" s="324" t="s">
        <v>19</v>
      </c>
      <c r="D2173" s="324">
        <v>88243</v>
      </c>
      <c r="E2173" s="323" t="s">
        <v>1363</v>
      </c>
      <c r="F2173" s="403" t="s">
        <v>1085</v>
      </c>
      <c r="G2173" s="404"/>
      <c r="H2173" s="324" t="s">
        <v>979</v>
      </c>
      <c r="I2173" s="323">
        <v>8.5000000000000006E-2</v>
      </c>
      <c r="J2173" s="323">
        <v>16.84</v>
      </c>
      <c r="K2173" s="325">
        <v>1.43</v>
      </c>
    </row>
    <row r="2174" spans="1:11" hidden="1">
      <c r="A2174" s="323" t="s">
        <v>1076</v>
      </c>
      <c r="B2174" s="324" t="s">
        <v>1083</v>
      </c>
      <c r="C2174" s="324" t="s">
        <v>19</v>
      </c>
      <c r="D2174" s="324">
        <v>88270</v>
      </c>
      <c r="E2174" s="323" t="s">
        <v>1364</v>
      </c>
      <c r="F2174" s="403" t="s">
        <v>1085</v>
      </c>
      <c r="G2174" s="404"/>
      <c r="H2174" s="324" t="s">
        <v>979</v>
      </c>
      <c r="I2174" s="323">
        <v>0.42199999999999999</v>
      </c>
      <c r="J2174" s="323">
        <v>18.14</v>
      </c>
      <c r="K2174" s="325">
        <v>7.65</v>
      </c>
    </row>
    <row r="2175" spans="1:11" hidden="1">
      <c r="A2175" s="277"/>
      <c r="B2175"/>
      <c r="C2175"/>
      <c r="D2175"/>
      <c r="E2175" s="277"/>
      <c r="F2175" s="277"/>
      <c r="G2175"/>
      <c r="H2175"/>
      <c r="I2175" s="277"/>
      <c r="J2175" s="277"/>
      <c r="K2175" s="278"/>
    </row>
    <row r="2176" spans="1:11" ht="24.75" hidden="1">
      <c r="A2176" s="315"/>
      <c r="B2176" s="316" t="s">
        <v>1066</v>
      </c>
      <c r="C2176" s="316" t="s">
        <v>1067</v>
      </c>
      <c r="D2176" s="316" t="s">
        <v>6</v>
      </c>
      <c r="E2176" s="317" t="s">
        <v>1068</v>
      </c>
      <c r="F2176" s="317" t="s">
        <v>1069</v>
      </c>
      <c r="G2176" s="316"/>
      <c r="H2176" s="316" t="s">
        <v>1070</v>
      </c>
      <c r="I2176" s="317" t="s">
        <v>11</v>
      </c>
      <c r="J2176" s="317" t="s">
        <v>1071</v>
      </c>
      <c r="K2176" s="318" t="s">
        <v>1072</v>
      </c>
    </row>
    <row r="2177" spans="1:11" ht="31.5" hidden="1">
      <c r="A2177" s="319" t="s">
        <v>1866</v>
      </c>
      <c r="B2177" s="320" t="s">
        <v>1074</v>
      </c>
      <c r="C2177" s="320" t="s">
        <v>19</v>
      </c>
      <c r="D2177" s="320">
        <v>94975</v>
      </c>
      <c r="E2177" s="321" t="s">
        <v>932</v>
      </c>
      <c r="F2177" s="321" t="s">
        <v>1210</v>
      </c>
      <c r="G2177" s="320"/>
      <c r="H2177" s="320" t="s">
        <v>28</v>
      </c>
      <c r="I2177" s="321">
        <v>1</v>
      </c>
      <c r="J2177" s="321">
        <v>451.88</v>
      </c>
      <c r="K2177" s="322">
        <v>451.88</v>
      </c>
    </row>
    <row r="2178" spans="1:11" hidden="1">
      <c r="A2178" s="323" t="s">
        <v>1076</v>
      </c>
      <c r="B2178" s="324" t="s">
        <v>1077</v>
      </c>
      <c r="C2178" s="324" t="s">
        <v>19</v>
      </c>
      <c r="D2178" s="324">
        <v>370</v>
      </c>
      <c r="E2178" s="323" t="s">
        <v>1433</v>
      </c>
      <c r="F2178" s="403" t="s">
        <v>1079</v>
      </c>
      <c r="G2178" s="404"/>
      <c r="H2178" s="324" t="s">
        <v>28</v>
      </c>
      <c r="I2178" s="323">
        <v>0.81869999999999998</v>
      </c>
      <c r="J2178" s="323">
        <v>105.05</v>
      </c>
      <c r="K2178" s="325">
        <v>86</v>
      </c>
    </row>
    <row r="2179" spans="1:11" hidden="1">
      <c r="A2179" s="323" t="s">
        <v>1076</v>
      </c>
      <c r="B2179" s="324" t="s">
        <v>1077</v>
      </c>
      <c r="C2179" s="324" t="s">
        <v>19</v>
      </c>
      <c r="D2179" s="324">
        <v>1379</v>
      </c>
      <c r="E2179" s="323" t="s">
        <v>1289</v>
      </c>
      <c r="F2179" s="403" t="s">
        <v>1079</v>
      </c>
      <c r="G2179" s="404"/>
      <c r="H2179" s="324" t="s">
        <v>218</v>
      </c>
      <c r="I2179" s="323">
        <v>277.8415</v>
      </c>
      <c r="J2179" s="323">
        <v>0.78</v>
      </c>
      <c r="K2179" s="325">
        <v>216.71</v>
      </c>
    </row>
    <row r="2180" spans="1:11" hidden="1">
      <c r="A2180" s="323" t="s">
        <v>1076</v>
      </c>
      <c r="B2180" s="324" t="s">
        <v>1077</v>
      </c>
      <c r="C2180" s="324" t="s">
        <v>19</v>
      </c>
      <c r="D2180" s="324">
        <v>4721</v>
      </c>
      <c r="E2180" s="323" t="s">
        <v>1290</v>
      </c>
      <c r="F2180" s="403" t="s">
        <v>1079</v>
      </c>
      <c r="G2180" s="404"/>
      <c r="H2180" s="324" t="s">
        <v>28</v>
      </c>
      <c r="I2180" s="323">
        <v>0.58940000000000003</v>
      </c>
      <c r="J2180" s="323">
        <v>84.4</v>
      </c>
      <c r="K2180" s="325">
        <v>49.74</v>
      </c>
    </row>
    <row r="2181" spans="1:11" hidden="1">
      <c r="A2181" s="323" t="s">
        <v>1076</v>
      </c>
      <c r="B2181" s="324" t="s">
        <v>1083</v>
      </c>
      <c r="C2181" s="324" t="s">
        <v>19</v>
      </c>
      <c r="D2181" s="324">
        <v>88316</v>
      </c>
      <c r="E2181" s="323" t="s">
        <v>1086</v>
      </c>
      <c r="F2181" s="403" t="s">
        <v>1085</v>
      </c>
      <c r="G2181" s="404"/>
      <c r="H2181" s="324" t="s">
        <v>979</v>
      </c>
      <c r="I2181" s="323">
        <v>6.2066999999999997</v>
      </c>
      <c r="J2181" s="323">
        <v>16.02</v>
      </c>
      <c r="K2181" s="325">
        <v>99.43</v>
      </c>
    </row>
    <row r="2182" spans="1:11" hidden="1">
      <c r="A2182" s="277"/>
      <c r="B2182"/>
      <c r="C2182"/>
      <c r="D2182"/>
      <c r="E2182" s="277"/>
      <c r="F2182" s="277"/>
      <c r="G2182"/>
      <c r="H2182"/>
      <c r="I2182" s="277"/>
      <c r="J2182" s="277"/>
      <c r="K2182" s="278"/>
    </row>
    <row r="2183" spans="1:11" ht="24.75" hidden="1">
      <c r="A2183" s="315"/>
      <c r="B2183" s="316" t="s">
        <v>1066</v>
      </c>
      <c r="C2183" s="316" t="s">
        <v>1067</v>
      </c>
      <c r="D2183" s="316" t="s">
        <v>6</v>
      </c>
      <c r="E2183" s="317" t="s">
        <v>1068</v>
      </c>
      <c r="F2183" s="317" t="s">
        <v>1069</v>
      </c>
      <c r="G2183" s="316"/>
      <c r="H2183" s="316" t="s">
        <v>1070</v>
      </c>
      <c r="I2183" s="317" t="s">
        <v>11</v>
      </c>
      <c r="J2183" s="317" t="s">
        <v>1071</v>
      </c>
      <c r="K2183" s="318" t="s">
        <v>1072</v>
      </c>
    </row>
    <row r="2184" spans="1:11" ht="31.5" hidden="1">
      <c r="A2184" s="319" t="s">
        <v>1867</v>
      </c>
      <c r="B2184" s="320" t="s">
        <v>1074</v>
      </c>
      <c r="C2184" s="320" t="s">
        <v>19</v>
      </c>
      <c r="D2184" s="320">
        <v>103670</v>
      </c>
      <c r="E2184" s="321" t="s">
        <v>1062</v>
      </c>
      <c r="F2184" s="321" t="s">
        <v>1210</v>
      </c>
      <c r="G2184" s="320"/>
      <c r="H2184" s="320" t="s">
        <v>28</v>
      </c>
      <c r="I2184" s="321">
        <v>1</v>
      </c>
      <c r="J2184" s="321">
        <v>218.01</v>
      </c>
      <c r="K2184" s="322">
        <v>218.01</v>
      </c>
    </row>
    <row r="2185" spans="1:11" hidden="1">
      <c r="A2185" s="323" t="s">
        <v>1076</v>
      </c>
      <c r="B2185" s="324" t="s">
        <v>1083</v>
      </c>
      <c r="C2185" s="324" t="s">
        <v>19</v>
      </c>
      <c r="D2185" s="324">
        <v>88262</v>
      </c>
      <c r="E2185" s="323" t="s">
        <v>1084</v>
      </c>
      <c r="F2185" s="403" t="s">
        <v>1085</v>
      </c>
      <c r="G2185" s="404"/>
      <c r="H2185" s="324" t="s">
        <v>979</v>
      </c>
      <c r="I2185" s="323">
        <v>2.4590000000000001</v>
      </c>
      <c r="J2185" s="323">
        <v>19.739999999999998</v>
      </c>
      <c r="K2185" s="325">
        <v>48.54</v>
      </c>
    </row>
    <row r="2186" spans="1:11" hidden="1">
      <c r="A2186" s="323" t="s">
        <v>1076</v>
      </c>
      <c r="B2186" s="324" t="s">
        <v>1083</v>
      </c>
      <c r="C2186" s="324" t="s">
        <v>19</v>
      </c>
      <c r="D2186" s="324">
        <v>88309</v>
      </c>
      <c r="E2186" s="323" t="s">
        <v>1208</v>
      </c>
      <c r="F2186" s="403" t="s">
        <v>1085</v>
      </c>
      <c r="G2186" s="404"/>
      <c r="H2186" s="324" t="s">
        <v>979</v>
      </c>
      <c r="I2186" s="323">
        <v>2.4590000000000001</v>
      </c>
      <c r="J2186" s="323">
        <v>19.98</v>
      </c>
      <c r="K2186" s="325">
        <v>49.13</v>
      </c>
    </row>
    <row r="2187" spans="1:11" hidden="1">
      <c r="A2187" s="323" t="s">
        <v>1076</v>
      </c>
      <c r="B2187" s="324" t="s">
        <v>1083</v>
      </c>
      <c r="C2187" s="324" t="s">
        <v>19</v>
      </c>
      <c r="D2187" s="324">
        <v>88316</v>
      </c>
      <c r="E2187" s="323" t="s">
        <v>1086</v>
      </c>
      <c r="F2187" s="403" t="s">
        <v>1085</v>
      </c>
      <c r="G2187" s="404"/>
      <c r="H2187" s="324" t="s">
        <v>979</v>
      </c>
      <c r="I2187" s="323">
        <v>7.3769999999999998</v>
      </c>
      <c r="J2187" s="323">
        <v>16.02</v>
      </c>
      <c r="K2187" s="325">
        <v>118.17</v>
      </c>
    </row>
    <row r="2188" spans="1:11" ht="24.75" hidden="1">
      <c r="A2188" s="323" t="s">
        <v>1076</v>
      </c>
      <c r="B2188" s="324" t="s">
        <v>1083</v>
      </c>
      <c r="C2188" s="324" t="s">
        <v>19</v>
      </c>
      <c r="D2188" s="324">
        <v>90586</v>
      </c>
      <c r="E2188" s="323" t="s">
        <v>1223</v>
      </c>
      <c r="F2188" s="403" t="s">
        <v>1098</v>
      </c>
      <c r="G2188" s="404"/>
      <c r="H2188" s="324" t="s">
        <v>1099</v>
      </c>
      <c r="I2188" s="323">
        <v>1.042</v>
      </c>
      <c r="J2188" s="323">
        <v>1.37</v>
      </c>
      <c r="K2188" s="325">
        <v>1.42</v>
      </c>
    </row>
    <row r="2189" spans="1:11" ht="24.75" hidden="1">
      <c r="A2189" s="323" t="s">
        <v>1076</v>
      </c>
      <c r="B2189" s="324" t="s">
        <v>1083</v>
      </c>
      <c r="C2189" s="324" t="s">
        <v>19</v>
      </c>
      <c r="D2189" s="324">
        <v>90587</v>
      </c>
      <c r="E2189" s="323" t="s">
        <v>1224</v>
      </c>
      <c r="F2189" s="403" t="s">
        <v>1098</v>
      </c>
      <c r="G2189" s="404"/>
      <c r="H2189" s="324" t="s">
        <v>1101</v>
      </c>
      <c r="I2189" s="323">
        <v>1.417</v>
      </c>
      <c r="J2189" s="323">
        <v>0.53</v>
      </c>
      <c r="K2189" s="325">
        <v>0.75</v>
      </c>
    </row>
    <row r="2190" spans="1:11" hidden="1">
      <c r="A2190" s="277"/>
      <c r="B2190"/>
      <c r="C2190"/>
      <c r="D2190"/>
      <c r="E2190" s="277"/>
      <c r="F2190" s="277"/>
      <c r="G2190"/>
      <c r="H2190"/>
      <c r="I2190" s="277"/>
      <c r="J2190" s="277"/>
      <c r="K2190" s="278"/>
    </row>
    <row r="2191" spans="1:11" ht="24.75" hidden="1">
      <c r="A2191" s="315"/>
      <c r="B2191" s="316" t="s">
        <v>1066</v>
      </c>
      <c r="C2191" s="316" t="s">
        <v>1067</v>
      </c>
      <c r="D2191" s="316" t="s">
        <v>6</v>
      </c>
      <c r="E2191" s="317" t="s">
        <v>1068</v>
      </c>
      <c r="F2191" s="317" t="s">
        <v>1069</v>
      </c>
      <c r="G2191" s="316"/>
      <c r="H2191" s="316" t="s">
        <v>1070</v>
      </c>
      <c r="I2191" s="317" t="s">
        <v>11</v>
      </c>
      <c r="J2191" s="317" t="s">
        <v>1071</v>
      </c>
      <c r="K2191" s="318" t="s">
        <v>1072</v>
      </c>
    </row>
    <row r="2192" spans="1:11" ht="31.5" hidden="1">
      <c r="A2192" s="319" t="s">
        <v>1868</v>
      </c>
      <c r="B2192" s="320" t="s">
        <v>1074</v>
      </c>
      <c r="C2192" s="320" t="s">
        <v>19</v>
      </c>
      <c r="D2192" s="320">
        <v>96622</v>
      </c>
      <c r="E2192" s="321" t="s">
        <v>933</v>
      </c>
      <c r="F2192" s="321" t="s">
        <v>1210</v>
      </c>
      <c r="G2192" s="320"/>
      <c r="H2192" s="320" t="s">
        <v>28</v>
      </c>
      <c r="I2192" s="321">
        <v>1</v>
      </c>
      <c r="J2192" s="321">
        <v>126.87</v>
      </c>
      <c r="K2192" s="322">
        <v>126.87</v>
      </c>
    </row>
    <row r="2193" spans="1:11" hidden="1">
      <c r="A2193" s="323" t="s">
        <v>1076</v>
      </c>
      <c r="B2193" s="324" t="s">
        <v>1077</v>
      </c>
      <c r="C2193" s="324" t="s">
        <v>19</v>
      </c>
      <c r="D2193" s="324">
        <v>4718</v>
      </c>
      <c r="E2193" s="323" t="s">
        <v>1211</v>
      </c>
      <c r="F2193" s="403" t="s">
        <v>1079</v>
      </c>
      <c r="G2193" s="404"/>
      <c r="H2193" s="324" t="s">
        <v>28</v>
      </c>
      <c r="I2193" s="323">
        <v>1.1299999999999999</v>
      </c>
      <c r="J2193" s="323">
        <v>84.85</v>
      </c>
      <c r="K2193" s="325">
        <v>95.88</v>
      </c>
    </row>
    <row r="2194" spans="1:11" hidden="1">
      <c r="A2194" s="323" t="s">
        <v>1076</v>
      </c>
      <c r="B2194" s="324" t="s">
        <v>1083</v>
      </c>
      <c r="C2194" s="324" t="s">
        <v>19</v>
      </c>
      <c r="D2194" s="324">
        <v>88309</v>
      </c>
      <c r="E2194" s="323" t="s">
        <v>1208</v>
      </c>
      <c r="F2194" s="403" t="s">
        <v>1085</v>
      </c>
      <c r="G2194" s="404"/>
      <c r="H2194" s="324" t="s">
        <v>979</v>
      </c>
      <c r="I2194" s="323">
        <v>1.2170000000000001</v>
      </c>
      <c r="J2194" s="323">
        <v>19.98</v>
      </c>
      <c r="K2194" s="325">
        <v>24.31</v>
      </c>
    </row>
    <row r="2195" spans="1:11" hidden="1">
      <c r="A2195" s="323" t="s">
        <v>1076</v>
      </c>
      <c r="B2195" s="324" t="s">
        <v>1083</v>
      </c>
      <c r="C2195" s="324" t="s">
        <v>19</v>
      </c>
      <c r="D2195" s="324">
        <v>88316</v>
      </c>
      <c r="E2195" s="323" t="s">
        <v>1086</v>
      </c>
      <c r="F2195" s="403" t="s">
        <v>1085</v>
      </c>
      <c r="G2195" s="404"/>
      <c r="H2195" s="324" t="s">
        <v>979</v>
      </c>
      <c r="I2195" s="323">
        <v>0.39400000000000002</v>
      </c>
      <c r="J2195" s="323">
        <v>16.02</v>
      </c>
      <c r="K2195" s="325">
        <v>6.31</v>
      </c>
    </row>
    <row r="2196" spans="1:11" ht="24.75" hidden="1">
      <c r="A2196" s="323" t="s">
        <v>1076</v>
      </c>
      <c r="B2196" s="324" t="s">
        <v>1083</v>
      </c>
      <c r="C2196" s="324" t="s">
        <v>19</v>
      </c>
      <c r="D2196" s="324">
        <v>91277</v>
      </c>
      <c r="E2196" s="323" t="s">
        <v>1206</v>
      </c>
      <c r="F2196" s="403" t="s">
        <v>1098</v>
      </c>
      <c r="G2196" s="404"/>
      <c r="H2196" s="324" t="s">
        <v>1099</v>
      </c>
      <c r="I2196" s="323">
        <v>3.2000000000000001E-2</v>
      </c>
      <c r="J2196" s="323">
        <v>11.44</v>
      </c>
      <c r="K2196" s="325">
        <v>0.36</v>
      </c>
    </row>
    <row r="2197" spans="1:11" ht="24.75" hidden="1">
      <c r="A2197" s="323" t="s">
        <v>1076</v>
      </c>
      <c r="B2197" s="324" t="s">
        <v>1083</v>
      </c>
      <c r="C2197" s="324" t="s">
        <v>19</v>
      </c>
      <c r="D2197" s="324">
        <v>91278</v>
      </c>
      <c r="E2197" s="323" t="s">
        <v>1212</v>
      </c>
      <c r="F2197" s="403" t="s">
        <v>1098</v>
      </c>
      <c r="G2197" s="404"/>
      <c r="H2197" s="324" t="s">
        <v>1101</v>
      </c>
      <c r="I2197" s="323">
        <v>0.03</v>
      </c>
      <c r="J2197" s="323">
        <v>0.61</v>
      </c>
      <c r="K2197" s="325">
        <v>0.01</v>
      </c>
    </row>
    <row r="2198" spans="1:11" hidden="1">
      <c r="A2198" s="277"/>
      <c r="B2198"/>
      <c r="C2198"/>
      <c r="D2198"/>
      <c r="E2198" s="277"/>
      <c r="F2198" s="277"/>
      <c r="G2198"/>
      <c r="H2198"/>
      <c r="I2198" s="277"/>
      <c r="J2198" s="277"/>
      <c r="K2198" s="278"/>
    </row>
    <row r="2199" spans="1:11" ht="24.75" hidden="1">
      <c r="A2199" s="315"/>
      <c r="B2199" s="316" t="s">
        <v>1066</v>
      </c>
      <c r="C2199" s="316" t="s">
        <v>1067</v>
      </c>
      <c r="D2199" s="316" t="s">
        <v>6</v>
      </c>
      <c r="E2199" s="317" t="s">
        <v>1068</v>
      </c>
      <c r="F2199" s="317" t="s">
        <v>1069</v>
      </c>
      <c r="G2199" s="316"/>
      <c r="H2199" s="316" t="s">
        <v>1070</v>
      </c>
      <c r="I2199" s="317" t="s">
        <v>11</v>
      </c>
      <c r="J2199" s="317" t="s">
        <v>1071</v>
      </c>
      <c r="K2199" s="318" t="s">
        <v>1072</v>
      </c>
    </row>
    <row r="2200" spans="1:11" ht="31.5" hidden="1">
      <c r="A2200" s="319" t="s">
        <v>1869</v>
      </c>
      <c r="B2200" s="320" t="s">
        <v>1074</v>
      </c>
      <c r="C2200" s="320" t="s">
        <v>19</v>
      </c>
      <c r="D2200" s="320">
        <v>101173</v>
      </c>
      <c r="E2200" s="321" t="s">
        <v>934</v>
      </c>
      <c r="F2200" s="321" t="s">
        <v>1210</v>
      </c>
      <c r="G2200" s="320"/>
      <c r="H2200" s="320" t="s">
        <v>23</v>
      </c>
      <c r="I2200" s="321">
        <v>1</v>
      </c>
      <c r="J2200" s="321">
        <v>55.38</v>
      </c>
      <c r="K2200" s="322">
        <v>55.38</v>
      </c>
    </row>
    <row r="2201" spans="1:11" hidden="1">
      <c r="A2201" s="323" t="s">
        <v>1076</v>
      </c>
      <c r="B2201" s="324" t="s">
        <v>1083</v>
      </c>
      <c r="C2201" s="324" t="s">
        <v>19</v>
      </c>
      <c r="D2201" s="324">
        <v>88309</v>
      </c>
      <c r="E2201" s="323" t="s">
        <v>1208</v>
      </c>
      <c r="F2201" s="403" t="s">
        <v>1085</v>
      </c>
      <c r="G2201" s="404"/>
      <c r="H2201" s="324" t="s">
        <v>979</v>
      </c>
      <c r="I2201" s="323">
        <v>0.48599999999999999</v>
      </c>
      <c r="J2201" s="323">
        <v>19.98</v>
      </c>
      <c r="K2201" s="325">
        <v>9.7100000000000009</v>
      </c>
    </row>
    <row r="2202" spans="1:11" hidden="1">
      <c r="A2202" s="323" t="s">
        <v>1076</v>
      </c>
      <c r="B2202" s="324" t="s">
        <v>1083</v>
      </c>
      <c r="C2202" s="324" t="s">
        <v>19</v>
      </c>
      <c r="D2202" s="324">
        <v>88316</v>
      </c>
      <c r="E2202" s="323" t="s">
        <v>1086</v>
      </c>
      <c r="F2202" s="403" t="s">
        <v>1085</v>
      </c>
      <c r="G2202" s="404"/>
      <c r="H2202" s="324" t="s">
        <v>979</v>
      </c>
      <c r="I2202" s="323">
        <v>0.66500000000000004</v>
      </c>
      <c r="J2202" s="323">
        <v>16.02</v>
      </c>
      <c r="K2202" s="325">
        <v>10.65</v>
      </c>
    </row>
    <row r="2203" spans="1:11" hidden="1">
      <c r="A2203" s="323" t="s">
        <v>1076</v>
      </c>
      <c r="B2203" s="324" t="s">
        <v>1083</v>
      </c>
      <c r="C2203" s="324" t="s">
        <v>19</v>
      </c>
      <c r="D2203" s="324">
        <v>92794</v>
      </c>
      <c r="E2203" s="323" t="s">
        <v>1241</v>
      </c>
      <c r="F2203" s="403" t="s">
        <v>1088</v>
      </c>
      <c r="G2203" s="404"/>
      <c r="H2203" s="324" t="s">
        <v>218</v>
      </c>
      <c r="I2203" s="323">
        <v>1.36</v>
      </c>
      <c r="J2203" s="323">
        <v>11.88</v>
      </c>
      <c r="K2203" s="325">
        <v>16.149999999999999</v>
      </c>
    </row>
    <row r="2204" spans="1:11" ht="24.75" hidden="1">
      <c r="A2204" s="323" t="s">
        <v>1076</v>
      </c>
      <c r="B2204" s="324" t="s">
        <v>1083</v>
      </c>
      <c r="C2204" s="324" t="s">
        <v>19</v>
      </c>
      <c r="D2204" s="324">
        <v>94970</v>
      </c>
      <c r="E2204" s="323" t="s">
        <v>1311</v>
      </c>
      <c r="F2204" s="403" t="s">
        <v>1088</v>
      </c>
      <c r="G2204" s="404"/>
      <c r="H2204" s="324" t="s">
        <v>28</v>
      </c>
      <c r="I2204" s="323">
        <v>4.2999999999999997E-2</v>
      </c>
      <c r="J2204" s="323">
        <v>438.86</v>
      </c>
      <c r="K2204" s="325">
        <v>18.87</v>
      </c>
    </row>
    <row r="2205" spans="1:11" hidden="1">
      <c r="A2205" s="277"/>
      <c r="B2205"/>
      <c r="C2205"/>
      <c r="D2205"/>
      <c r="E2205" s="277"/>
      <c r="F2205" s="277"/>
      <c r="G2205"/>
      <c r="H2205"/>
      <c r="I2205" s="277"/>
      <c r="J2205" s="277"/>
      <c r="K2205" s="278"/>
    </row>
    <row r="2206" spans="1:11" ht="24.75" hidden="1">
      <c r="A2206" s="315"/>
      <c r="B2206" s="316" t="s">
        <v>1066</v>
      </c>
      <c r="C2206" s="316" t="s">
        <v>1067</v>
      </c>
      <c r="D2206" s="316" t="s">
        <v>6</v>
      </c>
      <c r="E2206" s="317" t="s">
        <v>1068</v>
      </c>
      <c r="F2206" s="317" t="s">
        <v>1069</v>
      </c>
      <c r="G2206" s="316"/>
      <c r="H2206" s="316" t="s">
        <v>1070</v>
      </c>
      <c r="I2206" s="317" t="s">
        <v>11</v>
      </c>
      <c r="J2206" s="317" t="s">
        <v>1071</v>
      </c>
      <c r="K2206" s="318" t="s">
        <v>1072</v>
      </c>
    </row>
    <row r="2207" spans="1:11" ht="31.5" hidden="1">
      <c r="A2207" s="319" t="s">
        <v>1870</v>
      </c>
      <c r="B2207" s="320" t="s">
        <v>1074</v>
      </c>
      <c r="C2207" s="320" t="s">
        <v>19</v>
      </c>
      <c r="D2207" s="320">
        <v>103669</v>
      </c>
      <c r="E2207" s="321" t="s">
        <v>1063</v>
      </c>
      <c r="F2207" s="321" t="s">
        <v>1210</v>
      </c>
      <c r="G2207" s="320"/>
      <c r="H2207" s="320" t="s">
        <v>28</v>
      </c>
      <c r="I2207" s="321">
        <v>1</v>
      </c>
      <c r="J2207" s="321">
        <v>964.98</v>
      </c>
      <c r="K2207" s="322">
        <v>964.98</v>
      </c>
    </row>
    <row r="2208" spans="1:11" ht="24.75" hidden="1">
      <c r="A2208" s="323" t="s">
        <v>1076</v>
      </c>
      <c r="B2208" s="324" t="s">
        <v>1077</v>
      </c>
      <c r="C2208" s="324" t="s">
        <v>19</v>
      </c>
      <c r="D2208" s="324">
        <v>38408</v>
      </c>
      <c r="E2208" s="323" t="s">
        <v>1254</v>
      </c>
      <c r="F2208" s="403" t="s">
        <v>1079</v>
      </c>
      <c r="G2208" s="404"/>
      <c r="H2208" s="324" t="s">
        <v>28</v>
      </c>
      <c r="I2208" s="323">
        <v>1.103</v>
      </c>
      <c r="J2208" s="323">
        <v>677.22</v>
      </c>
      <c r="K2208" s="325">
        <v>746.97</v>
      </c>
    </row>
    <row r="2209" spans="1:11" hidden="1">
      <c r="A2209" s="323" t="s">
        <v>1076</v>
      </c>
      <c r="B2209" s="324" t="s">
        <v>1083</v>
      </c>
      <c r="C2209" s="324" t="s">
        <v>19</v>
      </c>
      <c r="D2209" s="324">
        <v>88262</v>
      </c>
      <c r="E2209" s="323" t="s">
        <v>1084</v>
      </c>
      <c r="F2209" s="403" t="s">
        <v>1085</v>
      </c>
      <c r="G2209" s="404"/>
      <c r="H2209" s="324" t="s">
        <v>979</v>
      </c>
      <c r="I2209" s="323">
        <v>2.4590000000000001</v>
      </c>
      <c r="J2209" s="323">
        <v>19.739999999999998</v>
      </c>
      <c r="K2209" s="325">
        <v>48.54</v>
      </c>
    </row>
    <row r="2210" spans="1:11" hidden="1">
      <c r="A2210" s="323" t="s">
        <v>1076</v>
      </c>
      <c r="B2210" s="324" t="s">
        <v>1083</v>
      </c>
      <c r="C2210" s="324" t="s">
        <v>19</v>
      </c>
      <c r="D2210" s="324">
        <v>88309</v>
      </c>
      <c r="E2210" s="323" t="s">
        <v>1208</v>
      </c>
      <c r="F2210" s="403" t="s">
        <v>1085</v>
      </c>
      <c r="G2210" s="404"/>
      <c r="H2210" s="324" t="s">
        <v>979</v>
      </c>
      <c r="I2210" s="323">
        <v>2.4590000000000001</v>
      </c>
      <c r="J2210" s="323">
        <v>19.98</v>
      </c>
      <c r="K2210" s="325">
        <v>49.13</v>
      </c>
    </row>
    <row r="2211" spans="1:11" hidden="1">
      <c r="A2211" s="323" t="s">
        <v>1076</v>
      </c>
      <c r="B2211" s="324" t="s">
        <v>1083</v>
      </c>
      <c r="C2211" s="324" t="s">
        <v>19</v>
      </c>
      <c r="D2211" s="324">
        <v>88316</v>
      </c>
      <c r="E2211" s="323" t="s">
        <v>1086</v>
      </c>
      <c r="F2211" s="403" t="s">
        <v>1085</v>
      </c>
      <c r="G2211" s="404"/>
      <c r="H2211" s="324" t="s">
        <v>979</v>
      </c>
      <c r="I2211" s="323">
        <v>7.3769999999999998</v>
      </c>
      <c r="J2211" s="323">
        <v>16.02</v>
      </c>
      <c r="K2211" s="325">
        <v>118.17</v>
      </c>
    </row>
    <row r="2212" spans="1:11" ht="24.75" hidden="1">
      <c r="A2212" s="323" t="s">
        <v>1076</v>
      </c>
      <c r="B2212" s="324" t="s">
        <v>1083</v>
      </c>
      <c r="C2212" s="324" t="s">
        <v>19</v>
      </c>
      <c r="D2212" s="324">
        <v>90586</v>
      </c>
      <c r="E2212" s="323" t="s">
        <v>1223</v>
      </c>
      <c r="F2212" s="403" t="s">
        <v>1098</v>
      </c>
      <c r="G2212" s="404"/>
      <c r="H2212" s="324" t="s">
        <v>1099</v>
      </c>
      <c r="I2212" s="323">
        <v>1.042</v>
      </c>
      <c r="J2212" s="323">
        <v>1.37</v>
      </c>
      <c r="K2212" s="325">
        <v>1.42</v>
      </c>
    </row>
    <row r="2213" spans="1:11" ht="24.75" hidden="1">
      <c r="A2213" s="323" t="s">
        <v>1076</v>
      </c>
      <c r="B2213" s="324" t="s">
        <v>1083</v>
      </c>
      <c r="C2213" s="324" t="s">
        <v>19</v>
      </c>
      <c r="D2213" s="324">
        <v>90587</v>
      </c>
      <c r="E2213" s="323" t="s">
        <v>1224</v>
      </c>
      <c r="F2213" s="403" t="s">
        <v>1098</v>
      </c>
      <c r="G2213" s="404"/>
      <c r="H2213" s="324" t="s">
        <v>1101</v>
      </c>
      <c r="I2213" s="323">
        <v>1.417</v>
      </c>
      <c r="J2213" s="323">
        <v>0.53</v>
      </c>
      <c r="K2213" s="325">
        <v>0.75</v>
      </c>
    </row>
    <row r="2214" spans="1:11" hidden="1">
      <c r="A2214" s="277"/>
      <c r="B2214"/>
      <c r="C2214"/>
      <c r="D2214"/>
      <c r="E2214" s="277"/>
      <c r="F2214" s="277"/>
      <c r="G2214"/>
      <c r="H2214"/>
      <c r="I2214" s="277"/>
      <c r="J2214" s="277"/>
      <c r="K2214" s="278"/>
    </row>
    <row r="2215" spans="1:11" ht="24.75" hidden="1">
      <c r="A2215" s="315"/>
      <c r="B2215" s="316" t="s">
        <v>1066</v>
      </c>
      <c r="C2215" s="316" t="s">
        <v>1067</v>
      </c>
      <c r="D2215" s="316" t="s">
        <v>6</v>
      </c>
      <c r="E2215" s="317" t="s">
        <v>1068</v>
      </c>
      <c r="F2215" s="317" t="s">
        <v>1069</v>
      </c>
      <c r="G2215" s="316"/>
      <c r="H2215" s="316" t="s">
        <v>1070</v>
      </c>
      <c r="I2215" s="317" t="s">
        <v>11</v>
      </c>
      <c r="J2215" s="317" t="s">
        <v>1071</v>
      </c>
      <c r="K2215" s="318" t="s">
        <v>1072</v>
      </c>
    </row>
    <row r="2216" spans="1:11" ht="47.25" hidden="1">
      <c r="A2216" s="319" t="s">
        <v>1871</v>
      </c>
      <c r="B2216" s="320" t="s">
        <v>1074</v>
      </c>
      <c r="C2216" s="320" t="s">
        <v>19</v>
      </c>
      <c r="D2216" s="320">
        <v>103356</v>
      </c>
      <c r="E2216" s="321" t="s">
        <v>1064</v>
      </c>
      <c r="F2216" s="321" t="s">
        <v>1303</v>
      </c>
      <c r="G2216" s="320"/>
      <c r="H2216" s="320" t="s">
        <v>21</v>
      </c>
      <c r="I2216" s="321">
        <v>1</v>
      </c>
      <c r="J2216" s="321">
        <v>50.41</v>
      </c>
      <c r="K2216" s="322">
        <v>50.41</v>
      </c>
    </row>
    <row r="2217" spans="1:11" hidden="1">
      <c r="A2217" s="323" t="s">
        <v>1076</v>
      </c>
      <c r="B2217" s="324" t="s">
        <v>1077</v>
      </c>
      <c r="C2217" s="324" t="s">
        <v>19</v>
      </c>
      <c r="D2217" s="324">
        <v>7268</v>
      </c>
      <c r="E2217" s="323" t="s">
        <v>1872</v>
      </c>
      <c r="F2217" s="403" t="s">
        <v>1079</v>
      </c>
      <c r="G2217" s="404"/>
      <c r="H2217" s="324" t="s">
        <v>123</v>
      </c>
      <c r="I2217" s="323">
        <v>18.87</v>
      </c>
      <c r="J2217" s="323">
        <v>1.23</v>
      </c>
      <c r="K2217" s="325">
        <v>23.21</v>
      </c>
    </row>
    <row r="2218" spans="1:11" ht="24.75" hidden="1">
      <c r="A2218" s="323" t="s">
        <v>1076</v>
      </c>
      <c r="B2218" s="324" t="s">
        <v>1077</v>
      </c>
      <c r="C2218" s="324" t="s">
        <v>19</v>
      </c>
      <c r="D2218" s="324">
        <v>34557</v>
      </c>
      <c r="E2218" s="323" t="s">
        <v>1873</v>
      </c>
      <c r="F2218" s="403" t="s">
        <v>1079</v>
      </c>
      <c r="G2218" s="404"/>
      <c r="H2218" s="324" t="s">
        <v>23</v>
      </c>
      <c r="I2218" s="323">
        <v>0.42</v>
      </c>
      <c r="J2218" s="323">
        <v>3.86</v>
      </c>
      <c r="K2218" s="325">
        <v>1.62</v>
      </c>
    </row>
    <row r="2219" spans="1:11" hidden="1">
      <c r="A2219" s="323" t="s">
        <v>1076</v>
      </c>
      <c r="B2219" s="324" t="s">
        <v>1077</v>
      </c>
      <c r="C2219" s="324" t="s">
        <v>19</v>
      </c>
      <c r="D2219" s="324">
        <v>37395</v>
      </c>
      <c r="E2219" s="323" t="s">
        <v>1305</v>
      </c>
      <c r="F2219" s="403" t="s">
        <v>1079</v>
      </c>
      <c r="G2219" s="404"/>
      <c r="H2219" s="324" t="s">
        <v>1306</v>
      </c>
      <c r="I2219" s="323">
        <v>5.0000000000000001E-3</v>
      </c>
      <c r="J2219" s="323">
        <v>40.33</v>
      </c>
      <c r="K2219" s="325">
        <v>0.2</v>
      </c>
    </row>
    <row r="2220" spans="1:11" ht="24.75" hidden="1">
      <c r="A2220" s="323" t="s">
        <v>1076</v>
      </c>
      <c r="B2220" s="324" t="s">
        <v>1083</v>
      </c>
      <c r="C2220" s="324" t="s">
        <v>19</v>
      </c>
      <c r="D2220" s="324">
        <v>87292</v>
      </c>
      <c r="E2220" s="323" t="s">
        <v>1321</v>
      </c>
      <c r="F2220" s="403" t="s">
        <v>1085</v>
      </c>
      <c r="G2220" s="404"/>
      <c r="H2220" s="324" t="s">
        <v>28</v>
      </c>
      <c r="I2220" s="323">
        <v>7.7000000000000002E-3</v>
      </c>
      <c r="J2220" s="323">
        <v>499.88</v>
      </c>
      <c r="K2220" s="325">
        <v>3.84</v>
      </c>
    </row>
    <row r="2221" spans="1:11" hidden="1">
      <c r="A2221" s="323" t="s">
        <v>1076</v>
      </c>
      <c r="B2221" s="324" t="s">
        <v>1083</v>
      </c>
      <c r="C2221" s="324" t="s">
        <v>19</v>
      </c>
      <c r="D2221" s="324">
        <v>88309</v>
      </c>
      <c r="E2221" s="323" t="s">
        <v>1208</v>
      </c>
      <c r="F2221" s="403" t="s">
        <v>1085</v>
      </c>
      <c r="G2221" s="404"/>
      <c r="H2221" s="324" t="s">
        <v>979</v>
      </c>
      <c r="I2221" s="323">
        <v>0.77</v>
      </c>
      <c r="J2221" s="323">
        <v>19.98</v>
      </c>
      <c r="K2221" s="325">
        <v>15.38</v>
      </c>
    </row>
    <row r="2222" spans="1:11" hidden="1">
      <c r="A2222" s="323" t="s">
        <v>1076</v>
      </c>
      <c r="B2222" s="324" t="s">
        <v>1083</v>
      </c>
      <c r="C2222" s="324" t="s">
        <v>19</v>
      </c>
      <c r="D2222" s="324">
        <v>88316</v>
      </c>
      <c r="E2222" s="323" t="s">
        <v>1086</v>
      </c>
      <c r="F2222" s="403" t="s">
        <v>1085</v>
      </c>
      <c r="G2222" s="404"/>
      <c r="H2222" s="324" t="s">
        <v>979</v>
      </c>
      <c r="I2222" s="323">
        <v>0.38500000000000001</v>
      </c>
      <c r="J2222" s="323">
        <v>16.02</v>
      </c>
      <c r="K2222" s="325">
        <v>6.16</v>
      </c>
    </row>
    <row r="2223" spans="1:11" hidden="1">
      <c r="A2223" s="277"/>
      <c r="B2223"/>
      <c r="C2223"/>
      <c r="D2223"/>
      <c r="E2223" s="277"/>
      <c r="F2223" s="277"/>
      <c r="G2223"/>
      <c r="H2223"/>
      <c r="I2223" s="277"/>
      <c r="J2223" s="277"/>
      <c r="K2223" s="278"/>
    </row>
    <row r="2224" spans="1:11" ht="24.75" hidden="1">
      <c r="A2224" s="315"/>
      <c r="B2224" s="316" t="s">
        <v>1066</v>
      </c>
      <c r="C2224" s="316" t="s">
        <v>1067</v>
      </c>
      <c r="D2224" s="316" t="s">
        <v>6</v>
      </c>
      <c r="E2224" s="317" t="s">
        <v>1068</v>
      </c>
      <c r="F2224" s="317" t="s">
        <v>1069</v>
      </c>
      <c r="G2224" s="316"/>
      <c r="H2224" s="316" t="s">
        <v>1070</v>
      </c>
      <c r="I2224" s="317" t="s">
        <v>11</v>
      </c>
      <c r="J2224" s="317" t="s">
        <v>1071</v>
      </c>
      <c r="K2224" s="318" t="s">
        <v>1072</v>
      </c>
    </row>
    <row r="2225" spans="1:11" ht="63" hidden="1">
      <c r="A2225" s="319" t="s">
        <v>1874</v>
      </c>
      <c r="B2225" s="320" t="s">
        <v>1074</v>
      </c>
      <c r="C2225" s="320" t="s">
        <v>19</v>
      </c>
      <c r="D2225" s="320">
        <v>87905</v>
      </c>
      <c r="E2225" s="321" t="s">
        <v>488</v>
      </c>
      <c r="F2225" s="321" t="s">
        <v>1318</v>
      </c>
      <c r="G2225" s="320"/>
      <c r="H2225" s="320" t="s">
        <v>21</v>
      </c>
      <c r="I2225" s="321">
        <v>1</v>
      </c>
      <c r="J2225" s="321">
        <v>7.19</v>
      </c>
      <c r="K2225" s="322">
        <v>7.19</v>
      </c>
    </row>
    <row r="2226" spans="1:11" ht="24.75" hidden="1">
      <c r="A2226" s="323" t="s">
        <v>1076</v>
      </c>
      <c r="B2226" s="324" t="s">
        <v>1083</v>
      </c>
      <c r="C2226" s="324" t="s">
        <v>19</v>
      </c>
      <c r="D2226" s="324">
        <v>87313</v>
      </c>
      <c r="E2226" s="323" t="s">
        <v>1319</v>
      </c>
      <c r="F2226" s="403" t="s">
        <v>1085</v>
      </c>
      <c r="G2226" s="404"/>
      <c r="H2226" s="324" t="s">
        <v>28</v>
      </c>
      <c r="I2226" s="323">
        <v>4.1999999999999997E-3</v>
      </c>
      <c r="J2226" s="323">
        <v>499.57</v>
      </c>
      <c r="K2226" s="325">
        <v>2.09</v>
      </c>
    </row>
    <row r="2227" spans="1:11" hidden="1">
      <c r="A2227" s="323" t="s">
        <v>1076</v>
      </c>
      <c r="B2227" s="324" t="s">
        <v>1083</v>
      </c>
      <c r="C2227" s="324" t="s">
        <v>19</v>
      </c>
      <c r="D2227" s="324">
        <v>88309</v>
      </c>
      <c r="E2227" s="323" t="s">
        <v>1208</v>
      </c>
      <c r="F2227" s="403" t="s">
        <v>1085</v>
      </c>
      <c r="G2227" s="404"/>
      <c r="H2227" s="324" t="s">
        <v>979</v>
      </c>
      <c r="I2227" s="323">
        <v>0.183</v>
      </c>
      <c r="J2227" s="323">
        <v>19.98</v>
      </c>
      <c r="K2227" s="325">
        <v>3.65</v>
      </c>
    </row>
    <row r="2228" spans="1:11" hidden="1">
      <c r="A2228" s="323" t="s">
        <v>1076</v>
      </c>
      <c r="B2228" s="324" t="s">
        <v>1083</v>
      </c>
      <c r="C2228" s="324" t="s">
        <v>19</v>
      </c>
      <c r="D2228" s="324">
        <v>88316</v>
      </c>
      <c r="E2228" s="323" t="s">
        <v>1086</v>
      </c>
      <c r="F2228" s="403" t="s">
        <v>1085</v>
      </c>
      <c r="G2228" s="404"/>
      <c r="H2228" s="324" t="s">
        <v>979</v>
      </c>
      <c r="I2228" s="323">
        <v>9.0999999999999998E-2</v>
      </c>
      <c r="J2228" s="323">
        <v>16.02</v>
      </c>
      <c r="K2228" s="325">
        <v>1.45</v>
      </c>
    </row>
    <row r="2229" spans="1:11" hidden="1">
      <c r="A2229" s="277"/>
      <c r="B2229"/>
      <c r="C2229"/>
      <c r="D2229"/>
      <c r="E2229" s="277"/>
      <c r="F2229" s="277"/>
      <c r="G2229"/>
      <c r="H2229"/>
      <c r="I2229" s="277"/>
      <c r="J2229" s="277"/>
      <c r="K2229" s="278"/>
    </row>
    <row r="2230" spans="1:11" ht="24.75" hidden="1">
      <c r="A2230" s="315"/>
      <c r="B2230" s="316" t="s">
        <v>1066</v>
      </c>
      <c r="C2230" s="316" t="s">
        <v>1067</v>
      </c>
      <c r="D2230" s="316" t="s">
        <v>6</v>
      </c>
      <c r="E2230" s="317" t="s">
        <v>1068</v>
      </c>
      <c r="F2230" s="317" t="s">
        <v>1069</v>
      </c>
      <c r="G2230" s="316"/>
      <c r="H2230" s="316" t="s">
        <v>1070</v>
      </c>
      <c r="I2230" s="317" t="s">
        <v>11</v>
      </c>
      <c r="J2230" s="317" t="s">
        <v>1071</v>
      </c>
      <c r="K2230" s="318" t="s">
        <v>1072</v>
      </c>
    </row>
    <row r="2231" spans="1:11" ht="63" hidden="1">
      <c r="A2231" s="319" t="s">
        <v>1875</v>
      </c>
      <c r="B2231" s="320" t="s">
        <v>1074</v>
      </c>
      <c r="C2231" s="320" t="s">
        <v>19</v>
      </c>
      <c r="D2231" s="320">
        <v>87535</v>
      </c>
      <c r="E2231" s="321" t="s">
        <v>1065</v>
      </c>
      <c r="F2231" s="321" t="s">
        <v>1318</v>
      </c>
      <c r="G2231" s="320"/>
      <c r="H2231" s="320" t="s">
        <v>21</v>
      </c>
      <c r="I2231" s="321">
        <v>1</v>
      </c>
      <c r="J2231" s="321">
        <v>27.07</v>
      </c>
      <c r="K2231" s="322">
        <v>27.07</v>
      </c>
    </row>
    <row r="2232" spans="1:11" ht="24.75" hidden="1">
      <c r="A2232" s="323" t="s">
        <v>1076</v>
      </c>
      <c r="B2232" s="324" t="s">
        <v>1083</v>
      </c>
      <c r="C2232" s="324" t="s">
        <v>19</v>
      </c>
      <c r="D2232" s="324">
        <v>87292</v>
      </c>
      <c r="E2232" s="323" t="s">
        <v>1321</v>
      </c>
      <c r="F2232" s="403" t="s">
        <v>1085</v>
      </c>
      <c r="G2232" s="404"/>
      <c r="H2232" s="324" t="s">
        <v>28</v>
      </c>
      <c r="I2232" s="323">
        <v>3.7600000000000001E-2</v>
      </c>
      <c r="J2232" s="323">
        <v>499.88</v>
      </c>
      <c r="K2232" s="325">
        <v>18.79</v>
      </c>
    </row>
    <row r="2233" spans="1:11" hidden="1">
      <c r="A2233" s="323" t="s">
        <v>1076</v>
      </c>
      <c r="B2233" s="324" t="s">
        <v>1083</v>
      </c>
      <c r="C2233" s="324" t="s">
        <v>19</v>
      </c>
      <c r="D2233" s="324">
        <v>88309</v>
      </c>
      <c r="E2233" s="323" t="s">
        <v>1208</v>
      </c>
      <c r="F2233" s="403" t="s">
        <v>1085</v>
      </c>
      <c r="G2233" s="404"/>
      <c r="H2233" s="324" t="s">
        <v>979</v>
      </c>
      <c r="I2233" s="323">
        <v>0.32</v>
      </c>
      <c r="J2233" s="323">
        <v>19.98</v>
      </c>
      <c r="K2233" s="325">
        <v>6.39</v>
      </c>
    </row>
    <row r="2234" spans="1:11" hidden="1">
      <c r="A2234" s="323" t="s">
        <v>1076</v>
      </c>
      <c r="B2234" s="324" t="s">
        <v>1083</v>
      </c>
      <c r="C2234" s="324" t="s">
        <v>19</v>
      </c>
      <c r="D2234" s="324">
        <v>88316</v>
      </c>
      <c r="E2234" s="323" t="s">
        <v>1086</v>
      </c>
      <c r="F2234" s="403" t="s">
        <v>1085</v>
      </c>
      <c r="G2234" s="404"/>
      <c r="H2234" s="324" t="s">
        <v>979</v>
      </c>
      <c r="I2234" s="323">
        <v>0.11799999999999999</v>
      </c>
      <c r="J2234" s="323">
        <v>16.02</v>
      </c>
      <c r="K2234" s="325">
        <v>1.89</v>
      </c>
    </row>
    <row r="2235" spans="1:11" hidden="1">
      <c r="A2235" s="277"/>
      <c r="B2235"/>
      <c r="C2235"/>
      <c r="D2235"/>
      <c r="E2235" s="277"/>
      <c r="F2235" s="277"/>
      <c r="G2235"/>
      <c r="H2235"/>
      <c r="I2235" s="277"/>
      <c r="J2235" s="277"/>
      <c r="K2235" s="278"/>
    </row>
    <row r="2236" spans="1:11" ht="24.75" hidden="1">
      <c r="A2236" s="315"/>
      <c r="B2236" s="316" t="s">
        <v>1066</v>
      </c>
      <c r="C2236" s="316" t="s">
        <v>1067</v>
      </c>
      <c r="D2236" s="316" t="s">
        <v>6</v>
      </c>
      <c r="E2236" s="317" t="s">
        <v>1068</v>
      </c>
      <c r="F2236" s="317" t="s">
        <v>1069</v>
      </c>
      <c r="G2236" s="316"/>
      <c r="H2236" s="316" t="s">
        <v>1070</v>
      </c>
      <c r="I2236" s="317" t="s">
        <v>11</v>
      </c>
      <c r="J2236" s="317" t="s">
        <v>1071</v>
      </c>
      <c r="K2236" s="318" t="s">
        <v>1072</v>
      </c>
    </row>
    <row r="2237" spans="1:11" ht="31.5" hidden="1">
      <c r="A2237" s="319" t="s">
        <v>1876</v>
      </c>
      <c r="B2237" s="320" t="s">
        <v>1074</v>
      </c>
      <c r="C2237" s="320" t="s">
        <v>19</v>
      </c>
      <c r="D2237" s="320">
        <v>88412</v>
      </c>
      <c r="E2237" s="321" t="s">
        <v>935</v>
      </c>
      <c r="F2237" s="321" t="s">
        <v>1430</v>
      </c>
      <c r="G2237" s="320"/>
      <c r="H2237" s="320" t="s">
        <v>21</v>
      </c>
      <c r="I2237" s="321">
        <v>1</v>
      </c>
      <c r="J2237" s="321">
        <v>1.37</v>
      </c>
      <c r="K2237" s="322">
        <v>1.37</v>
      </c>
    </row>
    <row r="2238" spans="1:11" hidden="1">
      <c r="A2238" s="323" t="s">
        <v>1076</v>
      </c>
      <c r="B2238" s="324" t="s">
        <v>1077</v>
      </c>
      <c r="C2238" s="324" t="s">
        <v>19</v>
      </c>
      <c r="D2238" s="324">
        <v>6085</v>
      </c>
      <c r="E2238" s="323" t="s">
        <v>1435</v>
      </c>
      <c r="F2238" s="403" t="s">
        <v>1079</v>
      </c>
      <c r="G2238" s="404"/>
      <c r="H2238" s="324" t="s">
        <v>1094</v>
      </c>
      <c r="I2238" s="323">
        <v>0.16</v>
      </c>
      <c r="J2238" s="323">
        <v>4.78</v>
      </c>
      <c r="K2238" s="325">
        <v>0.76</v>
      </c>
    </row>
    <row r="2239" spans="1:11" hidden="1">
      <c r="A2239" s="323" t="s">
        <v>1076</v>
      </c>
      <c r="B2239" s="324" t="s">
        <v>1083</v>
      </c>
      <c r="C2239" s="324" t="s">
        <v>19</v>
      </c>
      <c r="D2239" s="324">
        <v>88310</v>
      </c>
      <c r="E2239" s="323" t="s">
        <v>1402</v>
      </c>
      <c r="F2239" s="403" t="s">
        <v>1085</v>
      </c>
      <c r="G2239" s="404"/>
      <c r="H2239" s="324" t="s">
        <v>979</v>
      </c>
      <c r="I2239" s="323">
        <v>2.5000000000000001E-2</v>
      </c>
      <c r="J2239" s="323">
        <v>21.05</v>
      </c>
      <c r="K2239" s="325">
        <v>0.52</v>
      </c>
    </row>
    <row r="2240" spans="1:11" hidden="1">
      <c r="A2240" s="323" t="s">
        <v>1076</v>
      </c>
      <c r="B2240" s="324" t="s">
        <v>1083</v>
      </c>
      <c r="C2240" s="324" t="s">
        <v>19</v>
      </c>
      <c r="D2240" s="324">
        <v>88316</v>
      </c>
      <c r="E2240" s="323" t="s">
        <v>1086</v>
      </c>
      <c r="F2240" s="403" t="s">
        <v>1085</v>
      </c>
      <c r="G2240" s="404"/>
      <c r="H2240" s="324" t="s">
        <v>979</v>
      </c>
      <c r="I2240" s="323">
        <v>6.0000000000000001E-3</v>
      </c>
      <c r="J2240" s="323">
        <v>16.02</v>
      </c>
      <c r="K2240" s="325">
        <v>0.09</v>
      </c>
    </row>
    <row r="2241" spans="1:11" hidden="1">
      <c r="A2241" s="277"/>
      <c r="B2241"/>
      <c r="C2241"/>
      <c r="D2241"/>
      <c r="E2241" s="277"/>
      <c r="F2241" s="277"/>
      <c r="G2241"/>
      <c r="H2241"/>
      <c r="I2241" s="277"/>
      <c r="J2241" s="277"/>
      <c r="K2241" s="278"/>
    </row>
    <row r="2242" spans="1:11" ht="24.75" hidden="1">
      <c r="A2242" s="315"/>
      <c r="B2242" s="316" t="s">
        <v>1066</v>
      </c>
      <c r="C2242" s="316" t="s">
        <v>1067</v>
      </c>
      <c r="D2242" s="316" t="s">
        <v>6</v>
      </c>
      <c r="E2242" s="317" t="s">
        <v>1068</v>
      </c>
      <c r="F2242" s="317" t="s">
        <v>1069</v>
      </c>
      <c r="G2242" s="316"/>
      <c r="H2242" s="316" t="s">
        <v>1070</v>
      </c>
      <c r="I2242" s="317" t="s">
        <v>11</v>
      </c>
      <c r="J2242" s="317" t="s">
        <v>1071</v>
      </c>
      <c r="K2242" s="318" t="s">
        <v>1072</v>
      </c>
    </row>
    <row r="2243" spans="1:11" ht="31.5" hidden="1">
      <c r="A2243" s="319" t="s">
        <v>1877</v>
      </c>
      <c r="B2243" s="320" t="s">
        <v>1074</v>
      </c>
      <c r="C2243" s="320" t="s">
        <v>19</v>
      </c>
      <c r="D2243" s="320">
        <v>88489</v>
      </c>
      <c r="E2243" s="321" t="s">
        <v>121</v>
      </c>
      <c r="F2243" s="321" t="s">
        <v>1430</v>
      </c>
      <c r="G2243" s="320"/>
      <c r="H2243" s="320" t="s">
        <v>21</v>
      </c>
      <c r="I2243" s="321">
        <v>1</v>
      </c>
      <c r="J2243" s="321">
        <v>13.15</v>
      </c>
      <c r="K2243" s="322">
        <v>13.15</v>
      </c>
    </row>
    <row r="2244" spans="1:11" hidden="1">
      <c r="A2244" s="323" t="s">
        <v>1076</v>
      </c>
      <c r="B2244" s="324" t="s">
        <v>1077</v>
      </c>
      <c r="C2244" s="324" t="s">
        <v>19</v>
      </c>
      <c r="D2244" s="324">
        <v>7356</v>
      </c>
      <c r="E2244" s="323" t="s">
        <v>1093</v>
      </c>
      <c r="F2244" s="403" t="s">
        <v>1079</v>
      </c>
      <c r="G2244" s="404"/>
      <c r="H2244" s="324" t="s">
        <v>1094</v>
      </c>
      <c r="I2244" s="323">
        <v>0.33</v>
      </c>
      <c r="J2244" s="323">
        <v>24.63</v>
      </c>
      <c r="K2244" s="325">
        <v>8.1199999999999992</v>
      </c>
    </row>
    <row r="2245" spans="1:11" hidden="1">
      <c r="A2245" s="323" t="s">
        <v>1076</v>
      </c>
      <c r="B2245" s="324" t="s">
        <v>1083</v>
      </c>
      <c r="C2245" s="324" t="s">
        <v>19</v>
      </c>
      <c r="D2245" s="324">
        <v>88310</v>
      </c>
      <c r="E2245" s="323" t="s">
        <v>1402</v>
      </c>
      <c r="F2245" s="403" t="s">
        <v>1085</v>
      </c>
      <c r="G2245" s="404"/>
      <c r="H2245" s="324" t="s">
        <v>979</v>
      </c>
      <c r="I2245" s="323">
        <v>0.187</v>
      </c>
      <c r="J2245" s="323">
        <v>21.05</v>
      </c>
      <c r="K2245" s="325">
        <v>3.93</v>
      </c>
    </row>
    <row r="2246" spans="1:11" hidden="1">
      <c r="A2246" s="323" t="s">
        <v>1076</v>
      </c>
      <c r="B2246" s="324" t="s">
        <v>1083</v>
      </c>
      <c r="C2246" s="324" t="s">
        <v>19</v>
      </c>
      <c r="D2246" s="324">
        <v>88316</v>
      </c>
      <c r="E2246" s="323" t="s">
        <v>1086</v>
      </c>
      <c r="F2246" s="403" t="s">
        <v>1085</v>
      </c>
      <c r="G2246" s="404"/>
      <c r="H2246" s="324" t="s">
        <v>979</v>
      </c>
      <c r="I2246" s="323">
        <v>6.9000000000000006E-2</v>
      </c>
      <c r="J2246" s="323">
        <v>16.02</v>
      </c>
      <c r="K2246" s="325">
        <v>1.1000000000000001</v>
      </c>
    </row>
    <row r="2247" spans="1:11" hidden="1">
      <c r="A2247" s="277"/>
      <c r="B2247"/>
      <c r="C2247"/>
      <c r="D2247"/>
      <c r="E2247" s="277"/>
      <c r="F2247" s="277"/>
      <c r="G2247"/>
      <c r="H2247"/>
      <c r="I2247" s="277"/>
      <c r="J2247" s="277"/>
      <c r="K2247" s="278"/>
    </row>
    <row r="2248" spans="1:11" ht="24.75">
      <c r="A2248" s="315"/>
      <c r="B2248" s="316" t="s">
        <v>1066</v>
      </c>
      <c r="C2248" s="316" t="s">
        <v>1067</v>
      </c>
      <c r="D2248" s="316" t="s">
        <v>6</v>
      </c>
      <c r="E2248" s="317" t="s">
        <v>1068</v>
      </c>
      <c r="F2248" s="317" t="s">
        <v>1069</v>
      </c>
      <c r="G2248" s="316"/>
      <c r="H2248" s="316" t="s">
        <v>1070</v>
      </c>
      <c r="I2248" s="317" t="s">
        <v>11</v>
      </c>
      <c r="J2248" s="317" t="s">
        <v>1071</v>
      </c>
      <c r="K2248" s="318" t="s">
        <v>1072</v>
      </c>
    </row>
    <row r="2249" spans="1:11" ht="31.5">
      <c r="A2249" s="319" t="s">
        <v>1878</v>
      </c>
      <c r="B2249" s="320" t="s">
        <v>1074</v>
      </c>
      <c r="C2249" s="320" t="s">
        <v>1075</v>
      </c>
      <c r="D2249" s="320" t="s">
        <v>953</v>
      </c>
      <c r="E2249" s="321" t="s">
        <v>956</v>
      </c>
      <c r="F2249" s="321" t="s">
        <v>1195</v>
      </c>
      <c r="G2249" s="320"/>
      <c r="H2249" s="320" t="s">
        <v>21</v>
      </c>
      <c r="I2249" s="321">
        <v>1</v>
      </c>
      <c r="J2249" s="321">
        <v>2.77</v>
      </c>
      <c r="K2249" s="322">
        <v>2.77</v>
      </c>
    </row>
    <row r="2250" spans="1:11">
      <c r="A2250" s="323" t="s">
        <v>1076</v>
      </c>
      <c r="B2250" s="324" t="s">
        <v>1077</v>
      </c>
      <c r="C2250" s="324" t="s">
        <v>19</v>
      </c>
      <c r="D2250" s="324">
        <v>3</v>
      </c>
      <c r="E2250" s="323" t="s">
        <v>1879</v>
      </c>
      <c r="F2250" s="403" t="s">
        <v>1079</v>
      </c>
      <c r="G2250" s="404"/>
      <c r="H2250" s="324" t="s">
        <v>1094</v>
      </c>
      <c r="I2250" s="323">
        <v>0.05</v>
      </c>
      <c r="J2250" s="323">
        <v>10.61</v>
      </c>
      <c r="K2250" s="325">
        <v>0.53</v>
      </c>
    </row>
    <row r="2251" spans="1:11">
      <c r="A2251" s="323" t="s">
        <v>1076</v>
      </c>
      <c r="B2251" s="324" t="s">
        <v>1083</v>
      </c>
      <c r="C2251" s="324" t="s">
        <v>19</v>
      </c>
      <c r="D2251" s="324">
        <v>88316</v>
      </c>
      <c r="E2251" s="323" t="s">
        <v>1086</v>
      </c>
      <c r="F2251" s="403" t="s">
        <v>1085</v>
      </c>
      <c r="G2251" s="404"/>
      <c r="H2251" s="324" t="s">
        <v>979</v>
      </c>
      <c r="I2251" s="323">
        <v>0.14000000000000001</v>
      </c>
      <c r="J2251" s="323">
        <v>16.02</v>
      </c>
      <c r="K2251" s="325">
        <v>2.2400000000000002</v>
      </c>
    </row>
    <row r="2252" spans="1:11">
      <c r="A2252" s="277"/>
      <c r="B2252"/>
      <c r="C2252"/>
      <c r="D2252"/>
      <c r="E2252" s="277"/>
      <c r="F2252" s="277"/>
      <c r="G2252"/>
      <c r="H2252"/>
      <c r="I2252" s="277"/>
      <c r="J2252" s="277"/>
      <c r="K2252" s="278"/>
    </row>
    <row r="2253" spans="1:11" ht="24.75">
      <c r="A2253" s="315"/>
      <c r="B2253" s="316" t="s">
        <v>1066</v>
      </c>
      <c r="C2253" s="316" t="s">
        <v>1067</v>
      </c>
      <c r="D2253" s="316" t="s">
        <v>6</v>
      </c>
      <c r="E2253" s="317" t="s">
        <v>1068</v>
      </c>
      <c r="F2253" s="317" t="s">
        <v>1069</v>
      </c>
      <c r="G2253" s="316"/>
      <c r="H2253" s="316" t="s">
        <v>1070</v>
      </c>
      <c r="I2253" s="317" t="s">
        <v>11</v>
      </c>
      <c r="J2253" s="317" t="s">
        <v>1071</v>
      </c>
      <c r="K2253" s="318" t="s">
        <v>1072</v>
      </c>
    </row>
    <row r="2254" spans="1:11" ht="31.5">
      <c r="A2254" s="319" t="s">
        <v>1880</v>
      </c>
      <c r="B2254" s="320" t="s">
        <v>1074</v>
      </c>
      <c r="C2254" s="320" t="s">
        <v>1075</v>
      </c>
      <c r="D2254" s="320" t="s">
        <v>954</v>
      </c>
      <c r="E2254" s="321" t="s">
        <v>957</v>
      </c>
      <c r="F2254" s="321" t="s">
        <v>1195</v>
      </c>
      <c r="G2254" s="320"/>
      <c r="H2254" s="320" t="s">
        <v>21</v>
      </c>
      <c r="I2254" s="321">
        <v>1</v>
      </c>
      <c r="J2254" s="321">
        <v>13.35</v>
      </c>
      <c r="K2254" s="322">
        <v>13.35</v>
      </c>
    </row>
    <row r="2255" spans="1:11">
      <c r="A2255" s="323" t="s">
        <v>1076</v>
      </c>
      <c r="B2255" s="324" t="s">
        <v>1083</v>
      </c>
      <c r="C2255" s="324" t="s">
        <v>19</v>
      </c>
      <c r="D2255" s="324">
        <v>88316</v>
      </c>
      <c r="E2255" s="323" t="s">
        <v>1086</v>
      </c>
      <c r="F2255" s="403" t="s">
        <v>1085</v>
      </c>
      <c r="G2255" s="404"/>
      <c r="H2255" s="324" t="s">
        <v>979</v>
      </c>
      <c r="I2255" s="323">
        <v>0.6</v>
      </c>
      <c r="J2255" s="323">
        <v>16.02</v>
      </c>
      <c r="K2255" s="325">
        <v>9.61</v>
      </c>
    </row>
    <row r="2256" spans="1:11">
      <c r="A2256" s="323" t="s">
        <v>1076</v>
      </c>
      <c r="B2256" s="324" t="s">
        <v>1077</v>
      </c>
      <c r="C2256" s="324" t="s">
        <v>19</v>
      </c>
      <c r="D2256" s="324">
        <v>13</v>
      </c>
      <c r="E2256" s="323" t="s">
        <v>1881</v>
      </c>
      <c r="F2256" s="403" t="s">
        <v>1079</v>
      </c>
      <c r="G2256" s="404"/>
      <c r="H2256" s="324" t="s">
        <v>218</v>
      </c>
      <c r="I2256" s="323">
        <v>0.09</v>
      </c>
      <c r="J2256" s="323">
        <v>29.24</v>
      </c>
      <c r="K2256" s="325">
        <v>2.63</v>
      </c>
    </row>
    <row r="2257" spans="1:11">
      <c r="A2257" s="323" t="s">
        <v>1076</v>
      </c>
      <c r="B2257" s="324" t="s">
        <v>1077</v>
      </c>
      <c r="C2257" s="324" t="s">
        <v>19</v>
      </c>
      <c r="D2257" s="324">
        <v>5318</v>
      </c>
      <c r="E2257" s="323" t="s">
        <v>1405</v>
      </c>
      <c r="F2257" s="403" t="s">
        <v>1079</v>
      </c>
      <c r="G2257" s="404"/>
      <c r="H2257" s="324" t="s">
        <v>1094</v>
      </c>
      <c r="I2257" s="323">
        <v>0.08</v>
      </c>
      <c r="J2257" s="323">
        <v>13.98</v>
      </c>
      <c r="K2257" s="325">
        <v>1.1100000000000001</v>
      </c>
    </row>
    <row r="2258" spans="1:11">
      <c r="A2258" s="277"/>
      <c r="B2258"/>
      <c r="C2258"/>
      <c r="D2258"/>
      <c r="E2258" s="277"/>
      <c r="F2258" s="277"/>
      <c r="G2258"/>
      <c r="H2258"/>
      <c r="I2258" s="277"/>
      <c r="J2258" s="277"/>
      <c r="K2258" s="278"/>
    </row>
    <row r="2259" spans="1:11" ht="24.75">
      <c r="A2259" s="315"/>
      <c r="B2259" s="316" t="s">
        <v>1066</v>
      </c>
      <c r="C2259" s="316" t="s">
        <v>1067</v>
      </c>
      <c r="D2259" s="316" t="s">
        <v>6</v>
      </c>
      <c r="E2259" s="317" t="s">
        <v>1068</v>
      </c>
      <c r="F2259" s="317" t="s">
        <v>1069</v>
      </c>
      <c r="G2259" s="316"/>
      <c r="H2259" s="316" t="s">
        <v>1070</v>
      </c>
      <c r="I2259" s="317" t="s">
        <v>11</v>
      </c>
      <c r="J2259" s="317" t="s">
        <v>1071</v>
      </c>
      <c r="K2259" s="318" t="s">
        <v>1072</v>
      </c>
    </row>
    <row r="2260" spans="1:11" ht="31.5">
      <c r="A2260" s="319" t="s">
        <v>1882</v>
      </c>
      <c r="B2260" s="320" t="s">
        <v>1074</v>
      </c>
      <c r="C2260" s="320" t="s">
        <v>1075</v>
      </c>
      <c r="D2260" s="320" t="s">
        <v>955</v>
      </c>
      <c r="E2260" s="321" t="s">
        <v>958</v>
      </c>
      <c r="F2260" s="321" t="s">
        <v>1195</v>
      </c>
      <c r="G2260" s="320"/>
      <c r="H2260" s="320" t="s">
        <v>21</v>
      </c>
      <c r="I2260" s="321">
        <v>1</v>
      </c>
      <c r="J2260" s="321">
        <v>7.63</v>
      </c>
      <c r="K2260" s="322">
        <v>7.63</v>
      </c>
    </row>
    <row r="2261" spans="1:11">
      <c r="A2261" s="323" t="s">
        <v>1076</v>
      </c>
      <c r="B2261" s="324" t="s">
        <v>1083</v>
      </c>
      <c r="C2261" s="324" t="s">
        <v>19</v>
      </c>
      <c r="D2261" s="324">
        <v>88316</v>
      </c>
      <c r="E2261" s="323" t="s">
        <v>1086</v>
      </c>
      <c r="F2261" s="403" t="s">
        <v>1085</v>
      </c>
      <c r="G2261" s="404"/>
      <c r="H2261" s="324" t="s">
        <v>979</v>
      </c>
      <c r="I2261" s="323">
        <v>0.3</v>
      </c>
      <c r="J2261" s="323">
        <v>16.02</v>
      </c>
      <c r="K2261" s="325">
        <v>4.8</v>
      </c>
    </row>
    <row r="2262" spans="1:11">
      <c r="A2262" s="323" t="s">
        <v>1076</v>
      </c>
      <c r="B2262" s="324" t="s">
        <v>1077</v>
      </c>
      <c r="C2262" s="324" t="s">
        <v>19</v>
      </c>
      <c r="D2262" s="324">
        <v>13</v>
      </c>
      <c r="E2262" s="323" t="s">
        <v>1881</v>
      </c>
      <c r="F2262" s="403" t="s">
        <v>1079</v>
      </c>
      <c r="G2262" s="404"/>
      <c r="H2262" s="324" t="s">
        <v>218</v>
      </c>
      <c r="I2262" s="323">
        <v>0.09</v>
      </c>
      <c r="J2262" s="323">
        <v>29.24</v>
      </c>
      <c r="K2262" s="325">
        <v>2.63</v>
      </c>
    </row>
    <row r="2263" spans="1:11">
      <c r="A2263" s="323" t="s">
        <v>1076</v>
      </c>
      <c r="B2263" s="324" t="s">
        <v>1077</v>
      </c>
      <c r="C2263" s="324" t="s">
        <v>19</v>
      </c>
      <c r="D2263" s="324">
        <v>5318</v>
      </c>
      <c r="E2263" s="323" t="s">
        <v>1405</v>
      </c>
      <c r="F2263" s="403" t="s">
        <v>1079</v>
      </c>
      <c r="G2263" s="404"/>
      <c r="H2263" s="324" t="s">
        <v>1094</v>
      </c>
      <c r="I2263" s="323">
        <v>1.4999999999999999E-2</v>
      </c>
      <c r="J2263" s="323">
        <v>13.98</v>
      </c>
      <c r="K2263" s="325">
        <v>0.2</v>
      </c>
    </row>
    <row r="2264" spans="1:11">
      <c r="A2264" s="277"/>
      <c r="B2264"/>
      <c r="C2264"/>
      <c r="D2264"/>
      <c r="E2264" s="277"/>
      <c r="F2264" s="277"/>
      <c r="G2264"/>
      <c r="H2264"/>
      <c r="I2264" s="277"/>
      <c r="J2264" s="277"/>
      <c r="K2264" s="278"/>
    </row>
    <row r="2265" spans="1:11" ht="24.75" hidden="1">
      <c r="A2265" s="315"/>
      <c r="B2265" s="316" t="s">
        <v>1066</v>
      </c>
      <c r="C2265" s="316" t="s">
        <v>1067</v>
      </c>
      <c r="D2265" s="316" t="s">
        <v>6</v>
      </c>
      <c r="E2265" s="317" t="s">
        <v>1068</v>
      </c>
      <c r="F2265" s="317" t="s">
        <v>1069</v>
      </c>
      <c r="G2265" s="316"/>
      <c r="H2265" s="316" t="s">
        <v>1070</v>
      </c>
      <c r="I2265" s="317" t="s">
        <v>11</v>
      </c>
      <c r="J2265" s="317" t="s">
        <v>1071</v>
      </c>
      <c r="K2265" s="318" t="s">
        <v>1072</v>
      </c>
    </row>
    <row r="2266" spans="1:11" ht="31.5" hidden="1">
      <c r="A2266" s="319" t="s">
        <v>1883</v>
      </c>
      <c r="B2266" s="320" t="s">
        <v>1074</v>
      </c>
      <c r="C2266" s="320" t="s">
        <v>19</v>
      </c>
      <c r="D2266" s="320">
        <v>101905</v>
      </c>
      <c r="E2266" s="321" t="s">
        <v>961</v>
      </c>
      <c r="F2266" s="321" t="s">
        <v>1568</v>
      </c>
      <c r="G2266" s="320"/>
      <c r="H2266" s="320" t="s">
        <v>123</v>
      </c>
      <c r="I2266" s="321">
        <v>1</v>
      </c>
      <c r="J2266" s="321">
        <v>199.74</v>
      </c>
      <c r="K2266" s="322">
        <v>199.74</v>
      </c>
    </row>
    <row r="2267" spans="1:11" ht="24.75" hidden="1">
      <c r="A2267" s="323" t="s">
        <v>1076</v>
      </c>
      <c r="B2267" s="324" t="s">
        <v>1077</v>
      </c>
      <c r="C2267" s="324" t="s">
        <v>19</v>
      </c>
      <c r="D2267" s="324">
        <v>4350</v>
      </c>
      <c r="E2267" s="323" t="s">
        <v>1884</v>
      </c>
      <c r="F2267" s="403" t="s">
        <v>1079</v>
      </c>
      <c r="G2267" s="404"/>
      <c r="H2267" s="324" t="s">
        <v>123</v>
      </c>
      <c r="I2267" s="323">
        <v>2</v>
      </c>
      <c r="J2267" s="323">
        <v>0.69</v>
      </c>
      <c r="K2267" s="325">
        <v>1.38</v>
      </c>
    </row>
    <row r="2268" spans="1:11" hidden="1">
      <c r="A2268" s="323" t="s">
        <v>1076</v>
      </c>
      <c r="B2268" s="324" t="s">
        <v>1077</v>
      </c>
      <c r="C2268" s="324" t="s">
        <v>19</v>
      </c>
      <c r="D2268" s="324">
        <v>10886</v>
      </c>
      <c r="E2268" s="323" t="s">
        <v>1183</v>
      </c>
      <c r="F2268" s="403" t="s">
        <v>1079</v>
      </c>
      <c r="G2268" s="404"/>
      <c r="H2268" s="324" t="s">
        <v>123</v>
      </c>
      <c r="I2268" s="323">
        <v>1</v>
      </c>
      <c r="J2268" s="323">
        <v>181.75</v>
      </c>
      <c r="K2268" s="325">
        <v>181.75</v>
      </c>
    </row>
    <row r="2269" spans="1:11" hidden="1">
      <c r="A2269" s="323" t="s">
        <v>1076</v>
      </c>
      <c r="B2269" s="324" t="s">
        <v>1083</v>
      </c>
      <c r="C2269" s="324" t="s">
        <v>19</v>
      </c>
      <c r="D2269" s="324">
        <v>88248</v>
      </c>
      <c r="E2269" s="323" t="s">
        <v>1370</v>
      </c>
      <c r="F2269" s="403" t="s">
        <v>1085</v>
      </c>
      <c r="G2269" s="404"/>
      <c r="H2269" s="324" t="s">
        <v>979</v>
      </c>
      <c r="I2269" s="323">
        <v>0.45739999999999997</v>
      </c>
      <c r="J2269" s="323">
        <v>16.45</v>
      </c>
      <c r="K2269" s="325">
        <v>7.52</v>
      </c>
    </row>
    <row r="2270" spans="1:11" hidden="1">
      <c r="A2270" s="323" t="s">
        <v>1076</v>
      </c>
      <c r="B2270" s="324" t="s">
        <v>1083</v>
      </c>
      <c r="C2270" s="324" t="s">
        <v>19</v>
      </c>
      <c r="D2270" s="324">
        <v>88267</v>
      </c>
      <c r="E2270" s="323" t="s">
        <v>1371</v>
      </c>
      <c r="F2270" s="403" t="s">
        <v>1085</v>
      </c>
      <c r="G2270" s="404"/>
      <c r="H2270" s="324" t="s">
        <v>979</v>
      </c>
      <c r="I2270" s="323">
        <v>0.45739999999999997</v>
      </c>
      <c r="J2270" s="323">
        <v>19.88</v>
      </c>
      <c r="K2270" s="325">
        <v>9.09</v>
      </c>
    </row>
    <row r="2271" spans="1:11" hidden="1">
      <c r="A2271" s="277"/>
      <c r="B2271"/>
      <c r="C2271"/>
      <c r="D2271"/>
      <c r="E2271" s="277"/>
      <c r="F2271" s="277"/>
      <c r="G2271"/>
      <c r="H2271"/>
      <c r="I2271" s="277"/>
      <c r="J2271" s="277"/>
      <c r="K2271" s="278"/>
    </row>
    <row r="2272" spans="1:11" ht="24.75" hidden="1">
      <c r="A2272" s="315"/>
      <c r="B2272" s="316" t="s">
        <v>1066</v>
      </c>
      <c r="C2272" s="316" t="s">
        <v>1067</v>
      </c>
      <c r="D2272" s="316" t="s">
        <v>6</v>
      </c>
      <c r="E2272" s="317" t="s">
        <v>1068</v>
      </c>
      <c r="F2272" s="317" t="s">
        <v>1069</v>
      </c>
      <c r="G2272" s="316"/>
      <c r="H2272" s="316" t="s">
        <v>1070</v>
      </c>
      <c r="I2272" s="317" t="s">
        <v>11</v>
      </c>
      <c r="J2272" s="317" t="s">
        <v>1071</v>
      </c>
      <c r="K2272" s="318" t="s">
        <v>1072</v>
      </c>
    </row>
    <row r="2273" spans="1:11" ht="31.5" hidden="1">
      <c r="A2273" s="319" t="s">
        <v>1885</v>
      </c>
      <c r="B2273" s="320" t="s">
        <v>1074</v>
      </c>
      <c r="C2273" s="320" t="s">
        <v>19</v>
      </c>
      <c r="D2273" s="320">
        <v>101909</v>
      </c>
      <c r="E2273" s="321" t="s">
        <v>962</v>
      </c>
      <c r="F2273" s="321" t="s">
        <v>1568</v>
      </c>
      <c r="G2273" s="320"/>
      <c r="H2273" s="320" t="s">
        <v>123</v>
      </c>
      <c r="I2273" s="321">
        <v>1</v>
      </c>
      <c r="J2273" s="321">
        <v>225.71</v>
      </c>
      <c r="K2273" s="322">
        <v>225.71</v>
      </c>
    </row>
    <row r="2274" spans="1:11" ht="24.75" hidden="1">
      <c r="A2274" s="323" t="s">
        <v>1076</v>
      </c>
      <c r="B2274" s="324" t="s">
        <v>1077</v>
      </c>
      <c r="C2274" s="324" t="s">
        <v>19</v>
      </c>
      <c r="D2274" s="324">
        <v>4350</v>
      </c>
      <c r="E2274" s="323" t="s">
        <v>1884</v>
      </c>
      <c r="F2274" s="403" t="s">
        <v>1079</v>
      </c>
      <c r="G2274" s="404"/>
      <c r="H2274" s="324" t="s">
        <v>123</v>
      </c>
      <c r="I2274" s="323">
        <v>2</v>
      </c>
      <c r="J2274" s="323">
        <v>0.69</v>
      </c>
      <c r="K2274" s="325">
        <v>1.38</v>
      </c>
    </row>
    <row r="2275" spans="1:11" hidden="1">
      <c r="A2275" s="323" t="s">
        <v>1076</v>
      </c>
      <c r="B2275" s="324" t="s">
        <v>1077</v>
      </c>
      <c r="C2275" s="324" t="s">
        <v>19</v>
      </c>
      <c r="D2275" s="324">
        <v>10892</v>
      </c>
      <c r="E2275" s="323" t="s">
        <v>1886</v>
      </c>
      <c r="F2275" s="403" t="s">
        <v>1079</v>
      </c>
      <c r="G2275" s="404"/>
      <c r="H2275" s="324" t="s">
        <v>123</v>
      </c>
      <c r="I2275" s="323">
        <v>1</v>
      </c>
      <c r="J2275" s="323">
        <v>207.72</v>
      </c>
      <c r="K2275" s="325">
        <v>207.72</v>
      </c>
    </row>
    <row r="2276" spans="1:11" hidden="1">
      <c r="A2276" s="323" t="s">
        <v>1076</v>
      </c>
      <c r="B2276" s="324" t="s">
        <v>1083</v>
      </c>
      <c r="C2276" s="324" t="s">
        <v>19</v>
      </c>
      <c r="D2276" s="324">
        <v>88248</v>
      </c>
      <c r="E2276" s="323" t="s">
        <v>1370</v>
      </c>
      <c r="F2276" s="403" t="s">
        <v>1085</v>
      </c>
      <c r="G2276" s="404"/>
      <c r="H2276" s="324" t="s">
        <v>979</v>
      </c>
      <c r="I2276" s="323">
        <v>0.45739999999999997</v>
      </c>
      <c r="J2276" s="323">
        <v>16.45</v>
      </c>
      <c r="K2276" s="325">
        <v>7.52</v>
      </c>
    </row>
    <row r="2277" spans="1:11" hidden="1">
      <c r="A2277" s="323" t="s">
        <v>1076</v>
      </c>
      <c r="B2277" s="324" t="s">
        <v>1083</v>
      </c>
      <c r="C2277" s="324" t="s">
        <v>19</v>
      </c>
      <c r="D2277" s="324">
        <v>88267</v>
      </c>
      <c r="E2277" s="323" t="s">
        <v>1371</v>
      </c>
      <c r="F2277" s="403" t="s">
        <v>1085</v>
      </c>
      <c r="G2277" s="404"/>
      <c r="H2277" s="324" t="s">
        <v>979</v>
      </c>
      <c r="I2277" s="323">
        <v>0.45739999999999997</v>
      </c>
      <c r="J2277" s="323">
        <v>19.88</v>
      </c>
      <c r="K2277" s="325">
        <v>9.09</v>
      </c>
    </row>
    <row r="2278" spans="1:11" hidden="1">
      <c r="A2278" s="277"/>
      <c r="B2278"/>
      <c r="C2278"/>
      <c r="D2278"/>
      <c r="E2278" s="277"/>
      <c r="F2278" s="277"/>
      <c r="G2278"/>
      <c r="H2278"/>
      <c r="I2278" s="277"/>
      <c r="J2278" s="277"/>
      <c r="K2278" s="278"/>
    </row>
    <row r="2279" spans="1:11" ht="24.75" hidden="1">
      <c r="A2279" s="315"/>
      <c r="B2279" s="316" t="s">
        <v>1066</v>
      </c>
      <c r="C2279" s="316" t="s">
        <v>1067</v>
      </c>
      <c r="D2279" s="316" t="s">
        <v>6</v>
      </c>
      <c r="E2279" s="317" t="s">
        <v>1068</v>
      </c>
      <c r="F2279" s="317" t="s">
        <v>1069</v>
      </c>
      <c r="G2279" s="316"/>
      <c r="H2279" s="316" t="s">
        <v>1070</v>
      </c>
      <c r="I2279" s="317" t="s">
        <v>11</v>
      </c>
      <c r="J2279" s="317" t="s">
        <v>1071</v>
      </c>
      <c r="K2279" s="318" t="s">
        <v>1072</v>
      </c>
    </row>
    <row r="2280" spans="1:11" ht="78.75" hidden="1">
      <c r="A2280" s="319" t="s">
        <v>1887</v>
      </c>
      <c r="B2280" s="320" t="s">
        <v>1074</v>
      </c>
      <c r="C2280" s="320" t="s">
        <v>19</v>
      </c>
      <c r="D2280" s="320">
        <v>97599</v>
      </c>
      <c r="E2280" s="321" t="s">
        <v>963</v>
      </c>
      <c r="F2280" s="321" t="s">
        <v>1472</v>
      </c>
      <c r="G2280" s="320"/>
      <c r="H2280" s="320" t="s">
        <v>123</v>
      </c>
      <c r="I2280" s="321">
        <v>1</v>
      </c>
      <c r="J2280" s="321">
        <v>23.78</v>
      </c>
      <c r="K2280" s="322">
        <v>23.78</v>
      </c>
    </row>
    <row r="2281" spans="1:11" hidden="1">
      <c r="A2281" s="323" t="s">
        <v>1076</v>
      </c>
      <c r="B2281" s="324" t="s">
        <v>1077</v>
      </c>
      <c r="C2281" s="324" t="s">
        <v>19</v>
      </c>
      <c r="D2281" s="324">
        <v>38774</v>
      </c>
      <c r="E2281" s="323" t="s">
        <v>1888</v>
      </c>
      <c r="F2281" s="403" t="s">
        <v>1079</v>
      </c>
      <c r="G2281" s="404"/>
      <c r="H2281" s="324" t="s">
        <v>123</v>
      </c>
      <c r="I2281" s="323">
        <v>1</v>
      </c>
      <c r="J2281" s="323">
        <v>18.79</v>
      </c>
      <c r="K2281" s="325">
        <v>18.79</v>
      </c>
    </row>
    <row r="2282" spans="1:11" hidden="1">
      <c r="A2282" s="323" t="s">
        <v>1076</v>
      </c>
      <c r="B2282" s="324" t="s">
        <v>1083</v>
      </c>
      <c r="C2282" s="324" t="s">
        <v>19</v>
      </c>
      <c r="D2282" s="324">
        <v>88247</v>
      </c>
      <c r="E2282" s="323" t="s">
        <v>1475</v>
      </c>
      <c r="F2282" s="403" t="s">
        <v>1085</v>
      </c>
      <c r="G2282" s="404"/>
      <c r="H2282" s="324" t="s">
        <v>979</v>
      </c>
      <c r="I2282" s="323">
        <v>7.4800000000000005E-2</v>
      </c>
      <c r="J2282" s="323">
        <v>17.23</v>
      </c>
      <c r="K2282" s="325">
        <v>1.28</v>
      </c>
    </row>
    <row r="2283" spans="1:11" hidden="1">
      <c r="A2283" s="323" t="s">
        <v>1076</v>
      </c>
      <c r="B2283" s="324" t="s">
        <v>1083</v>
      </c>
      <c r="C2283" s="324" t="s">
        <v>19</v>
      </c>
      <c r="D2283" s="324">
        <v>88264</v>
      </c>
      <c r="E2283" s="323" t="s">
        <v>1476</v>
      </c>
      <c r="F2283" s="403" t="s">
        <v>1085</v>
      </c>
      <c r="G2283" s="404"/>
      <c r="H2283" s="324" t="s">
        <v>979</v>
      </c>
      <c r="I2283" s="323">
        <v>0.17949999999999999</v>
      </c>
      <c r="J2283" s="323">
        <v>20.71</v>
      </c>
      <c r="K2283" s="325">
        <v>3.71</v>
      </c>
    </row>
    <row r="2284" spans="1:11" hidden="1">
      <c r="A2284" s="277"/>
      <c r="B2284"/>
      <c r="C2284"/>
      <c r="D2284"/>
      <c r="E2284" s="277"/>
      <c r="F2284" s="277"/>
      <c r="G2284"/>
      <c r="H2284"/>
      <c r="I2284" s="277"/>
      <c r="J2284" s="277"/>
      <c r="K2284" s="278"/>
    </row>
    <row r="2285" spans="1:11" ht="24.75">
      <c r="A2285" s="315"/>
      <c r="B2285" s="316" t="s">
        <v>1066</v>
      </c>
      <c r="C2285" s="316" t="s">
        <v>1067</v>
      </c>
      <c r="D2285" s="316" t="s">
        <v>6</v>
      </c>
      <c r="E2285" s="317" t="s">
        <v>1068</v>
      </c>
      <c r="F2285" s="317" t="s">
        <v>1069</v>
      </c>
      <c r="G2285" s="316"/>
      <c r="H2285" s="316" t="s">
        <v>1070</v>
      </c>
      <c r="I2285" s="317" t="s">
        <v>11</v>
      </c>
      <c r="J2285" s="317" t="s">
        <v>1071</v>
      </c>
      <c r="K2285" s="318" t="s">
        <v>1072</v>
      </c>
    </row>
    <row r="2286" spans="1:11" ht="31.5">
      <c r="A2286" s="319" t="s">
        <v>1889</v>
      </c>
      <c r="B2286" s="320" t="s">
        <v>1074</v>
      </c>
      <c r="C2286" s="320" t="s">
        <v>1075</v>
      </c>
      <c r="D2286" s="320" t="s">
        <v>960</v>
      </c>
      <c r="E2286" s="321" t="s">
        <v>964</v>
      </c>
      <c r="F2286" s="321" t="s">
        <v>1282</v>
      </c>
      <c r="G2286" s="320"/>
      <c r="H2286" s="320" t="s">
        <v>123</v>
      </c>
      <c r="I2286" s="321">
        <v>1</v>
      </c>
      <c r="J2286" s="321">
        <v>43.3</v>
      </c>
      <c r="K2286" s="322">
        <v>43.3</v>
      </c>
    </row>
    <row r="2287" spans="1:11">
      <c r="A2287" s="323" t="s">
        <v>1076</v>
      </c>
      <c r="B2287" s="324" t="s">
        <v>1083</v>
      </c>
      <c r="C2287" s="324" t="s">
        <v>19</v>
      </c>
      <c r="D2287" s="324">
        <v>88316</v>
      </c>
      <c r="E2287" s="323" t="s">
        <v>1086</v>
      </c>
      <c r="F2287" s="403" t="s">
        <v>1085</v>
      </c>
      <c r="G2287" s="404"/>
      <c r="H2287" s="324" t="s">
        <v>979</v>
      </c>
      <c r="I2287" s="323">
        <v>0.2</v>
      </c>
      <c r="J2287" s="323">
        <v>16.02</v>
      </c>
      <c r="K2287" s="325">
        <v>3.2</v>
      </c>
    </row>
    <row r="2288" spans="1:11" ht="24.75">
      <c r="A2288" s="323" t="s">
        <v>1076</v>
      </c>
      <c r="B2288" s="324" t="s">
        <v>1077</v>
      </c>
      <c r="C2288" s="324" t="s">
        <v>19</v>
      </c>
      <c r="D2288" s="324">
        <v>37558</v>
      </c>
      <c r="E2288" s="323" t="s">
        <v>1890</v>
      </c>
      <c r="F2288" s="403" t="s">
        <v>1079</v>
      </c>
      <c r="G2288" s="404"/>
      <c r="H2288" s="324" t="s">
        <v>123</v>
      </c>
      <c r="I2288" s="323">
        <v>1</v>
      </c>
      <c r="J2288" s="323">
        <v>40.1</v>
      </c>
      <c r="K2288" s="325">
        <v>40.1</v>
      </c>
    </row>
    <row r="2289" spans="1:11">
      <c r="A2289" s="277"/>
      <c r="B2289"/>
      <c r="C2289"/>
      <c r="D2289"/>
      <c r="E2289" s="277"/>
      <c r="F2289" s="277"/>
      <c r="G2289"/>
      <c r="H2289"/>
      <c r="I2289" s="277"/>
      <c r="J2289" s="277"/>
      <c r="K2289" s="278"/>
    </row>
    <row r="2290" spans="1:11" ht="24.75" hidden="1">
      <c r="A2290" s="315"/>
      <c r="B2290" s="316" t="s">
        <v>1066</v>
      </c>
      <c r="C2290" s="316" t="s">
        <v>1067</v>
      </c>
      <c r="D2290" s="316" t="s">
        <v>6</v>
      </c>
      <c r="E2290" s="317" t="s">
        <v>1068</v>
      </c>
      <c r="F2290" s="317" t="s">
        <v>1069</v>
      </c>
      <c r="G2290" s="316"/>
      <c r="H2290" s="316" t="s">
        <v>1070</v>
      </c>
      <c r="I2290" s="317" t="s">
        <v>11</v>
      </c>
      <c r="J2290" s="317" t="s">
        <v>1071</v>
      </c>
      <c r="K2290" s="318" t="s">
        <v>1072</v>
      </c>
    </row>
    <row r="2291" spans="1:11" ht="31.5" hidden="1">
      <c r="A2291" s="319" t="s">
        <v>1891</v>
      </c>
      <c r="B2291" s="320" t="s">
        <v>1074</v>
      </c>
      <c r="C2291" s="320" t="s">
        <v>19</v>
      </c>
      <c r="D2291" s="320">
        <v>102492</v>
      </c>
      <c r="E2291" s="321" t="s">
        <v>965</v>
      </c>
      <c r="F2291" s="321" t="s">
        <v>1430</v>
      </c>
      <c r="G2291" s="320"/>
      <c r="H2291" s="320" t="s">
        <v>21</v>
      </c>
      <c r="I2291" s="321">
        <v>1</v>
      </c>
      <c r="J2291" s="321">
        <v>18.010000000000002</v>
      </c>
      <c r="K2291" s="322">
        <v>18.010000000000002</v>
      </c>
    </row>
    <row r="2292" spans="1:11" hidden="1">
      <c r="A2292" s="323" t="s">
        <v>1076</v>
      </c>
      <c r="B2292" s="324" t="s">
        <v>1077</v>
      </c>
      <c r="C2292" s="324" t="s">
        <v>19</v>
      </c>
      <c r="D2292" s="324">
        <v>6085</v>
      </c>
      <c r="E2292" s="323" t="s">
        <v>1435</v>
      </c>
      <c r="F2292" s="403" t="s">
        <v>1079</v>
      </c>
      <c r="G2292" s="404"/>
      <c r="H2292" s="324" t="s">
        <v>1094</v>
      </c>
      <c r="I2292" s="323">
        <v>0.16</v>
      </c>
      <c r="J2292" s="323">
        <v>4.78</v>
      </c>
      <c r="K2292" s="325">
        <v>0.76</v>
      </c>
    </row>
    <row r="2293" spans="1:11" hidden="1">
      <c r="A2293" s="323" t="s">
        <v>1076</v>
      </c>
      <c r="B2293" s="324" t="s">
        <v>1077</v>
      </c>
      <c r="C2293" s="324" t="s">
        <v>19</v>
      </c>
      <c r="D2293" s="324">
        <v>7348</v>
      </c>
      <c r="E2293" s="323" t="s">
        <v>1431</v>
      </c>
      <c r="F2293" s="403" t="s">
        <v>1079</v>
      </c>
      <c r="G2293" s="404"/>
      <c r="H2293" s="324" t="s">
        <v>1094</v>
      </c>
      <c r="I2293" s="323">
        <v>0.42699999999999999</v>
      </c>
      <c r="J2293" s="323">
        <v>16.52</v>
      </c>
      <c r="K2293" s="325">
        <v>7.05</v>
      </c>
    </row>
    <row r="2294" spans="1:11" hidden="1">
      <c r="A2294" s="323" t="s">
        <v>1076</v>
      </c>
      <c r="B2294" s="324" t="s">
        <v>1077</v>
      </c>
      <c r="C2294" s="324" t="s">
        <v>19</v>
      </c>
      <c r="D2294" s="324">
        <v>12815</v>
      </c>
      <c r="E2294" s="323" t="s">
        <v>1892</v>
      </c>
      <c r="F2294" s="403" t="s">
        <v>1079</v>
      </c>
      <c r="G2294" s="404"/>
      <c r="H2294" s="324" t="s">
        <v>123</v>
      </c>
      <c r="I2294" s="323">
        <v>0.01</v>
      </c>
      <c r="J2294" s="323">
        <v>9.5</v>
      </c>
      <c r="K2294" s="325">
        <v>0.09</v>
      </c>
    </row>
    <row r="2295" spans="1:11" hidden="1">
      <c r="A2295" s="323" t="s">
        <v>1076</v>
      </c>
      <c r="B2295" s="324" t="s">
        <v>1083</v>
      </c>
      <c r="C2295" s="324" t="s">
        <v>19</v>
      </c>
      <c r="D2295" s="324">
        <v>88310</v>
      </c>
      <c r="E2295" s="323" t="s">
        <v>1402</v>
      </c>
      <c r="F2295" s="403" t="s">
        <v>1085</v>
      </c>
      <c r="G2295" s="404"/>
      <c r="H2295" s="324" t="s">
        <v>979</v>
      </c>
      <c r="I2295" s="323">
        <v>0.36499999999999999</v>
      </c>
      <c r="J2295" s="323">
        <v>21.05</v>
      </c>
      <c r="K2295" s="325">
        <v>7.68</v>
      </c>
    </row>
    <row r="2296" spans="1:11" hidden="1">
      <c r="A2296" s="323" t="s">
        <v>1076</v>
      </c>
      <c r="B2296" s="324" t="s">
        <v>1083</v>
      </c>
      <c r="C2296" s="324" t="s">
        <v>19</v>
      </c>
      <c r="D2296" s="324">
        <v>88316</v>
      </c>
      <c r="E2296" s="323" t="s">
        <v>1086</v>
      </c>
      <c r="F2296" s="403" t="s">
        <v>1085</v>
      </c>
      <c r="G2296" s="404"/>
      <c r="H2296" s="324" t="s">
        <v>979</v>
      </c>
      <c r="I2296" s="323">
        <v>0.152</v>
      </c>
      <c r="J2296" s="323">
        <v>16.02</v>
      </c>
      <c r="K2296" s="325">
        <v>2.4300000000000002</v>
      </c>
    </row>
    <row r="2297" spans="1:11" hidden="1">
      <c r="A2297" s="277"/>
      <c r="B2297"/>
      <c r="C2297"/>
      <c r="D2297"/>
      <c r="E2297" s="277"/>
      <c r="F2297" s="277"/>
      <c r="G2297"/>
      <c r="H2297"/>
      <c r="I2297" s="277"/>
      <c r="J2297" s="277"/>
      <c r="K2297" s="278"/>
    </row>
    <row r="2298" spans="1:11" ht="24.75" hidden="1">
      <c r="A2298" s="315"/>
      <c r="B2298" s="316" t="s">
        <v>1066</v>
      </c>
      <c r="C2298" s="316" t="s">
        <v>1067</v>
      </c>
      <c r="D2298" s="316" t="s">
        <v>6</v>
      </c>
      <c r="E2298" s="317" t="s">
        <v>1068</v>
      </c>
      <c r="F2298" s="317" t="s">
        <v>1069</v>
      </c>
      <c r="G2298" s="316"/>
      <c r="H2298" s="316" t="s">
        <v>1070</v>
      </c>
      <c r="I2298" s="317" t="s">
        <v>11</v>
      </c>
      <c r="J2298" s="317" t="s">
        <v>1071</v>
      </c>
      <c r="K2298" s="318" t="s">
        <v>1072</v>
      </c>
    </row>
    <row r="2299" spans="1:11" ht="78.75" hidden="1">
      <c r="A2299" s="319" t="s">
        <v>1893</v>
      </c>
      <c r="B2299" s="320" t="s">
        <v>1074</v>
      </c>
      <c r="C2299" s="320" t="s">
        <v>19</v>
      </c>
      <c r="D2299" s="320">
        <v>91846</v>
      </c>
      <c r="E2299" s="321" t="s">
        <v>966</v>
      </c>
      <c r="F2299" s="321" t="s">
        <v>1472</v>
      </c>
      <c r="G2299" s="320"/>
      <c r="H2299" s="320" t="s">
        <v>23</v>
      </c>
      <c r="I2299" s="321">
        <v>1</v>
      </c>
      <c r="J2299" s="321">
        <v>7.98</v>
      </c>
      <c r="K2299" s="322">
        <v>7.98</v>
      </c>
    </row>
    <row r="2300" spans="1:11" hidden="1">
      <c r="A2300" s="323" t="s">
        <v>1076</v>
      </c>
      <c r="B2300" s="324" t="s">
        <v>1077</v>
      </c>
      <c r="C2300" s="324" t="s">
        <v>19</v>
      </c>
      <c r="D2300" s="324">
        <v>2690</v>
      </c>
      <c r="E2300" s="323" t="s">
        <v>1514</v>
      </c>
      <c r="F2300" s="403" t="s">
        <v>1079</v>
      </c>
      <c r="G2300" s="404"/>
      <c r="H2300" s="324" t="s">
        <v>23</v>
      </c>
      <c r="I2300" s="323">
        <v>1.1000000000000001</v>
      </c>
      <c r="J2300" s="323">
        <v>3.54</v>
      </c>
      <c r="K2300" s="325">
        <v>3.89</v>
      </c>
    </row>
    <row r="2301" spans="1:11" hidden="1">
      <c r="A2301" s="323" t="s">
        <v>1076</v>
      </c>
      <c r="B2301" s="324" t="s">
        <v>1077</v>
      </c>
      <c r="C2301" s="324" t="s">
        <v>19</v>
      </c>
      <c r="D2301" s="324">
        <v>43132</v>
      </c>
      <c r="E2301" s="323" t="s">
        <v>1227</v>
      </c>
      <c r="F2301" s="403" t="s">
        <v>1079</v>
      </c>
      <c r="G2301" s="404"/>
      <c r="H2301" s="324" t="s">
        <v>1228</v>
      </c>
      <c r="I2301" s="323">
        <v>2E-3</v>
      </c>
      <c r="J2301" s="323">
        <v>20.010000000000002</v>
      </c>
      <c r="K2301" s="325">
        <v>0.04</v>
      </c>
    </row>
    <row r="2302" spans="1:11" hidden="1">
      <c r="A2302" s="323" t="s">
        <v>1076</v>
      </c>
      <c r="B2302" s="324" t="s">
        <v>1083</v>
      </c>
      <c r="C2302" s="324" t="s">
        <v>19</v>
      </c>
      <c r="D2302" s="324">
        <v>88247</v>
      </c>
      <c r="E2302" s="323" t="s">
        <v>1475</v>
      </c>
      <c r="F2302" s="403" t="s">
        <v>1085</v>
      </c>
      <c r="G2302" s="404"/>
      <c r="H2302" s="324" t="s">
        <v>979</v>
      </c>
      <c r="I2302" s="323">
        <v>0.107</v>
      </c>
      <c r="J2302" s="323">
        <v>17.23</v>
      </c>
      <c r="K2302" s="325">
        <v>1.84</v>
      </c>
    </row>
    <row r="2303" spans="1:11" hidden="1">
      <c r="A2303" s="323" t="s">
        <v>1076</v>
      </c>
      <c r="B2303" s="324" t="s">
        <v>1083</v>
      </c>
      <c r="C2303" s="324" t="s">
        <v>19</v>
      </c>
      <c r="D2303" s="324">
        <v>88264</v>
      </c>
      <c r="E2303" s="323" t="s">
        <v>1476</v>
      </c>
      <c r="F2303" s="403" t="s">
        <v>1085</v>
      </c>
      <c r="G2303" s="404"/>
      <c r="H2303" s="324" t="s">
        <v>979</v>
      </c>
      <c r="I2303" s="323">
        <v>0.107</v>
      </c>
      <c r="J2303" s="323">
        <v>20.71</v>
      </c>
      <c r="K2303" s="325">
        <v>2.21</v>
      </c>
    </row>
    <row r="2304" spans="1:11" hidden="1">
      <c r="A2304" s="277"/>
      <c r="B2304"/>
      <c r="C2304"/>
      <c r="D2304"/>
      <c r="E2304" s="277"/>
      <c r="F2304" s="277"/>
      <c r="G2304"/>
      <c r="H2304"/>
      <c r="I2304" s="277"/>
      <c r="J2304" s="277"/>
      <c r="K2304" s="278"/>
    </row>
    <row r="2305" spans="1:11" hidden="1">
      <c r="A2305" s="277"/>
      <c r="B2305"/>
      <c r="C2305"/>
      <c r="D2305"/>
      <c r="E2305" s="277"/>
      <c r="F2305" s="277"/>
      <c r="G2305"/>
      <c r="H2305"/>
      <c r="I2305" s="277"/>
      <c r="J2305" s="277"/>
      <c r="K2305" s="278"/>
    </row>
    <row r="2306" spans="1:11" ht="23.25" hidden="1">
      <c r="A2306" s="277"/>
      <c r="B2306"/>
      <c r="C2306"/>
      <c r="D2306"/>
      <c r="E2306" s="326" t="s">
        <v>1894</v>
      </c>
      <c r="F2306" s="277"/>
      <c r="G2306"/>
      <c r="H2306"/>
      <c r="I2306" s="277"/>
      <c r="J2306" s="277"/>
      <c r="K2306" s="278"/>
    </row>
    <row r="2307" spans="1:11" hidden="1">
      <c r="A2307" s="277"/>
      <c r="B2307"/>
      <c r="C2307"/>
      <c r="D2307"/>
      <c r="E2307" s="277"/>
      <c r="F2307" s="277"/>
      <c r="G2307"/>
      <c r="H2307"/>
      <c r="I2307" s="277"/>
      <c r="J2307" s="277"/>
      <c r="K2307" s="278"/>
    </row>
    <row r="2308" spans="1:11" hidden="1">
      <c r="A2308" s="277"/>
      <c r="B2308"/>
      <c r="C2308"/>
      <c r="D2308"/>
      <c r="E2308" s="277"/>
      <c r="F2308" s="277"/>
      <c r="G2308"/>
      <c r="H2308"/>
      <c r="I2308" s="277"/>
      <c r="J2308" s="277"/>
      <c r="K2308" s="278"/>
    </row>
    <row r="2309" spans="1:11" ht="31.5" hidden="1">
      <c r="A2309" s="319" t="s">
        <v>1895</v>
      </c>
      <c r="B2309" s="320" t="s">
        <v>1074</v>
      </c>
      <c r="C2309" s="320" t="s">
        <v>1280</v>
      </c>
      <c r="D2309" s="320">
        <v>140</v>
      </c>
      <c r="E2309" s="321" t="s">
        <v>1293</v>
      </c>
      <c r="F2309" s="321" t="s">
        <v>1282</v>
      </c>
      <c r="G2309" s="320"/>
      <c r="H2309" s="320" t="s">
        <v>1295</v>
      </c>
      <c r="I2309" s="321">
        <v>1</v>
      </c>
      <c r="J2309" s="321">
        <v>13.22</v>
      </c>
      <c r="K2309" s="322">
        <v>13.22</v>
      </c>
    </row>
    <row r="2310" spans="1:11" ht="24.75" hidden="1">
      <c r="A2310" s="315"/>
      <c r="B2310" s="316" t="s">
        <v>1066</v>
      </c>
      <c r="C2310" s="316" t="s">
        <v>1067</v>
      </c>
      <c r="D2310" s="316" t="s">
        <v>6</v>
      </c>
      <c r="E2310" s="317" t="s">
        <v>1068</v>
      </c>
      <c r="F2310" s="317" t="s">
        <v>1069</v>
      </c>
      <c r="G2310" s="316"/>
      <c r="H2310" s="316" t="s">
        <v>1070</v>
      </c>
      <c r="I2310" s="317" t="s">
        <v>11</v>
      </c>
      <c r="J2310" s="317" t="s">
        <v>1071</v>
      </c>
      <c r="K2310" s="318" t="s">
        <v>1072</v>
      </c>
    </row>
    <row r="2311" spans="1:11" hidden="1">
      <c r="A2311" s="323" t="s">
        <v>1076</v>
      </c>
      <c r="B2311" s="324" t="s">
        <v>1077</v>
      </c>
      <c r="C2311" s="324" t="s">
        <v>1280</v>
      </c>
      <c r="D2311" s="324">
        <v>81</v>
      </c>
      <c r="E2311" s="323" t="s">
        <v>1896</v>
      </c>
      <c r="F2311" s="403" t="s">
        <v>1079</v>
      </c>
      <c r="G2311" s="404"/>
      <c r="H2311" s="324" t="s">
        <v>1295</v>
      </c>
      <c r="I2311" s="323">
        <v>1</v>
      </c>
      <c r="J2311" s="323">
        <v>9.93</v>
      </c>
      <c r="K2311" s="325">
        <v>9.93</v>
      </c>
    </row>
    <row r="2312" spans="1:11" hidden="1">
      <c r="A2312" s="323" t="s">
        <v>1076</v>
      </c>
      <c r="B2312" s="324" t="s">
        <v>1077</v>
      </c>
      <c r="C2312" s="324" t="s">
        <v>19</v>
      </c>
      <c r="D2312" s="324">
        <v>378</v>
      </c>
      <c r="E2312" s="323" t="s">
        <v>1897</v>
      </c>
      <c r="F2312" s="403" t="s">
        <v>1197</v>
      </c>
      <c r="G2312" s="404"/>
      <c r="H2312" s="324" t="s">
        <v>979</v>
      </c>
      <c r="I2312" s="323">
        <v>0.08</v>
      </c>
      <c r="J2312" s="323">
        <v>14.83</v>
      </c>
      <c r="K2312" s="325">
        <v>1.19</v>
      </c>
    </row>
    <row r="2313" spans="1:11" hidden="1">
      <c r="A2313" s="323" t="s">
        <v>1076</v>
      </c>
      <c r="B2313" s="324" t="s">
        <v>1077</v>
      </c>
      <c r="C2313" s="324" t="s">
        <v>19</v>
      </c>
      <c r="D2313" s="324">
        <v>6111</v>
      </c>
      <c r="E2313" s="323" t="s">
        <v>1292</v>
      </c>
      <c r="F2313" s="403" t="s">
        <v>1197</v>
      </c>
      <c r="G2313" s="404"/>
      <c r="H2313" s="324" t="s">
        <v>979</v>
      </c>
      <c r="I2313" s="323">
        <v>0.08</v>
      </c>
      <c r="J2313" s="323">
        <v>11.05</v>
      </c>
      <c r="K2313" s="325">
        <v>0.88</v>
      </c>
    </row>
    <row r="2314" spans="1:11" ht="24.75" hidden="1">
      <c r="A2314" s="323" t="s">
        <v>1076</v>
      </c>
      <c r="B2314" s="324" t="s">
        <v>1077</v>
      </c>
      <c r="C2314" s="324" t="s">
        <v>19</v>
      </c>
      <c r="D2314" s="324">
        <v>39017</v>
      </c>
      <c r="E2314" s="323" t="s">
        <v>1226</v>
      </c>
      <c r="F2314" s="403" t="s">
        <v>1079</v>
      </c>
      <c r="G2314" s="404"/>
      <c r="H2314" s="324" t="s">
        <v>123</v>
      </c>
      <c r="I2314" s="323">
        <v>0.4</v>
      </c>
      <c r="J2314" s="323">
        <v>0.22</v>
      </c>
      <c r="K2314" s="325">
        <v>0.09</v>
      </c>
    </row>
    <row r="2315" spans="1:11" ht="24.75" hidden="1">
      <c r="A2315" s="323" t="s">
        <v>1076</v>
      </c>
      <c r="B2315" s="324" t="s">
        <v>1077</v>
      </c>
      <c r="C2315" s="324" t="s">
        <v>19</v>
      </c>
      <c r="D2315" s="324">
        <v>39315</v>
      </c>
      <c r="E2315" s="323" t="s">
        <v>1898</v>
      </c>
      <c r="F2315" s="403" t="s">
        <v>1079</v>
      </c>
      <c r="G2315" s="404"/>
      <c r="H2315" s="324" t="s">
        <v>123</v>
      </c>
      <c r="I2315" s="323">
        <v>0.4</v>
      </c>
      <c r="J2315" s="323">
        <v>0.35</v>
      </c>
      <c r="K2315" s="325">
        <v>0.14000000000000001</v>
      </c>
    </row>
    <row r="2316" spans="1:11" hidden="1">
      <c r="A2316" s="323" t="s">
        <v>1076</v>
      </c>
      <c r="B2316" s="324" t="s">
        <v>1077</v>
      </c>
      <c r="C2316" s="324" t="s">
        <v>19</v>
      </c>
      <c r="D2316" s="324">
        <v>43132</v>
      </c>
      <c r="E2316" s="323" t="s">
        <v>1227</v>
      </c>
      <c r="F2316" s="403" t="s">
        <v>1079</v>
      </c>
      <c r="G2316" s="404"/>
      <c r="H2316" s="324" t="s">
        <v>1228</v>
      </c>
      <c r="I2316" s="323">
        <v>0.02</v>
      </c>
      <c r="J2316" s="323">
        <v>20.010000000000002</v>
      </c>
      <c r="K2316" s="325">
        <v>0.4</v>
      </c>
    </row>
    <row r="2317" spans="1:11" hidden="1">
      <c r="A2317" s="323" t="s">
        <v>1076</v>
      </c>
      <c r="B2317" s="324" t="s">
        <v>1083</v>
      </c>
      <c r="C2317" s="324" t="s">
        <v>1280</v>
      </c>
      <c r="D2317" s="324">
        <v>10549</v>
      </c>
      <c r="E2317" s="323" t="s">
        <v>1296</v>
      </c>
      <c r="F2317" s="403" t="s">
        <v>1294</v>
      </c>
      <c r="G2317" s="404"/>
      <c r="H2317" s="324" t="s">
        <v>1297</v>
      </c>
      <c r="I2317" s="323">
        <v>0.08</v>
      </c>
      <c r="J2317" s="323">
        <v>3.76</v>
      </c>
      <c r="K2317" s="325">
        <v>0.3</v>
      </c>
    </row>
    <row r="2318" spans="1:11" hidden="1">
      <c r="A2318" s="323" t="s">
        <v>1076</v>
      </c>
      <c r="B2318" s="324" t="s">
        <v>1083</v>
      </c>
      <c r="C2318" s="324" t="s">
        <v>1280</v>
      </c>
      <c r="D2318" s="324">
        <v>10555</v>
      </c>
      <c r="E2318" s="323" t="s">
        <v>1899</v>
      </c>
      <c r="F2318" s="403" t="s">
        <v>1294</v>
      </c>
      <c r="G2318" s="404"/>
      <c r="H2318" s="324" t="s">
        <v>1297</v>
      </c>
      <c r="I2318" s="323">
        <v>0.08</v>
      </c>
      <c r="J2318" s="323">
        <v>3.6</v>
      </c>
      <c r="K2318" s="325">
        <v>0.28999999999999998</v>
      </c>
    </row>
    <row r="2319" spans="1:11" hidden="1">
      <c r="A2319" s="277"/>
      <c r="B2319"/>
      <c r="C2319"/>
      <c r="D2319"/>
      <c r="E2319" s="277"/>
      <c r="F2319" s="277"/>
      <c r="G2319"/>
      <c r="H2319"/>
      <c r="I2319" s="277"/>
      <c r="J2319" s="277"/>
      <c r="K2319" s="278"/>
    </row>
    <row r="2320" spans="1:11" hidden="1">
      <c r="A2320" s="277"/>
      <c r="B2320"/>
      <c r="C2320"/>
      <c r="D2320"/>
      <c r="E2320" s="277"/>
      <c r="F2320" s="277"/>
      <c r="G2320"/>
      <c r="H2320"/>
      <c r="I2320" s="277"/>
      <c r="J2320" s="277"/>
      <c r="K2320" s="278"/>
    </row>
    <row r="2321" spans="1:11" ht="31.5" hidden="1">
      <c r="A2321" s="319" t="s">
        <v>1900</v>
      </c>
      <c r="B2321" s="320" t="s">
        <v>1074</v>
      </c>
      <c r="C2321" s="320" t="s">
        <v>1280</v>
      </c>
      <c r="D2321" s="320">
        <v>141</v>
      </c>
      <c r="E2321" s="321" t="s">
        <v>1901</v>
      </c>
      <c r="F2321" s="321" t="s">
        <v>1282</v>
      </c>
      <c r="G2321" s="320"/>
      <c r="H2321" s="320" t="s">
        <v>1295</v>
      </c>
      <c r="I2321" s="321">
        <v>1</v>
      </c>
      <c r="J2321" s="321">
        <v>12.34</v>
      </c>
      <c r="K2321" s="322">
        <v>12.34</v>
      </c>
    </row>
    <row r="2322" spans="1:11" ht="24.75" hidden="1">
      <c r="A2322" s="315"/>
      <c r="B2322" s="316" t="s">
        <v>1066</v>
      </c>
      <c r="C2322" s="316" t="s">
        <v>1067</v>
      </c>
      <c r="D2322" s="316" t="s">
        <v>6</v>
      </c>
      <c r="E2322" s="317" t="s">
        <v>1068</v>
      </c>
      <c r="F2322" s="317" t="s">
        <v>1069</v>
      </c>
      <c r="G2322" s="316"/>
      <c r="H2322" s="316" t="s">
        <v>1070</v>
      </c>
      <c r="I2322" s="317" t="s">
        <v>11</v>
      </c>
      <c r="J2322" s="317" t="s">
        <v>1071</v>
      </c>
      <c r="K2322" s="318" t="s">
        <v>1072</v>
      </c>
    </row>
    <row r="2323" spans="1:11" hidden="1">
      <c r="A2323" s="323" t="s">
        <v>1076</v>
      </c>
      <c r="B2323" s="324" t="s">
        <v>1077</v>
      </c>
      <c r="C2323" s="324" t="s">
        <v>1280</v>
      </c>
      <c r="D2323" s="324">
        <v>82</v>
      </c>
      <c r="E2323" s="323" t="s">
        <v>1902</v>
      </c>
      <c r="F2323" s="403" t="s">
        <v>1079</v>
      </c>
      <c r="G2323" s="404"/>
      <c r="H2323" s="324" t="s">
        <v>1295</v>
      </c>
      <c r="I2323" s="323">
        <v>1</v>
      </c>
      <c r="J2323" s="323">
        <v>9.39</v>
      </c>
      <c r="K2323" s="325">
        <v>9.39</v>
      </c>
    </row>
    <row r="2324" spans="1:11" hidden="1">
      <c r="A2324" s="323" t="s">
        <v>1076</v>
      </c>
      <c r="B2324" s="324" t="s">
        <v>1077</v>
      </c>
      <c r="C2324" s="324" t="s">
        <v>19</v>
      </c>
      <c r="D2324" s="324">
        <v>378</v>
      </c>
      <c r="E2324" s="323" t="s">
        <v>1897</v>
      </c>
      <c r="F2324" s="403" t="s">
        <v>1197</v>
      </c>
      <c r="G2324" s="404"/>
      <c r="H2324" s="324" t="s">
        <v>979</v>
      </c>
      <c r="I2324" s="323">
        <v>7.0000000000000007E-2</v>
      </c>
      <c r="J2324" s="323">
        <v>14.83</v>
      </c>
      <c r="K2324" s="325">
        <v>1.04</v>
      </c>
    </row>
    <row r="2325" spans="1:11" hidden="1">
      <c r="A2325" s="323" t="s">
        <v>1076</v>
      </c>
      <c r="B2325" s="324" t="s">
        <v>1077</v>
      </c>
      <c r="C2325" s="324" t="s">
        <v>19</v>
      </c>
      <c r="D2325" s="324">
        <v>6111</v>
      </c>
      <c r="E2325" s="323" t="s">
        <v>1292</v>
      </c>
      <c r="F2325" s="403" t="s">
        <v>1197</v>
      </c>
      <c r="G2325" s="404"/>
      <c r="H2325" s="324" t="s">
        <v>979</v>
      </c>
      <c r="I2325" s="323">
        <v>7.0000000000000007E-2</v>
      </c>
      <c r="J2325" s="323">
        <v>11.05</v>
      </c>
      <c r="K2325" s="325">
        <v>0.77</v>
      </c>
    </row>
    <row r="2326" spans="1:11" ht="24.75" hidden="1">
      <c r="A2326" s="323" t="s">
        <v>1076</v>
      </c>
      <c r="B2326" s="324" t="s">
        <v>1077</v>
      </c>
      <c r="C2326" s="324" t="s">
        <v>19</v>
      </c>
      <c r="D2326" s="324">
        <v>39017</v>
      </c>
      <c r="E2326" s="323" t="s">
        <v>1226</v>
      </c>
      <c r="F2326" s="403" t="s">
        <v>1079</v>
      </c>
      <c r="G2326" s="404"/>
      <c r="H2326" s="324" t="s">
        <v>123</v>
      </c>
      <c r="I2326" s="323">
        <v>0.4</v>
      </c>
      <c r="J2326" s="323">
        <v>0.22</v>
      </c>
      <c r="K2326" s="325">
        <v>0.09</v>
      </c>
    </row>
    <row r="2327" spans="1:11" ht="24.75" hidden="1">
      <c r="A2327" s="323" t="s">
        <v>1076</v>
      </c>
      <c r="B2327" s="324" t="s">
        <v>1077</v>
      </c>
      <c r="C2327" s="324" t="s">
        <v>19</v>
      </c>
      <c r="D2327" s="324">
        <v>39315</v>
      </c>
      <c r="E2327" s="323" t="s">
        <v>1898</v>
      </c>
      <c r="F2327" s="403" t="s">
        <v>1079</v>
      </c>
      <c r="G2327" s="404"/>
      <c r="H2327" s="324" t="s">
        <v>123</v>
      </c>
      <c r="I2327" s="323">
        <v>0.4</v>
      </c>
      <c r="J2327" s="323">
        <v>0.35</v>
      </c>
      <c r="K2327" s="325">
        <v>0.14000000000000001</v>
      </c>
    </row>
    <row r="2328" spans="1:11" hidden="1">
      <c r="A2328" s="323" t="s">
        <v>1076</v>
      </c>
      <c r="B2328" s="324" t="s">
        <v>1077</v>
      </c>
      <c r="C2328" s="324" t="s">
        <v>19</v>
      </c>
      <c r="D2328" s="324">
        <v>43132</v>
      </c>
      <c r="E2328" s="323" t="s">
        <v>1227</v>
      </c>
      <c r="F2328" s="403" t="s">
        <v>1079</v>
      </c>
      <c r="G2328" s="404"/>
      <c r="H2328" s="324" t="s">
        <v>1228</v>
      </c>
      <c r="I2328" s="323">
        <v>0.02</v>
      </c>
      <c r="J2328" s="323">
        <v>20.010000000000002</v>
      </c>
      <c r="K2328" s="325">
        <v>0.4</v>
      </c>
    </row>
    <row r="2329" spans="1:11" hidden="1">
      <c r="A2329" s="323" t="s">
        <v>1076</v>
      </c>
      <c r="B2329" s="324" t="s">
        <v>1083</v>
      </c>
      <c r="C2329" s="324" t="s">
        <v>1280</v>
      </c>
      <c r="D2329" s="324">
        <v>10549</v>
      </c>
      <c r="E2329" s="323" t="s">
        <v>1296</v>
      </c>
      <c r="F2329" s="403" t="s">
        <v>1294</v>
      </c>
      <c r="G2329" s="404"/>
      <c r="H2329" s="324" t="s">
        <v>1297</v>
      </c>
      <c r="I2329" s="323">
        <v>7.0000000000000007E-2</v>
      </c>
      <c r="J2329" s="323">
        <v>3.76</v>
      </c>
      <c r="K2329" s="325">
        <v>0.26</v>
      </c>
    </row>
    <row r="2330" spans="1:11" hidden="1">
      <c r="A2330" s="323" t="s">
        <v>1076</v>
      </c>
      <c r="B2330" s="324" t="s">
        <v>1083</v>
      </c>
      <c r="C2330" s="324" t="s">
        <v>1280</v>
      </c>
      <c r="D2330" s="324">
        <v>10555</v>
      </c>
      <c r="E2330" s="323" t="s">
        <v>1899</v>
      </c>
      <c r="F2330" s="403" t="s">
        <v>1294</v>
      </c>
      <c r="G2330" s="404"/>
      <c r="H2330" s="324" t="s">
        <v>1297</v>
      </c>
      <c r="I2330" s="323">
        <v>7.0000000000000007E-2</v>
      </c>
      <c r="J2330" s="323">
        <v>3.6</v>
      </c>
      <c r="K2330" s="325">
        <v>0.25</v>
      </c>
    </row>
    <row r="2331" spans="1:11" hidden="1">
      <c r="A2331" s="277"/>
      <c r="B2331"/>
      <c r="C2331"/>
      <c r="D2331"/>
      <c r="E2331" s="277"/>
      <c r="F2331" s="277"/>
      <c r="G2331"/>
      <c r="H2331"/>
      <c r="I2331" s="277"/>
      <c r="J2331" s="277"/>
      <c r="K2331" s="278"/>
    </row>
    <row r="2332" spans="1:11" hidden="1">
      <c r="A2332" s="277"/>
      <c r="B2332"/>
      <c r="C2332"/>
      <c r="D2332"/>
      <c r="E2332" s="277"/>
      <c r="F2332" s="277"/>
      <c r="G2332"/>
      <c r="H2332"/>
      <c r="I2332" s="277"/>
      <c r="J2332" s="277"/>
      <c r="K2332" s="278"/>
    </row>
    <row r="2333" spans="1:11" ht="31.5" hidden="1">
      <c r="A2333" s="319" t="s">
        <v>1903</v>
      </c>
      <c r="B2333" s="320" t="s">
        <v>1074</v>
      </c>
      <c r="C2333" s="320" t="s">
        <v>1280</v>
      </c>
      <c r="D2333" s="320">
        <v>155</v>
      </c>
      <c r="E2333" s="321" t="s">
        <v>1904</v>
      </c>
      <c r="F2333" s="321" t="s">
        <v>1282</v>
      </c>
      <c r="G2333" s="320"/>
      <c r="H2333" s="320" t="s">
        <v>1699</v>
      </c>
      <c r="I2333" s="321">
        <v>1</v>
      </c>
      <c r="J2333" s="321">
        <v>91.42</v>
      </c>
      <c r="K2333" s="322">
        <v>91.42</v>
      </c>
    </row>
    <row r="2334" spans="1:11" ht="24.75" hidden="1">
      <c r="A2334" s="315"/>
      <c r="B2334" s="316" t="s">
        <v>1066</v>
      </c>
      <c r="C2334" s="316" t="s">
        <v>1067</v>
      </c>
      <c r="D2334" s="316" t="s">
        <v>6</v>
      </c>
      <c r="E2334" s="317" t="s">
        <v>1068</v>
      </c>
      <c r="F2334" s="317" t="s">
        <v>1069</v>
      </c>
      <c r="G2334" s="316"/>
      <c r="H2334" s="316" t="s">
        <v>1070</v>
      </c>
      <c r="I2334" s="317" t="s">
        <v>11</v>
      </c>
      <c r="J2334" s="317" t="s">
        <v>1071</v>
      </c>
      <c r="K2334" s="318" t="s">
        <v>1072</v>
      </c>
    </row>
    <row r="2335" spans="1:11" hidden="1">
      <c r="A2335" s="323" t="s">
        <v>1076</v>
      </c>
      <c r="B2335" s="324" t="s">
        <v>1077</v>
      </c>
      <c r="C2335" s="324" t="s">
        <v>1280</v>
      </c>
      <c r="D2335" s="324">
        <v>2212</v>
      </c>
      <c r="E2335" s="323" t="s">
        <v>1905</v>
      </c>
      <c r="F2335" s="403" t="s">
        <v>1079</v>
      </c>
      <c r="G2335" s="404"/>
      <c r="H2335" s="324" t="s">
        <v>130</v>
      </c>
      <c r="I2335" s="323">
        <v>68</v>
      </c>
      <c r="J2335" s="323">
        <v>0.5</v>
      </c>
      <c r="K2335" s="325">
        <v>34</v>
      </c>
    </row>
    <row r="2336" spans="1:11" hidden="1">
      <c r="A2336" s="323" t="s">
        <v>1076</v>
      </c>
      <c r="B2336" s="324" t="s">
        <v>1077</v>
      </c>
      <c r="C2336" s="324" t="s">
        <v>19</v>
      </c>
      <c r="D2336" s="324">
        <v>4750</v>
      </c>
      <c r="E2336" s="323" t="s">
        <v>1291</v>
      </c>
      <c r="F2336" s="403" t="s">
        <v>1197</v>
      </c>
      <c r="G2336" s="404"/>
      <c r="H2336" s="324" t="s">
        <v>979</v>
      </c>
      <c r="I2336" s="323">
        <v>1.52</v>
      </c>
      <c r="J2336" s="323">
        <v>14.83</v>
      </c>
      <c r="K2336" s="325">
        <v>22.54</v>
      </c>
    </row>
    <row r="2337" spans="1:11" hidden="1">
      <c r="A2337" s="323" t="s">
        <v>1076</v>
      </c>
      <c r="B2337" s="324" t="s">
        <v>1077</v>
      </c>
      <c r="C2337" s="324" t="s">
        <v>19</v>
      </c>
      <c r="D2337" s="324">
        <v>6111</v>
      </c>
      <c r="E2337" s="323" t="s">
        <v>1292</v>
      </c>
      <c r="F2337" s="403" t="s">
        <v>1197</v>
      </c>
      <c r="G2337" s="404"/>
      <c r="H2337" s="324" t="s">
        <v>979</v>
      </c>
      <c r="I2337" s="323">
        <v>0.91</v>
      </c>
      <c r="J2337" s="323">
        <v>11.05</v>
      </c>
      <c r="K2337" s="325">
        <v>10.06</v>
      </c>
    </row>
    <row r="2338" spans="1:11" ht="24.75" hidden="1">
      <c r="A2338" s="323" t="s">
        <v>1076</v>
      </c>
      <c r="B2338" s="324" t="s">
        <v>1083</v>
      </c>
      <c r="C2338" s="324" t="s">
        <v>1280</v>
      </c>
      <c r="D2338" s="324">
        <v>3308</v>
      </c>
      <c r="E2338" s="323" t="s">
        <v>1906</v>
      </c>
      <c r="F2338" s="403" t="s">
        <v>1294</v>
      </c>
      <c r="G2338" s="404"/>
      <c r="H2338" s="324" t="s">
        <v>1907</v>
      </c>
      <c r="I2338" s="323">
        <v>3.2000000000000001E-2</v>
      </c>
      <c r="J2338" s="323">
        <v>494.41</v>
      </c>
      <c r="K2338" s="325">
        <v>15.82</v>
      </c>
    </row>
    <row r="2339" spans="1:11" hidden="1">
      <c r="A2339" s="323" t="s">
        <v>1076</v>
      </c>
      <c r="B2339" s="324" t="s">
        <v>1083</v>
      </c>
      <c r="C2339" s="324" t="s">
        <v>1280</v>
      </c>
      <c r="D2339" s="324">
        <v>10549</v>
      </c>
      <c r="E2339" s="323" t="s">
        <v>1296</v>
      </c>
      <c r="F2339" s="403" t="s">
        <v>1294</v>
      </c>
      <c r="G2339" s="404"/>
      <c r="H2339" s="324" t="s">
        <v>1297</v>
      </c>
      <c r="I2339" s="323">
        <v>0.91</v>
      </c>
      <c r="J2339" s="323">
        <v>3.76</v>
      </c>
      <c r="K2339" s="325">
        <v>3.42</v>
      </c>
    </row>
    <row r="2340" spans="1:11" hidden="1">
      <c r="A2340" s="323" t="s">
        <v>1076</v>
      </c>
      <c r="B2340" s="324" t="s">
        <v>1083</v>
      </c>
      <c r="C2340" s="324" t="s">
        <v>1280</v>
      </c>
      <c r="D2340" s="324">
        <v>10550</v>
      </c>
      <c r="E2340" s="323" t="s">
        <v>1298</v>
      </c>
      <c r="F2340" s="403" t="s">
        <v>1294</v>
      </c>
      <c r="G2340" s="404"/>
      <c r="H2340" s="324" t="s">
        <v>1297</v>
      </c>
      <c r="I2340" s="323">
        <v>1.52</v>
      </c>
      <c r="J2340" s="323">
        <v>3.67</v>
      </c>
      <c r="K2340" s="325">
        <v>5.58</v>
      </c>
    </row>
    <row r="2341" spans="1:11" hidden="1">
      <c r="A2341" s="277"/>
      <c r="B2341"/>
      <c r="C2341"/>
      <c r="D2341"/>
      <c r="E2341" s="277"/>
      <c r="F2341" s="277"/>
      <c r="G2341"/>
      <c r="H2341"/>
      <c r="I2341" s="277"/>
      <c r="J2341" s="277"/>
      <c r="K2341" s="278"/>
    </row>
    <row r="2342" spans="1:11" hidden="1">
      <c r="A2342" s="277"/>
      <c r="B2342"/>
      <c r="C2342"/>
      <c r="D2342"/>
      <c r="E2342" s="277"/>
      <c r="F2342" s="277"/>
      <c r="G2342"/>
      <c r="H2342"/>
      <c r="I2342" s="277"/>
      <c r="J2342" s="277"/>
      <c r="K2342" s="278"/>
    </row>
    <row r="2343" spans="1:11" ht="31.5" hidden="1">
      <c r="A2343" s="319" t="s">
        <v>1908</v>
      </c>
      <c r="B2343" s="320" t="s">
        <v>1074</v>
      </c>
      <c r="C2343" s="320" t="s">
        <v>1280</v>
      </c>
      <c r="D2343" s="320">
        <v>1903</v>
      </c>
      <c r="E2343" s="321" t="s">
        <v>1909</v>
      </c>
      <c r="F2343" s="321" t="s">
        <v>1282</v>
      </c>
      <c r="G2343" s="320"/>
      <c r="H2343" s="320" t="s">
        <v>1907</v>
      </c>
      <c r="I2343" s="321">
        <v>1</v>
      </c>
      <c r="J2343" s="321">
        <v>525.41</v>
      </c>
      <c r="K2343" s="322">
        <v>525.41</v>
      </c>
    </row>
    <row r="2344" spans="1:11" ht="24.75" hidden="1">
      <c r="A2344" s="315"/>
      <c r="B2344" s="316" t="s">
        <v>1066</v>
      </c>
      <c r="C2344" s="316" t="s">
        <v>1067</v>
      </c>
      <c r="D2344" s="316" t="s">
        <v>6</v>
      </c>
      <c r="E2344" s="317" t="s">
        <v>1068</v>
      </c>
      <c r="F2344" s="317" t="s">
        <v>1069</v>
      </c>
      <c r="G2344" s="316"/>
      <c r="H2344" s="316" t="s">
        <v>1070</v>
      </c>
      <c r="I2344" s="317" t="s">
        <v>11</v>
      </c>
      <c r="J2344" s="317" t="s">
        <v>1071</v>
      </c>
      <c r="K2344" s="318" t="s">
        <v>1072</v>
      </c>
    </row>
    <row r="2345" spans="1:11" hidden="1">
      <c r="A2345" s="323" t="s">
        <v>1076</v>
      </c>
      <c r="B2345" s="324" t="s">
        <v>1077</v>
      </c>
      <c r="C2345" s="324" t="s">
        <v>19</v>
      </c>
      <c r="D2345" s="324">
        <v>370</v>
      </c>
      <c r="E2345" s="323" t="s">
        <v>1433</v>
      </c>
      <c r="F2345" s="403" t="s">
        <v>1079</v>
      </c>
      <c r="G2345" s="404"/>
      <c r="H2345" s="324" t="s">
        <v>28</v>
      </c>
      <c r="I2345" s="323">
        <v>1.08</v>
      </c>
      <c r="J2345" s="323">
        <v>105.05</v>
      </c>
      <c r="K2345" s="325">
        <v>113.45</v>
      </c>
    </row>
    <row r="2346" spans="1:11" hidden="1">
      <c r="A2346" s="323" t="s">
        <v>1076</v>
      </c>
      <c r="B2346" s="324" t="s">
        <v>1077</v>
      </c>
      <c r="C2346" s="324" t="s">
        <v>19</v>
      </c>
      <c r="D2346" s="324">
        <v>1379</v>
      </c>
      <c r="E2346" s="323" t="s">
        <v>1289</v>
      </c>
      <c r="F2346" s="403" t="s">
        <v>1079</v>
      </c>
      <c r="G2346" s="404"/>
      <c r="H2346" s="324" t="s">
        <v>218</v>
      </c>
      <c r="I2346" s="323">
        <v>452.2</v>
      </c>
      <c r="J2346" s="323">
        <v>0.78</v>
      </c>
      <c r="K2346" s="325">
        <v>352.72</v>
      </c>
    </row>
    <row r="2347" spans="1:11" hidden="1">
      <c r="A2347" s="323" t="s">
        <v>1076</v>
      </c>
      <c r="B2347" s="324" t="s">
        <v>1077</v>
      </c>
      <c r="C2347" s="324" t="s">
        <v>19</v>
      </c>
      <c r="D2347" s="324">
        <v>6111</v>
      </c>
      <c r="E2347" s="323" t="s">
        <v>1292</v>
      </c>
      <c r="F2347" s="403" t="s">
        <v>1197</v>
      </c>
      <c r="G2347" s="404"/>
      <c r="H2347" s="324" t="s">
        <v>979</v>
      </c>
      <c r="I2347" s="323">
        <v>4</v>
      </c>
      <c r="J2347" s="323">
        <v>11.05</v>
      </c>
      <c r="K2347" s="325">
        <v>44.2</v>
      </c>
    </row>
    <row r="2348" spans="1:11" hidden="1">
      <c r="A2348" s="323" t="s">
        <v>1076</v>
      </c>
      <c r="B2348" s="324" t="s">
        <v>1083</v>
      </c>
      <c r="C2348" s="324" t="s">
        <v>1280</v>
      </c>
      <c r="D2348" s="324">
        <v>10549</v>
      </c>
      <c r="E2348" s="323" t="s">
        <v>1296</v>
      </c>
      <c r="F2348" s="403" t="s">
        <v>1294</v>
      </c>
      <c r="G2348" s="404"/>
      <c r="H2348" s="324" t="s">
        <v>1297</v>
      </c>
      <c r="I2348" s="323">
        <v>4</v>
      </c>
      <c r="J2348" s="323">
        <v>3.76</v>
      </c>
      <c r="K2348" s="325">
        <v>15.04</v>
      </c>
    </row>
    <row r="2349" spans="1:11" hidden="1">
      <c r="A2349" s="277"/>
      <c r="B2349"/>
      <c r="C2349"/>
      <c r="D2349"/>
      <c r="E2349" s="277"/>
      <c r="F2349" s="277"/>
      <c r="G2349"/>
      <c r="H2349"/>
      <c r="I2349" s="277"/>
      <c r="J2349" s="277"/>
      <c r="K2349" s="278"/>
    </row>
    <row r="2350" spans="1:11" hidden="1">
      <c r="A2350" s="277"/>
      <c r="B2350"/>
      <c r="C2350"/>
      <c r="D2350"/>
      <c r="E2350" s="277"/>
      <c r="F2350" s="277"/>
      <c r="G2350"/>
      <c r="H2350"/>
      <c r="I2350" s="277"/>
      <c r="J2350" s="277"/>
      <c r="K2350" s="278"/>
    </row>
    <row r="2351" spans="1:11" ht="47.25" hidden="1">
      <c r="A2351" s="319" t="s">
        <v>1910</v>
      </c>
      <c r="B2351" s="320" t="s">
        <v>1074</v>
      </c>
      <c r="C2351" s="320" t="s">
        <v>1280</v>
      </c>
      <c r="D2351" s="320">
        <v>1905</v>
      </c>
      <c r="E2351" s="321" t="s">
        <v>1911</v>
      </c>
      <c r="F2351" s="321" t="s">
        <v>1282</v>
      </c>
      <c r="G2351" s="320"/>
      <c r="H2351" s="320" t="s">
        <v>1907</v>
      </c>
      <c r="I2351" s="321">
        <v>1</v>
      </c>
      <c r="J2351" s="321">
        <v>676.41</v>
      </c>
      <c r="K2351" s="322">
        <v>676.41</v>
      </c>
    </row>
    <row r="2352" spans="1:11" ht="24.75" hidden="1">
      <c r="A2352" s="315"/>
      <c r="B2352" s="316" t="s">
        <v>1066</v>
      </c>
      <c r="C2352" s="316" t="s">
        <v>1067</v>
      </c>
      <c r="D2352" s="316" t="s">
        <v>6</v>
      </c>
      <c r="E2352" s="317" t="s">
        <v>1068</v>
      </c>
      <c r="F2352" s="317" t="s">
        <v>1069</v>
      </c>
      <c r="G2352" s="316"/>
      <c r="H2352" s="316" t="s">
        <v>1070</v>
      </c>
      <c r="I2352" s="317" t="s">
        <v>11</v>
      </c>
      <c r="J2352" s="317" t="s">
        <v>1071</v>
      </c>
      <c r="K2352" s="318" t="s">
        <v>1072</v>
      </c>
    </row>
    <row r="2353" spans="1:11" hidden="1">
      <c r="A2353" s="323" t="s">
        <v>1076</v>
      </c>
      <c r="B2353" s="324" t="s">
        <v>1077</v>
      </c>
      <c r="C2353" s="324" t="s">
        <v>1280</v>
      </c>
      <c r="D2353" s="324">
        <v>1113</v>
      </c>
      <c r="E2353" s="323" t="s">
        <v>1912</v>
      </c>
      <c r="F2353" s="403" t="s">
        <v>1079</v>
      </c>
      <c r="G2353" s="404"/>
      <c r="H2353" s="324" t="s">
        <v>1295</v>
      </c>
      <c r="I2353" s="323">
        <v>20</v>
      </c>
      <c r="J2353" s="323">
        <v>7.55</v>
      </c>
      <c r="K2353" s="325">
        <v>151</v>
      </c>
    </row>
    <row r="2354" spans="1:11" hidden="1">
      <c r="A2354" s="323" t="s">
        <v>1076</v>
      </c>
      <c r="B2354" s="324" t="s">
        <v>1077</v>
      </c>
      <c r="C2354" s="324" t="s">
        <v>19</v>
      </c>
      <c r="D2354" s="324">
        <v>370</v>
      </c>
      <c r="E2354" s="323" t="s">
        <v>1433</v>
      </c>
      <c r="F2354" s="403" t="s">
        <v>1079</v>
      </c>
      <c r="G2354" s="404"/>
      <c r="H2354" s="324" t="s">
        <v>28</v>
      </c>
      <c r="I2354" s="323">
        <v>1.08</v>
      </c>
      <c r="J2354" s="323">
        <v>105.05</v>
      </c>
      <c r="K2354" s="325">
        <v>113.45</v>
      </c>
    </row>
    <row r="2355" spans="1:11" hidden="1">
      <c r="A2355" s="323" t="s">
        <v>1076</v>
      </c>
      <c r="B2355" s="324" t="s">
        <v>1077</v>
      </c>
      <c r="C2355" s="324" t="s">
        <v>19</v>
      </c>
      <c r="D2355" s="324">
        <v>1379</v>
      </c>
      <c r="E2355" s="323" t="s">
        <v>1289</v>
      </c>
      <c r="F2355" s="403" t="s">
        <v>1079</v>
      </c>
      <c r="G2355" s="404"/>
      <c r="H2355" s="324" t="s">
        <v>218</v>
      </c>
      <c r="I2355" s="323">
        <v>452.2</v>
      </c>
      <c r="J2355" s="323">
        <v>0.78</v>
      </c>
      <c r="K2355" s="325">
        <v>352.72</v>
      </c>
    </row>
    <row r="2356" spans="1:11" hidden="1">
      <c r="A2356" s="323" t="s">
        <v>1076</v>
      </c>
      <c r="B2356" s="324" t="s">
        <v>1077</v>
      </c>
      <c r="C2356" s="324" t="s">
        <v>19</v>
      </c>
      <c r="D2356" s="324">
        <v>6111</v>
      </c>
      <c r="E2356" s="323" t="s">
        <v>1292</v>
      </c>
      <c r="F2356" s="403" t="s">
        <v>1197</v>
      </c>
      <c r="G2356" s="404"/>
      <c r="H2356" s="324" t="s">
        <v>979</v>
      </c>
      <c r="I2356" s="323">
        <v>4</v>
      </c>
      <c r="J2356" s="323">
        <v>11.05</v>
      </c>
      <c r="K2356" s="325">
        <v>44.2</v>
      </c>
    </row>
    <row r="2357" spans="1:11" hidden="1">
      <c r="A2357" s="323" t="s">
        <v>1076</v>
      </c>
      <c r="B2357" s="324" t="s">
        <v>1083</v>
      </c>
      <c r="C2357" s="324" t="s">
        <v>1280</v>
      </c>
      <c r="D2357" s="324">
        <v>10549</v>
      </c>
      <c r="E2357" s="323" t="s">
        <v>1296</v>
      </c>
      <c r="F2357" s="403" t="s">
        <v>1294</v>
      </c>
      <c r="G2357" s="404"/>
      <c r="H2357" s="324" t="s">
        <v>1297</v>
      </c>
      <c r="I2357" s="323">
        <v>4</v>
      </c>
      <c r="J2357" s="323">
        <v>3.76</v>
      </c>
      <c r="K2357" s="325">
        <v>15.04</v>
      </c>
    </row>
    <row r="2358" spans="1:11" hidden="1">
      <c r="A2358" s="277"/>
      <c r="B2358"/>
      <c r="C2358"/>
      <c r="D2358"/>
      <c r="E2358" s="277"/>
      <c r="F2358" s="277"/>
      <c r="G2358"/>
      <c r="H2358"/>
      <c r="I2358" s="277"/>
      <c r="J2358" s="277"/>
      <c r="K2358" s="278"/>
    </row>
    <row r="2359" spans="1:11" hidden="1">
      <c r="A2359" s="277"/>
      <c r="B2359"/>
      <c r="C2359"/>
      <c r="D2359"/>
      <c r="E2359" s="277"/>
      <c r="F2359" s="277"/>
      <c r="G2359"/>
      <c r="H2359"/>
      <c r="I2359" s="277"/>
      <c r="J2359" s="277"/>
      <c r="K2359" s="278"/>
    </row>
    <row r="2360" spans="1:11" ht="31.5" hidden="1">
      <c r="A2360" s="319" t="s">
        <v>1913</v>
      </c>
      <c r="B2360" s="320" t="s">
        <v>1074</v>
      </c>
      <c r="C2360" s="320" t="s">
        <v>1280</v>
      </c>
      <c r="D2360" s="320">
        <v>3308</v>
      </c>
      <c r="E2360" s="321" t="s">
        <v>1906</v>
      </c>
      <c r="F2360" s="321" t="s">
        <v>1282</v>
      </c>
      <c r="G2360" s="320"/>
      <c r="H2360" s="320" t="s">
        <v>1907</v>
      </c>
      <c r="I2360" s="321">
        <v>1</v>
      </c>
      <c r="J2360" s="321">
        <v>494.41</v>
      </c>
      <c r="K2360" s="322">
        <v>494.41</v>
      </c>
    </row>
    <row r="2361" spans="1:11" ht="24.75" hidden="1">
      <c r="A2361" s="315"/>
      <c r="B2361" s="316" t="s">
        <v>1066</v>
      </c>
      <c r="C2361" s="316" t="s">
        <v>1067</v>
      </c>
      <c r="D2361" s="316" t="s">
        <v>6</v>
      </c>
      <c r="E2361" s="317" t="s">
        <v>1068</v>
      </c>
      <c r="F2361" s="317" t="s">
        <v>1069</v>
      </c>
      <c r="G2361" s="316"/>
      <c r="H2361" s="316" t="s">
        <v>1070</v>
      </c>
      <c r="I2361" s="317" t="s">
        <v>11</v>
      </c>
      <c r="J2361" s="317" t="s">
        <v>1071</v>
      </c>
      <c r="K2361" s="318" t="s">
        <v>1072</v>
      </c>
    </row>
    <row r="2362" spans="1:11" hidden="1">
      <c r="A2362" s="323" t="s">
        <v>1076</v>
      </c>
      <c r="B2362" s="324" t="s">
        <v>1077</v>
      </c>
      <c r="C2362" s="324" t="s">
        <v>19</v>
      </c>
      <c r="D2362" s="324">
        <v>367</v>
      </c>
      <c r="E2362" s="323" t="s">
        <v>1288</v>
      </c>
      <c r="F2362" s="403" t="s">
        <v>1079</v>
      </c>
      <c r="G2362" s="404"/>
      <c r="H2362" s="324" t="s">
        <v>28</v>
      </c>
      <c r="I2362" s="323">
        <v>1.216</v>
      </c>
      <c r="J2362" s="323">
        <v>106.42</v>
      </c>
      <c r="K2362" s="325">
        <v>129.41</v>
      </c>
    </row>
    <row r="2363" spans="1:11" hidden="1">
      <c r="A2363" s="323" t="s">
        <v>1076</v>
      </c>
      <c r="B2363" s="324" t="s">
        <v>1077</v>
      </c>
      <c r="C2363" s="324" t="s">
        <v>19</v>
      </c>
      <c r="D2363" s="324">
        <v>1106</v>
      </c>
      <c r="E2363" s="323" t="s">
        <v>1914</v>
      </c>
      <c r="F2363" s="403" t="s">
        <v>1079</v>
      </c>
      <c r="G2363" s="404"/>
      <c r="H2363" s="324" t="s">
        <v>218</v>
      </c>
      <c r="I2363" s="323">
        <v>182</v>
      </c>
      <c r="J2363" s="323">
        <v>0.9</v>
      </c>
      <c r="K2363" s="325">
        <v>163.80000000000001</v>
      </c>
    </row>
    <row r="2364" spans="1:11" hidden="1">
      <c r="A2364" s="323" t="s">
        <v>1076</v>
      </c>
      <c r="B2364" s="324" t="s">
        <v>1077</v>
      </c>
      <c r="C2364" s="324" t="s">
        <v>19</v>
      </c>
      <c r="D2364" s="324">
        <v>1379</v>
      </c>
      <c r="E2364" s="323" t="s">
        <v>1289</v>
      </c>
      <c r="F2364" s="403" t="s">
        <v>1079</v>
      </c>
      <c r="G2364" s="404"/>
      <c r="H2364" s="324" t="s">
        <v>218</v>
      </c>
      <c r="I2364" s="323">
        <v>182</v>
      </c>
      <c r="J2364" s="323">
        <v>0.78</v>
      </c>
      <c r="K2364" s="325">
        <v>141.96</v>
      </c>
    </row>
    <row r="2365" spans="1:11" hidden="1">
      <c r="A2365" s="323" t="s">
        <v>1076</v>
      </c>
      <c r="B2365" s="324" t="s">
        <v>1077</v>
      </c>
      <c r="C2365" s="324" t="s">
        <v>19</v>
      </c>
      <c r="D2365" s="324">
        <v>6111</v>
      </c>
      <c r="E2365" s="323" t="s">
        <v>1292</v>
      </c>
      <c r="F2365" s="403" t="s">
        <v>1197</v>
      </c>
      <c r="G2365" s="404"/>
      <c r="H2365" s="324" t="s">
        <v>979</v>
      </c>
      <c r="I2365" s="323">
        <v>4</v>
      </c>
      <c r="J2365" s="323">
        <v>11.05</v>
      </c>
      <c r="K2365" s="325">
        <v>44.2</v>
      </c>
    </row>
    <row r="2366" spans="1:11" hidden="1">
      <c r="A2366" s="323" t="s">
        <v>1076</v>
      </c>
      <c r="B2366" s="324" t="s">
        <v>1083</v>
      </c>
      <c r="C2366" s="324" t="s">
        <v>1280</v>
      </c>
      <c r="D2366" s="324">
        <v>10549</v>
      </c>
      <c r="E2366" s="323" t="s">
        <v>1296</v>
      </c>
      <c r="F2366" s="403" t="s">
        <v>1294</v>
      </c>
      <c r="G2366" s="404"/>
      <c r="H2366" s="324" t="s">
        <v>1297</v>
      </c>
      <c r="I2366" s="323">
        <v>4</v>
      </c>
      <c r="J2366" s="323">
        <v>3.76</v>
      </c>
      <c r="K2366" s="325">
        <v>15.04</v>
      </c>
    </row>
    <row r="2367" spans="1:11" hidden="1">
      <c r="A2367" s="277"/>
      <c r="B2367"/>
      <c r="C2367"/>
      <c r="D2367"/>
      <c r="E2367" s="277"/>
      <c r="F2367" s="277"/>
      <c r="G2367"/>
      <c r="H2367"/>
      <c r="I2367" s="277"/>
      <c r="J2367" s="277"/>
      <c r="K2367" s="278"/>
    </row>
    <row r="2368" spans="1:11" hidden="1">
      <c r="A2368" s="277"/>
      <c r="B2368"/>
      <c r="C2368"/>
      <c r="D2368"/>
      <c r="E2368" s="277"/>
      <c r="F2368" s="277"/>
      <c r="G2368"/>
      <c r="H2368"/>
      <c r="I2368" s="277"/>
      <c r="J2368" s="277"/>
      <c r="K2368" s="278"/>
    </row>
    <row r="2369" spans="1:11" ht="31.5" hidden="1">
      <c r="A2369" s="319" t="s">
        <v>1915</v>
      </c>
      <c r="B2369" s="320" t="s">
        <v>1074</v>
      </c>
      <c r="C2369" s="320" t="s">
        <v>1280</v>
      </c>
      <c r="D2369" s="320">
        <v>8021</v>
      </c>
      <c r="E2369" s="321" t="s">
        <v>1463</v>
      </c>
      <c r="F2369" s="321" t="s">
        <v>1282</v>
      </c>
      <c r="G2369" s="320"/>
      <c r="H2369" s="320" t="s">
        <v>130</v>
      </c>
      <c r="I2369" s="321">
        <v>1</v>
      </c>
      <c r="J2369" s="321">
        <v>31.9</v>
      </c>
      <c r="K2369" s="322">
        <v>31.9</v>
      </c>
    </row>
    <row r="2370" spans="1:11" ht="24.75" hidden="1">
      <c r="A2370" s="315"/>
      <c r="B2370" s="316" t="s">
        <v>1066</v>
      </c>
      <c r="C2370" s="316" t="s">
        <v>1067</v>
      </c>
      <c r="D2370" s="316" t="s">
        <v>6</v>
      </c>
      <c r="E2370" s="317" t="s">
        <v>1068</v>
      </c>
      <c r="F2370" s="317" t="s">
        <v>1069</v>
      </c>
      <c r="G2370" s="316"/>
      <c r="H2370" s="316" t="s">
        <v>1070</v>
      </c>
      <c r="I2370" s="317" t="s">
        <v>11</v>
      </c>
      <c r="J2370" s="317" t="s">
        <v>1071</v>
      </c>
      <c r="K2370" s="318" t="s">
        <v>1072</v>
      </c>
    </row>
    <row r="2371" spans="1:11" hidden="1">
      <c r="A2371" s="323" t="s">
        <v>1076</v>
      </c>
      <c r="B2371" s="324" t="s">
        <v>1077</v>
      </c>
      <c r="C2371" s="324" t="s">
        <v>1280</v>
      </c>
      <c r="D2371" s="324">
        <v>3206</v>
      </c>
      <c r="E2371" s="323" t="s">
        <v>1463</v>
      </c>
      <c r="F2371" s="403" t="s">
        <v>1079</v>
      </c>
      <c r="G2371" s="404"/>
      <c r="H2371" s="324" t="s">
        <v>1916</v>
      </c>
      <c r="I2371" s="323">
        <v>1.05</v>
      </c>
      <c r="J2371" s="323">
        <v>25.5</v>
      </c>
      <c r="K2371" s="325">
        <v>26.78</v>
      </c>
    </row>
    <row r="2372" spans="1:11" hidden="1">
      <c r="A2372" s="323" t="s">
        <v>1076</v>
      </c>
      <c r="B2372" s="324" t="s">
        <v>1077</v>
      </c>
      <c r="C2372" s="324" t="s">
        <v>19</v>
      </c>
      <c r="D2372" s="324">
        <v>2436</v>
      </c>
      <c r="E2372" s="323" t="s">
        <v>1508</v>
      </c>
      <c r="F2372" s="403" t="s">
        <v>1197</v>
      </c>
      <c r="G2372" s="404"/>
      <c r="H2372" s="324" t="s">
        <v>979</v>
      </c>
      <c r="I2372" s="323">
        <v>0.27</v>
      </c>
      <c r="J2372" s="323">
        <v>15.33</v>
      </c>
      <c r="K2372" s="325">
        <v>4.1399999999999997</v>
      </c>
    </row>
    <row r="2373" spans="1:11" hidden="1">
      <c r="A2373" s="323" t="s">
        <v>1076</v>
      </c>
      <c r="B2373" s="324" t="s">
        <v>1083</v>
      </c>
      <c r="C2373" s="324" t="s">
        <v>1280</v>
      </c>
      <c r="D2373" s="324">
        <v>10552</v>
      </c>
      <c r="E2373" s="323" t="s">
        <v>1509</v>
      </c>
      <c r="F2373" s="403" t="s">
        <v>1294</v>
      </c>
      <c r="G2373" s="404"/>
      <c r="H2373" s="324" t="s">
        <v>1297</v>
      </c>
      <c r="I2373" s="323">
        <v>0.27</v>
      </c>
      <c r="J2373" s="323">
        <v>3.62</v>
      </c>
      <c r="K2373" s="325">
        <v>0.98</v>
      </c>
    </row>
    <row r="2374" spans="1:11" hidden="1">
      <c r="A2374" s="277"/>
      <c r="B2374"/>
      <c r="C2374"/>
      <c r="D2374"/>
      <c r="E2374" s="277"/>
      <c r="F2374" s="277"/>
      <c r="G2374"/>
      <c r="H2374"/>
      <c r="I2374" s="277"/>
      <c r="J2374" s="277"/>
      <c r="K2374" s="278"/>
    </row>
    <row r="2375" spans="1:11" hidden="1">
      <c r="A2375" s="277"/>
      <c r="B2375"/>
      <c r="C2375"/>
      <c r="D2375"/>
      <c r="E2375" s="277"/>
      <c r="F2375" s="277"/>
      <c r="G2375"/>
      <c r="H2375"/>
      <c r="I2375" s="277"/>
      <c r="J2375" s="277"/>
      <c r="K2375" s="278"/>
    </row>
    <row r="2376" spans="1:11" ht="31.5" hidden="1">
      <c r="A2376" s="319" t="s">
        <v>1917</v>
      </c>
      <c r="B2376" s="320" t="s">
        <v>1074</v>
      </c>
      <c r="C2376" s="320" t="s">
        <v>1280</v>
      </c>
      <c r="D2376" s="320">
        <v>9009</v>
      </c>
      <c r="E2376" s="321" t="s">
        <v>1467</v>
      </c>
      <c r="F2376" s="321" t="s">
        <v>1282</v>
      </c>
      <c r="G2376" s="320"/>
      <c r="H2376" s="320" t="s">
        <v>1286</v>
      </c>
      <c r="I2376" s="321">
        <v>1</v>
      </c>
      <c r="J2376" s="321">
        <v>126.42</v>
      </c>
      <c r="K2376" s="322">
        <v>126.42</v>
      </c>
    </row>
    <row r="2377" spans="1:11" ht="24.75" hidden="1">
      <c r="A2377" s="315"/>
      <c r="B2377" s="316" t="s">
        <v>1066</v>
      </c>
      <c r="C2377" s="316" t="s">
        <v>1067</v>
      </c>
      <c r="D2377" s="316" t="s">
        <v>6</v>
      </c>
      <c r="E2377" s="317" t="s">
        <v>1068</v>
      </c>
      <c r="F2377" s="317" t="s">
        <v>1069</v>
      </c>
      <c r="G2377" s="316"/>
      <c r="H2377" s="316" t="s">
        <v>1070</v>
      </c>
      <c r="I2377" s="317" t="s">
        <v>11</v>
      </c>
      <c r="J2377" s="317" t="s">
        <v>1071</v>
      </c>
      <c r="K2377" s="318" t="s">
        <v>1072</v>
      </c>
    </row>
    <row r="2378" spans="1:11" hidden="1">
      <c r="A2378" s="323" t="s">
        <v>1076</v>
      </c>
      <c r="B2378" s="324" t="s">
        <v>1077</v>
      </c>
      <c r="C2378" s="324" t="s">
        <v>1280</v>
      </c>
      <c r="D2378" s="324">
        <v>9295</v>
      </c>
      <c r="E2378" s="323" t="s">
        <v>1918</v>
      </c>
      <c r="F2378" s="403" t="s">
        <v>1079</v>
      </c>
      <c r="G2378" s="404"/>
      <c r="H2378" s="324" t="s">
        <v>1286</v>
      </c>
      <c r="I2378" s="323">
        <v>1.02</v>
      </c>
      <c r="J2378" s="323">
        <v>113.02</v>
      </c>
      <c r="K2378" s="325">
        <v>115.28</v>
      </c>
    </row>
    <row r="2379" spans="1:11" hidden="1">
      <c r="A2379" s="323" t="s">
        <v>1076</v>
      </c>
      <c r="B2379" s="324" t="s">
        <v>1077</v>
      </c>
      <c r="C2379" s="324" t="s">
        <v>19</v>
      </c>
      <c r="D2379" s="324">
        <v>2436</v>
      </c>
      <c r="E2379" s="323" t="s">
        <v>1508</v>
      </c>
      <c r="F2379" s="403" t="s">
        <v>1197</v>
      </c>
      <c r="G2379" s="404"/>
      <c r="H2379" s="324" t="s">
        <v>979</v>
      </c>
      <c r="I2379" s="323">
        <v>0.33</v>
      </c>
      <c r="J2379" s="323">
        <v>15.33</v>
      </c>
      <c r="K2379" s="325">
        <v>5.0599999999999996</v>
      </c>
    </row>
    <row r="2380" spans="1:11" hidden="1">
      <c r="A2380" s="323" t="s">
        <v>1076</v>
      </c>
      <c r="B2380" s="324" t="s">
        <v>1077</v>
      </c>
      <c r="C2380" s="324" t="s">
        <v>19</v>
      </c>
      <c r="D2380" s="324">
        <v>6111</v>
      </c>
      <c r="E2380" s="323" t="s">
        <v>1292</v>
      </c>
      <c r="F2380" s="403" t="s">
        <v>1197</v>
      </c>
      <c r="G2380" s="404"/>
      <c r="H2380" s="324" t="s">
        <v>979</v>
      </c>
      <c r="I2380" s="323">
        <v>0.33</v>
      </c>
      <c r="J2380" s="323">
        <v>11.05</v>
      </c>
      <c r="K2380" s="325">
        <v>3.65</v>
      </c>
    </row>
    <row r="2381" spans="1:11" hidden="1">
      <c r="A2381" s="323" t="s">
        <v>1076</v>
      </c>
      <c r="B2381" s="324" t="s">
        <v>1083</v>
      </c>
      <c r="C2381" s="324" t="s">
        <v>1280</v>
      </c>
      <c r="D2381" s="324">
        <v>10549</v>
      </c>
      <c r="E2381" s="323" t="s">
        <v>1296</v>
      </c>
      <c r="F2381" s="403" t="s">
        <v>1294</v>
      </c>
      <c r="G2381" s="404"/>
      <c r="H2381" s="324" t="s">
        <v>1297</v>
      </c>
      <c r="I2381" s="323">
        <v>0.33</v>
      </c>
      <c r="J2381" s="323">
        <v>3.76</v>
      </c>
      <c r="K2381" s="325">
        <v>1.24</v>
      </c>
    </row>
    <row r="2382" spans="1:11" hidden="1">
      <c r="A2382" s="323" t="s">
        <v>1076</v>
      </c>
      <c r="B2382" s="324" t="s">
        <v>1083</v>
      </c>
      <c r="C2382" s="324" t="s">
        <v>1280</v>
      </c>
      <c r="D2382" s="324">
        <v>10552</v>
      </c>
      <c r="E2382" s="323" t="s">
        <v>1509</v>
      </c>
      <c r="F2382" s="403" t="s">
        <v>1294</v>
      </c>
      <c r="G2382" s="404"/>
      <c r="H2382" s="324" t="s">
        <v>1297</v>
      </c>
      <c r="I2382" s="323">
        <v>0.33</v>
      </c>
      <c r="J2382" s="323">
        <v>3.62</v>
      </c>
      <c r="K2382" s="325">
        <v>1.19</v>
      </c>
    </row>
    <row r="2383" spans="1:11" hidden="1">
      <c r="A2383" s="277"/>
      <c r="B2383"/>
      <c r="C2383"/>
      <c r="D2383"/>
      <c r="E2383" s="277"/>
      <c r="F2383" s="277"/>
      <c r="G2383"/>
      <c r="H2383"/>
      <c r="I2383" s="277"/>
      <c r="J2383" s="277"/>
      <c r="K2383" s="278"/>
    </row>
    <row r="2384" spans="1:11" hidden="1">
      <c r="A2384" s="277"/>
      <c r="B2384"/>
      <c r="C2384"/>
      <c r="D2384"/>
      <c r="E2384" s="277"/>
      <c r="F2384" s="277"/>
      <c r="G2384"/>
      <c r="H2384"/>
      <c r="I2384" s="277"/>
      <c r="J2384" s="277"/>
      <c r="K2384" s="278"/>
    </row>
    <row r="2385" spans="1:11" ht="31.5" hidden="1">
      <c r="A2385" s="319" t="s">
        <v>1919</v>
      </c>
      <c r="B2385" s="320" t="s">
        <v>1074</v>
      </c>
      <c r="C2385" s="320" t="s">
        <v>1280</v>
      </c>
      <c r="D2385" s="320">
        <v>8350</v>
      </c>
      <c r="E2385" s="321" t="s">
        <v>1465</v>
      </c>
      <c r="F2385" s="321" t="s">
        <v>1282</v>
      </c>
      <c r="G2385" s="320"/>
      <c r="H2385" s="320" t="s">
        <v>1286</v>
      </c>
      <c r="I2385" s="321">
        <v>1</v>
      </c>
      <c r="J2385" s="321">
        <v>65.45</v>
      </c>
      <c r="K2385" s="322">
        <v>65.45</v>
      </c>
    </row>
    <row r="2386" spans="1:11" ht="24.75" hidden="1">
      <c r="A2386" s="315"/>
      <c r="B2386" s="316" t="s">
        <v>1066</v>
      </c>
      <c r="C2386" s="316" t="s">
        <v>1067</v>
      </c>
      <c r="D2386" s="316" t="s">
        <v>6</v>
      </c>
      <c r="E2386" s="317" t="s">
        <v>1068</v>
      </c>
      <c r="F2386" s="317" t="s">
        <v>1069</v>
      </c>
      <c r="G2386" s="316"/>
      <c r="H2386" s="316" t="s">
        <v>1070</v>
      </c>
      <c r="I2386" s="317" t="s">
        <v>11</v>
      </c>
      <c r="J2386" s="317" t="s">
        <v>1071</v>
      </c>
      <c r="K2386" s="318" t="s">
        <v>1072</v>
      </c>
    </row>
    <row r="2387" spans="1:11" hidden="1">
      <c r="A2387" s="323" t="s">
        <v>1076</v>
      </c>
      <c r="B2387" s="324" t="s">
        <v>1077</v>
      </c>
      <c r="C2387" s="324" t="s">
        <v>1280</v>
      </c>
      <c r="D2387" s="324">
        <v>4925</v>
      </c>
      <c r="E2387" s="323" t="s">
        <v>1920</v>
      </c>
      <c r="F2387" s="403" t="s">
        <v>1079</v>
      </c>
      <c r="G2387" s="404"/>
      <c r="H2387" s="324" t="s">
        <v>1286</v>
      </c>
      <c r="I2387" s="323">
        <v>1.02</v>
      </c>
      <c r="J2387" s="323">
        <v>53.9</v>
      </c>
      <c r="K2387" s="325">
        <v>54.98</v>
      </c>
    </row>
    <row r="2388" spans="1:11" hidden="1">
      <c r="A2388" s="323" t="s">
        <v>1076</v>
      </c>
      <c r="B2388" s="324" t="s">
        <v>1077</v>
      </c>
      <c r="C2388" s="324" t="s">
        <v>19</v>
      </c>
      <c r="D2388" s="324">
        <v>2436</v>
      </c>
      <c r="E2388" s="323" t="s">
        <v>1508</v>
      </c>
      <c r="F2388" s="403" t="s">
        <v>1197</v>
      </c>
      <c r="G2388" s="404"/>
      <c r="H2388" s="324" t="s">
        <v>979</v>
      </c>
      <c r="I2388" s="323">
        <v>0.31</v>
      </c>
      <c r="J2388" s="323">
        <v>15.33</v>
      </c>
      <c r="K2388" s="325">
        <v>4.75</v>
      </c>
    </row>
    <row r="2389" spans="1:11" hidden="1">
      <c r="A2389" s="323" t="s">
        <v>1076</v>
      </c>
      <c r="B2389" s="324" t="s">
        <v>1077</v>
      </c>
      <c r="C2389" s="324" t="s">
        <v>19</v>
      </c>
      <c r="D2389" s="324">
        <v>6111</v>
      </c>
      <c r="E2389" s="323" t="s">
        <v>1292</v>
      </c>
      <c r="F2389" s="403" t="s">
        <v>1197</v>
      </c>
      <c r="G2389" s="404"/>
      <c r="H2389" s="324" t="s">
        <v>979</v>
      </c>
      <c r="I2389" s="323">
        <v>0.31</v>
      </c>
      <c r="J2389" s="323">
        <v>11.05</v>
      </c>
      <c r="K2389" s="325">
        <v>3.43</v>
      </c>
    </row>
    <row r="2390" spans="1:11" hidden="1">
      <c r="A2390" s="323" t="s">
        <v>1076</v>
      </c>
      <c r="B2390" s="324" t="s">
        <v>1083</v>
      </c>
      <c r="C2390" s="324" t="s">
        <v>1280</v>
      </c>
      <c r="D2390" s="324">
        <v>10549</v>
      </c>
      <c r="E2390" s="323" t="s">
        <v>1296</v>
      </c>
      <c r="F2390" s="403" t="s">
        <v>1294</v>
      </c>
      <c r="G2390" s="404"/>
      <c r="H2390" s="324" t="s">
        <v>1297</v>
      </c>
      <c r="I2390" s="323">
        <v>0.31</v>
      </c>
      <c r="J2390" s="323">
        <v>3.76</v>
      </c>
      <c r="K2390" s="325">
        <v>1.17</v>
      </c>
    </row>
    <row r="2391" spans="1:11" hidden="1">
      <c r="A2391" s="323" t="s">
        <v>1076</v>
      </c>
      <c r="B2391" s="324" t="s">
        <v>1083</v>
      </c>
      <c r="C2391" s="324" t="s">
        <v>1280</v>
      </c>
      <c r="D2391" s="324">
        <v>10552</v>
      </c>
      <c r="E2391" s="323" t="s">
        <v>1509</v>
      </c>
      <c r="F2391" s="403" t="s">
        <v>1294</v>
      </c>
      <c r="G2391" s="404"/>
      <c r="H2391" s="324" t="s">
        <v>1297</v>
      </c>
      <c r="I2391" s="323">
        <v>0.31</v>
      </c>
      <c r="J2391" s="323">
        <v>3.62</v>
      </c>
      <c r="K2391" s="325">
        <v>1.1200000000000001</v>
      </c>
    </row>
    <row r="2392" spans="1:11" hidden="1">
      <c r="A2392" s="277"/>
      <c r="B2392"/>
      <c r="C2392"/>
      <c r="D2392"/>
      <c r="E2392" s="277"/>
      <c r="F2392" s="277"/>
      <c r="G2392"/>
      <c r="H2392"/>
      <c r="I2392" s="277"/>
      <c r="J2392" s="277"/>
      <c r="K2392" s="278"/>
    </row>
    <row r="2393" spans="1:11" hidden="1">
      <c r="A2393" s="277"/>
      <c r="B2393"/>
      <c r="C2393"/>
      <c r="D2393"/>
      <c r="E2393" s="277"/>
      <c r="F2393" s="277"/>
      <c r="G2393"/>
      <c r="H2393"/>
      <c r="I2393" s="277"/>
      <c r="J2393" s="277"/>
      <c r="K2393" s="278"/>
    </row>
    <row r="2394" spans="1:11" ht="31.5" hidden="1">
      <c r="A2394" s="319" t="s">
        <v>1921</v>
      </c>
      <c r="B2394" s="320" t="s">
        <v>1074</v>
      </c>
      <c r="C2394" s="320" t="s">
        <v>1280</v>
      </c>
      <c r="D2394" s="320">
        <v>8082</v>
      </c>
      <c r="E2394" s="321" t="s">
        <v>1464</v>
      </c>
      <c r="F2394" s="321" t="s">
        <v>1282</v>
      </c>
      <c r="G2394" s="320"/>
      <c r="H2394" s="320" t="s">
        <v>1295</v>
      </c>
      <c r="I2394" s="321">
        <v>1</v>
      </c>
      <c r="J2394" s="321">
        <v>111.25</v>
      </c>
      <c r="K2394" s="322">
        <v>111.25</v>
      </c>
    </row>
    <row r="2395" spans="1:11" ht="24.75" hidden="1">
      <c r="A2395" s="315"/>
      <c r="B2395" s="316" t="s">
        <v>1066</v>
      </c>
      <c r="C2395" s="316" t="s">
        <v>1067</v>
      </c>
      <c r="D2395" s="316" t="s">
        <v>6</v>
      </c>
      <c r="E2395" s="317" t="s">
        <v>1068</v>
      </c>
      <c r="F2395" s="317" t="s">
        <v>1069</v>
      </c>
      <c r="G2395" s="316"/>
      <c r="H2395" s="316" t="s">
        <v>1070</v>
      </c>
      <c r="I2395" s="317" t="s">
        <v>11</v>
      </c>
      <c r="J2395" s="317" t="s">
        <v>1071</v>
      </c>
      <c r="K2395" s="318" t="s">
        <v>1072</v>
      </c>
    </row>
    <row r="2396" spans="1:11" hidden="1">
      <c r="A2396" s="323" t="s">
        <v>1076</v>
      </c>
      <c r="B2396" s="324" t="s">
        <v>1077</v>
      </c>
      <c r="C2396" s="324" t="s">
        <v>1280</v>
      </c>
      <c r="D2396" s="324">
        <v>2694</v>
      </c>
      <c r="E2396" s="323" t="s">
        <v>1922</v>
      </c>
      <c r="F2396" s="403" t="s">
        <v>1079</v>
      </c>
      <c r="G2396" s="404"/>
      <c r="H2396" s="324" t="s">
        <v>1295</v>
      </c>
      <c r="I2396" s="323">
        <v>1</v>
      </c>
      <c r="J2396" s="323">
        <v>105.85</v>
      </c>
      <c r="K2396" s="325">
        <v>105.85</v>
      </c>
    </row>
    <row r="2397" spans="1:11" hidden="1">
      <c r="A2397" s="323" t="s">
        <v>1076</v>
      </c>
      <c r="B2397" s="324" t="s">
        <v>1077</v>
      </c>
      <c r="C2397" s="324" t="s">
        <v>19</v>
      </c>
      <c r="D2397" s="324">
        <v>2436</v>
      </c>
      <c r="E2397" s="323" t="s">
        <v>1508</v>
      </c>
      <c r="F2397" s="403" t="s">
        <v>1197</v>
      </c>
      <c r="G2397" s="404"/>
      <c r="H2397" s="324" t="s">
        <v>979</v>
      </c>
      <c r="I2397" s="323">
        <v>0.16</v>
      </c>
      <c r="J2397" s="323">
        <v>15.33</v>
      </c>
      <c r="K2397" s="325">
        <v>2.4500000000000002</v>
      </c>
    </row>
    <row r="2398" spans="1:11" hidden="1">
      <c r="A2398" s="323" t="s">
        <v>1076</v>
      </c>
      <c r="B2398" s="324" t="s">
        <v>1077</v>
      </c>
      <c r="C2398" s="324" t="s">
        <v>19</v>
      </c>
      <c r="D2398" s="324">
        <v>6111</v>
      </c>
      <c r="E2398" s="323" t="s">
        <v>1292</v>
      </c>
      <c r="F2398" s="403" t="s">
        <v>1197</v>
      </c>
      <c r="G2398" s="404"/>
      <c r="H2398" s="324" t="s">
        <v>979</v>
      </c>
      <c r="I2398" s="323">
        <v>0.16</v>
      </c>
      <c r="J2398" s="323">
        <v>11.05</v>
      </c>
      <c r="K2398" s="325">
        <v>1.77</v>
      </c>
    </row>
    <row r="2399" spans="1:11" hidden="1">
      <c r="A2399" s="323" t="s">
        <v>1076</v>
      </c>
      <c r="B2399" s="324" t="s">
        <v>1083</v>
      </c>
      <c r="C2399" s="324" t="s">
        <v>1280</v>
      </c>
      <c r="D2399" s="324">
        <v>10549</v>
      </c>
      <c r="E2399" s="323" t="s">
        <v>1296</v>
      </c>
      <c r="F2399" s="403" t="s">
        <v>1294</v>
      </c>
      <c r="G2399" s="404"/>
      <c r="H2399" s="324" t="s">
        <v>1297</v>
      </c>
      <c r="I2399" s="323">
        <v>0.16</v>
      </c>
      <c r="J2399" s="323">
        <v>3.76</v>
      </c>
      <c r="K2399" s="325">
        <v>0.6</v>
      </c>
    </row>
    <row r="2400" spans="1:11" hidden="1">
      <c r="A2400" s="323" t="s">
        <v>1076</v>
      </c>
      <c r="B2400" s="324" t="s">
        <v>1083</v>
      </c>
      <c r="C2400" s="324" t="s">
        <v>1280</v>
      </c>
      <c r="D2400" s="324">
        <v>10552</v>
      </c>
      <c r="E2400" s="323" t="s">
        <v>1509</v>
      </c>
      <c r="F2400" s="403" t="s">
        <v>1294</v>
      </c>
      <c r="G2400" s="404"/>
      <c r="H2400" s="324" t="s">
        <v>1297</v>
      </c>
      <c r="I2400" s="323">
        <v>0.16</v>
      </c>
      <c r="J2400" s="323">
        <v>3.62</v>
      </c>
      <c r="K2400" s="325">
        <v>0.57999999999999996</v>
      </c>
    </row>
    <row r="2401" spans="1:11" hidden="1">
      <c r="A2401" s="277"/>
      <c r="B2401"/>
      <c r="C2401"/>
      <c r="D2401"/>
      <c r="E2401" s="277"/>
      <c r="F2401" s="277"/>
      <c r="G2401"/>
      <c r="H2401"/>
      <c r="I2401" s="277"/>
      <c r="J2401" s="277"/>
      <c r="K2401" s="278"/>
    </row>
    <row r="2402" spans="1:11" hidden="1">
      <c r="A2402" s="277"/>
      <c r="B2402"/>
      <c r="C2402"/>
      <c r="D2402"/>
      <c r="E2402" s="277"/>
      <c r="F2402" s="277"/>
      <c r="G2402"/>
      <c r="H2402"/>
      <c r="I2402" s="277"/>
      <c r="J2402" s="277"/>
      <c r="K2402" s="278"/>
    </row>
    <row r="2403" spans="1:11" ht="31.5" hidden="1">
      <c r="A2403" s="319" t="s">
        <v>1923</v>
      </c>
      <c r="B2403" s="320" t="s">
        <v>1074</v>
      </c>
      <c r="C2403" s="320" t="s">
        <v>1280</v>
      </c>
      <c r="D2403" s="320">
        <v>4429</v>
      </c>
      <c r="E2403" s="321" t="s">
        <v>1461</v>
      </c>
      <c r="F2403" s="321" t="s">
        <v>1282</v>
      </c>
      <c r="G2403" s="320"/>
      <c r="H2403" s="320" t="s">
        <v>130</v>
      </c>
      <c r="I2403" s="321">
        <v>1</v>
      </c>
      <c r="J2403" s="321">
        <v>138.07</v>
      </c>
      <c r="K2403" s="322">
        <v>138.07</v>
      </c>
    </row>
    <row r="2404" spans="1:11" ht="24.75" hidden="1">
      <c r="A2404" s="315"/>
      <c r="B2404" s="316" t="s">
        <v>1066</v>
      </c>
      <c r="C2404" s="316" t="s">
        <v>1067</v>
      </c>
      <c r="D2404" s="316" t="s">
        <v>6</v>
      </c>
      <c r="E2404" s="317" t="s">
        <v>1068</v>
      </c>
      <c r="F2404" s="317" t="s">
        <v>1069</v>
      </c>
      <c r="G2404" s="316"/>
      <c r="H2404" s="316" t="s">
        <v>1070</v>
      </c>
      <c r="I2404" s="317" t="s">
        <v>11</v>
      </c>
      <c r="J2404" s="317" t="s">
        <v>1071</v>
      </c>
      <c r="K2404" s="318" t="s">
        <v>1072</v>
      </c>
    </row>
    <row r="2405" spans="1:11" hidden="1">
      <c r="A2405" s="323" t="s">
        <v>1076</v>
      </c>
      <c r="B2405" s="324" t="s">
        <v>1083</v>
      </c>
      <c r="C2405" s="324" t="s">
        <v>1280</v>
      </c>
      <c r="D2405" s="324">
        <v>85</v>
      </c>
      <c r="E2405" s="323" t="s">
        <v>1924</v>
      </c>
      <c r="F2405" s="403" t="s">
        <v>1294</v>
      </c>
      <c r="G2405" s="404"/>
      <c r="H2405" s="324" t="s">
        <v>1699</v>
      </c>
      <c r="I2405" s="323">
        <v>0.30599999999999999</v>
      </c>
      <c r="J2405" s="323">
        <v>83.52</v>
      </c>
      <c r="K2405" s="325">
        <v>25.56</v>
      </c>
    </row>
    <row r="2406" spans="1:11" hidden="1">
      <c r="A2406" s="323" t="s">
        <v>1076</v>
      </c>
      <c r="B2406" s="324" t="s">
        <v>1083</v>
      </c>
      <c r="C2406" s="324" t="s">
        <v>1280</v>
      </c>
      <c r="D2406" s="324">
        <v>126</v>
      </c>
      <c r="E2406" s="323" t="s">
        <v>1925</v>
      </c>
      <c r="F2406" s="403" t="s">
        <v>1294</v>
      </c>
      <c r="G2406" s="404"/>
      <c r="H2406" s="324" t="s">
        <v>1907</v>
      </c>
      <c r="I2406" s="323">
        <v>3.7999999999999999E-2</v>
      </c>
      <c r="J2406" s="323">
        <v>526.03</v>
      </c>
      <c r="K2406" s="325">
        <v>19.989999999999998</v>
      </c>
    </row>
    <row r="2407" spans="1:11" ht="24.75" hidden="1">
      <c r="A2407" s="323" t="s">
        <v>1076</v>
      </c>
      <c r="B2407" s="324" t="s">
        <v>1083</v>
      </c>
      <c r="C2407" s="324" t="s">
        <v>1280</v>
      </c>
      <c r="D2407" s="324">
        <v>141</v>
      </c>
      <c r="E2407" s="323" t="s">
        <v>1901</v>
      </c>
      <c r="F2407" s="403" t="s">
        <v>1294</v>
      </c>
      <c r="G2407" s="404"/>
      <c r="H2407" s="324" t="s">
        <v>1295</v>
      </c>
      <c r="I2407" s="323">
        <v>0.77</v>
      </c>
      <c r="J2407" s="323">
        <v>12.34</v>
      </c>
      <c r="K2407" s="325">
        <v>9.5</v>
      </c>
    </row>
    <row r="2408" spans="1:11" ht="24.75" hidden="1">
      <c r="A2408" s="323" t="s">
        <v>1076</v>
      </c>
      <c r="B2408" s="324" t="s">
        <v>1083</v>
      </c>
      <c r="C2408" s="324" t="s">
        <v>1280</v>
      </c>
      <c r="D2408" s="324">
        <v>155</v>
      </c>
      <c r="E2408" s="323" t="s">
        <v>1904</v>
      </c>
      <c r="F2408" s="403" t="s">
        <v>1294</v>
      </c>
      <c r="G2408" s="404"/>
      <c r="H2408" s="324" t="s">
        <v>1699</v>
      </c>
      <c r="I2408" s="323">
        <v>0.64</v>
      </c>
      <c r="J2408" s="323">
        <v>91.42</v>
      </c>
      <c r="K2408" s="325">
        <v>58.51</v>
      </c>
    </row>
    <row r="2409" spans="1:11" hidden="1">
      <c r="A2409" s="323" t="s">
        <v>1076</v>
      </c>
      <c r="B2409" s="324" t="s">
        <v>1083</v>
      </c>
      <c r="C2409" s="324" t="s">
        <v>1280</v>
      </c>
      <c r="D2409" s="324">
        <v>2497</v>
      </c>
      <c r="E2409" s="323" t="s">
        <v>1926</v>
      </c>
      <c r="F2409" s="403" t="s">
        <v>1294</v>
      </c>
      <c r="G2409" s="404"/>
      <c r="H2409" s="324" t="s">
        <v>1907</v>
      </c>
      <c r="I2409" s="323">
        <v>0.125</v>
      </c>
      <c r="J2409" s="323">
        <v>44.43</v>
      </c>
      <c r="K2409" s="325">
        <v>5.55</v>
      </c>
    </row>
    <row r="2410" spans="1:11" hidden="1">
      <c r="A2410" s="323" t="s">
        <v>1076</v>
      </c>
      <c r="B2410" s="324" t="s">
        <v>1083</v>
      </c>
      <c r="C2410" s="324" t="s">
        <v>1280</v>
      </c>
      <c r="D2410" s="324">
        <v>3310</v>
      </c>
      <c r="E2410" s="323" t="s">
        <v>1927</v>
      </c>
      <c r="F2410" s="403" t="s">
        <v>1294</v>
      </c>
      <c r="G2410" s="404"/>
      <c r="H2410" s="324" t="s">
        <v>1699</v>
      </c>
      <c r="I2410" s="323">
        <v>0.48</v>
      </c>
      <c r="J2410" s="323">
        <v>5.97</v>
      </c>
      <c r="K2410" s="325">
        <v>2.87</v>
      </c>
    </row>
    <row r="2411" spans="1:11" hidden="1">
      <c r="A2411" s="323" t="s">
        <v>1076</v>
      </c>
      <c r="B2411" s="324" t="s">
        <v>1083</v>
      </c>
      <c r="C2411" s="324" t="s">
        <v>1280</v>
      </c>
      <c r="D2411" s="324">
        <v>3318</v>
      </c>
      <c r="E2411" s="323" t="s">
        <v>1928</v>
      </c>
      <c r="F2411" s="403" t="s">
        <v>1294</v>
      </c>
      <c r="G2411" s="404"/>
      <c r="H2411" s="324" t="s">
        <v>1699</v>
      </c>
      <c r="I2411" s="323">
        <v>0.48</v>
      </c>
      <c r="J2411" s="323">
        <v>33.520000000000003</v>
      </c>
      <c r="K2411" s="325">
        <v>16.09</v>
      </c>
    </row>
    <row r="2412" spans="1:11" hidden="1">
      <c r="A2412" s="277"/>
      <c r="B2412"/>
      <c r="C2412"/>
      <c r="D2412"/>
      <c r="E2412" s="277"/>
      <c r="F2412" s="277"/>
      <c r="G2412"/>
      <c r="H2412"/>
      <c r="I2412" s="277"/>
      <c r="J2412" s="277"/>
      <c r="K2412" s="278"/>
    </row>
    <row r="2413" spans="1:11" hidden="1">
      <c r="A2413" s="277"/>
      <c r="B2413"/>
      <c r="C2413"/>
      <c r="D2413"/>
      <c r="E2413" s="277"/>
      <c r="F2413" s="277"/>
      <c r="G2413"/>
      <c r="H2413"/>
      <c r="I2413" s="277"/>
      <c r="J2413" s="277"/>
      <c r="K2413" s="278"/>
    </row>
    <row r="2414" spans="1:11" ht="31.5" hidden="1">
      <c r="A2414" s="319" t="s">
        <v>1929</v>
      </c>
      <c r="B2414" s="320" t="s">
        <v>1074</v>
      </c>
      <c r="C2414" s="320" t="s">
        <v>1280</v>
      </c>
      <c r="D2414" s="320">
        <v>4883</v>
      </c>
      <c r="E2414" s="321" t="s">
        <v>1724</v>
      </c>
      <c r="F2414" s="321" t="s">
        <v>1282</v>
      </c>
      <c r="G2414" s="320"/>
      <c r="H2414" s="320" t="s">
        <v>130</v>
      </c>
      <c r="I2414" s="321">
        <v>1</v>
      </c>
      <c r="J2414" s="321">
        <v>562.33000000000004</v>
      </c>
      <c r="K2414" s="322">
        <v>562.33000000000004</v>
      </c>
    </row>
    <row r="2415" spans="1:11" ht="24.75" hidden="1">
      <c r="A2415" s="315"/>
      <c r="B2415" s="316" t="s">
        <v>1066</v>
      </c>
      <c r="C2415" s="316" t="s">
        <v>1067</v>
      </c>
      <c r="D2415" s="316" t="s">
        <v>6</v>
      </c>
      <c r="E2415" s="317" t="s">
        <v>1068</v>
      </c>
      <c r="F2415" s="317" t="s">
        <v>1069</v>
      </c>
      <c r="G2415" s="316"/>
      <c r="H2415" s="316" t="s">
        <v>1070</v>
      </c>
      <c r="I2415" s="317" t="s">
        <v>11</v>
      </c>
      <c r="J2415" s="317" t="s">
        <v>1071</v>
      </c>
      <c r="K2415" s="318" t="s">
        <v>1072</v>
      </c>
    </row>
    <row r="2416" spans="1:11" hidden="1">
      <c r="A2416" s="323" t="s">
        <v>1076</v>
      </c>
      <c r="B2416" s="324" t="s">
        <v>1083</v>
      </c>
      <c r="C2416" s="324" t="s">
        <v>1280</v>
      </c>
      <c r="D2416" s="324">
        <v>72</v>
      </c>
      <c r="E2416" s="323" t="s">
        <v>1930</v>
      </c>
      <c r="F2416" s="403" t="s">
        <v>1294</v>
      </c>
      <c r="G2416" s="404"/>
      <c r="H2416" s="324" t="s">
        <v>1907</v>
      </c>
      <c r="I2416" s="323">
        <v>1.1499999999999999</v>
      </c>
      <c r="J2416" s="323">
        <v>29.62</v>
      </c>
      <c r="K2416" s="325">
        <v>34.06</v>
      </c>
    </row>
    <row r="2417" spans="1:11" hidden="1">
      <c r="A2417" s="323" t="s">
        <v>1076</v>
      </c>
      <c r="B2417" s="324" t="s">
        <v>1083</v>
      </c>
      <c r="C2417" s="324" t="s">
        <v>1280</v>
      </c>
      <c r="D2417" s="324">
        <v>80</v>
      </c>
      <c r="E2417" s="323" t="s">
        <v>1931</v>
      </c>
      <c r="F2417" s="403" t="s">
        <v>1294</v>
      </c>
      <c r="G2417" s="404"/>
      <c r="H2417" s="324" t="s">
        <v>1699</v>
      </c>
      <c r="I2417" s="323">
        <v>1.17</v>
      </c>
      <c r="J2417" s="323">
        <v>99.56</v>
      </c>
      <c r="K2417" s="325">
        <v>116.49</v>
      </c>
    </row>
    <row r="2418" spans="1:11" hidden="1">
      <c r="A2418" s="323" t="s">
        <v>1076</v>
      </c>
      <c r="B2418" s="324" t="s">
        <v>1083</v>
      </c>
      <c r="C2418" s="324" t="s">
        <v>1280</v>
      </c>
      <c r="D2418" s="324">
        <v>95</v>
      </c>
      <c r="E2418" s="323" t="s">
        <v>1932</v>
      </c>
      <c r="F2418" s="403" t="s">
        <v>1294</v>
      </c>
      <c r="G2418" s="404"/>
      <c r="H2418" s="324" t="s">
        <v>1907</v>
      </c>
      <c r="I2418" s="323">
        <v>8.1000000000000003E-2</v>
      </c>
      <c r="J2418" s="323">
        <v>499.58</v>
      </c>
      <c r="K2418" s="325">
        <v>40.47</v>
      </c>
    </row>
    <row r="2419" spans="1:11" hidden="1">
      <c r="A2419" s="323" t="s">
        <v>1076</v>
      </c>
      <c r="B2419" s="324" t="s">
        <v>1083</v>
      </c>
      <c r="C2419" s="324" t="s">
        <v>1280</v>
      </c>
      <c r="D2419" s="324">
        <v>126</v>
      </c>
      <c r="E2419" s="323" t="s">
        <v>1925</v>
      </c>
      <c r="F2419" s="403" t="s">
        <v>1294</v>
      </c>
      <c r="G2419" s="404"/>
      <c r="H2419" s="324" t="s">
        <v>1907</v>
      </c>
      <c r="I2419" s="323">
        <v>8.1000000000000003E-2</v>
      </c>
      <c r="J2419" s="323">
        <v>526.03</v>
      </c>
      <c r="K2419" s="325">
        <v>42.61</v>
      </c>
    </row>
    <row r="2420" spans="1:11" ht="24.75" hidden="1">
      <c r="A2420" s="323" t="s">
        <v>1076</v>
      </c>
      <c r="B2420" s="324" t="s">
        <v>1083</v>
      </c>
      <c r="C2420" s="324" t="s">
        <v>1280</v>
      </c>
      <c r="D2420" s="324">
        <v>140</v>
      </c>
      <c r="E2420" s="323" t="s">
        <v>1293</v>
      </c>
      <c r="F2420" s="403" t="s">
        <v>1294</v>
      </c>
      <c r="G2420" s="404"/>
      <c r="H2420" s="324" t="s">
        <v>1295</v>
      </c>
      <c r="I2420" s="323">
        <v>1.73</v>
      </c>
      <c r="J2420" s="323">
        <v>13.22</v>
      </c>
      <c r="K2420" s="325">
        <v>22.87</v>
      </c>
    </row>
    <row r="2421" spans="1:11" ht="24.75" hidden="1">
      <c r="A2421" s="323" t="s">
        <v>1076</v>
      </c>
      <c r="B2421" s="324" t="s">
        <v>1083</v>
      </c>
      <c r="C2421" s="324" t="s">
        <v>1280</v>
      </c>
      <c r="D2421" s="324">
        <v>155</v>
      </c>
      <c r="E2421" s="323" t="s">
        <v>1904</v>
      </c>
      <c r="F2421" s="403" t="s">
        <v>1294</v>
      </c>
      <c r="G2421" s="404"/>
      <c r="H2421" s="324" t="s">
        <v>1699</v>
      </c>
      <c r="I2421" s="323">
        <v>1.8</v>
      </c>
      <c r="J2421" s="323">
        <v>91.42</v>
      </c>
      <c r="K2421" s="325">
        <v>164.56</v>
      </c>
    </row>
    <row r="2422" spans="1:11" hidden="1">
      <c r="A2422" s="323" t="s">
        <v>1076</v>
      </c>
      <c r="B2422" s="324" t="s">
        <v>1083</v>
      </c>
      <c r="C2422" s="324" t="s">
        <v>1280</v>
      </c>
      <c r="D2422" s="324">
        <v>1908</v>
      </c>
      <c r="E2422" s="323" t="s">
        <v>1933</v>
      </c>
      <c r="F2422" s="403" t="s">
        <v>1294</v>
      </c>
      <c r="G2422" s="404"/>
      <c r="H2422" s="324" t="s">
        <v>1699</v>
      </c>
      <c r="I2422" s="323">
        <v>1.71</v>
      </c>
      <c r="J2422" s="323">
        <v>29.88</v>
      </c>
      <c r="K2422" s="325">
        <v>51.09</v>
      </c>
    </row>
    <row r="2423" spans="1:11" hidden="1">
      <c r="A2423" s="323" t="s">
        <v>1076</v>
      </c>
      <c r="B2423" s="324" t="s">
        <v>1083</v>
      </c>
      <c r="C2423" s="324" t="s">
        <v>1280</v>
      </c>
      <c r="D2423" s="324">
        <v>2497</v>
      </c>
      <c r="E2423" s="323" t="s">
        <v>1926</v>
      </c>
      <c r="F2423" s="403" t="s">
        <v>1294</v>
      </c>
      <c r="G2423" s="404"/>
      <c r="H2423" s="324" t="s">
        <v>1907</v>
      </c>
      <c r="I2423" s="323">
        <v>1.8</v>
      </c>
      <c r="J2423" s="323">
        <v>44.43</v>
      </c>
      <c r="K2423" s="325">
        <v>79.97</v>
      </c>
    </row>
    <row r="2424" spans="1:11" hidden="1">
      <c r="A2424" s="323" t="s">
        <v>1076</v>
      </c>
      <c r="B2424" s="324" t="s">
        <v>1083</v>
      </c>
      <c r="C2424" s="324" t="s">
        <v>1280</v>
      </c>
      <c r="D2424" s="324">
        <v>3310</v>
      </c>
      <c r="E2424" s="323" t="s">
        <v>1927</v>
      </c>
      <c r="F2424" s="403" t="s">
        <v>1294</v>
      </c>
      <c r="G2424" s="404"/>
      <c r="H2424" s="324" t="s">
        <v>1699</v>
      </c>
      <c r="I2424" s="323">
        <v>1.71</v>
      </c>
      <c r="J2424" s="323">
        <v>5.97</v>
      </c>
      <c r="K2424" s="325">
        <v>10.210000000000001</v>
      </c>
    </row>
    <row r="2425" spans="1:11" hidden="1">
      <c r="A2425" s="277"/>
      <c r="B2425"/>
      <c r="C2425"/>
      <c r="D2425"/>
      <c r="E2425" s="277"/>
      <c r="F2425" s="277"/>
      <c r="G2425"/>
      <c r="H2425"/>
      <c r="I2425" s="277"/>
      <c r="J2425" s="277"/>
      <c r="K2425" s="278"/>
    </row>
    <row r="2426" spans="1:11" hidden="1">
      <c r="A2426" s="277"/>
      <c r="B2426"/>
      <c r="C2426"/>
      <c r="D2426"/>
      <c r="E2426" s="277"/>
      <c r="F2426" s="277"/>
      <c r="G2426"/>
      <c r="H2426"/>
      <c r="I2426" s="277"/>
      <c r="J2426" s="277"/>
      <c r="K2426" s="278"/>
    </row>
    <row r="2427" spans="1:11" ht="31.5" hidden="1">
      <c r="A2427" s="319" t="s">
        <v>1934</v>
      </c>
      <c r="B2427" s="320" t="s">
        <v>1074</v>
      </c>
      <c r="C2427" s="320" t="s">
        <v>1280</v>
      </c>
      <c r="D2427" s="320">
        <v>10311</v>
      </c>
      <c r="E2427" s="321" t="s">
        <v>1470</v>
      </c>
      <c r="F2427" s="321" t="s">
        <v>1282</v>
      </c>
      <c r="G2427" s="320"/>
      <c r="H2427" s="320" t="s">
        <v>130</v>
      </c>
      <c r="I2427" s="321">
        <v>1</v>
      </c>
      <c r="J2427" s="321">
        <v>2106.96</v>
      </c>
      <c r="K2427" s="322">
        <v>2106.96</v>
      </c>
    </row>
    <row r="2428" spans="1:11" ht="24.75" hidden="1">
      <c r="A2428" s="315"/>
      <c r="B2428" s="316" t="s">
        <v>1066</v>
      </c>
      <c r="C2428" s="316" t="s">
        <v>1067</v>
      </c>
      <c r="D2428" s="316" t="s">
        <v>6</v>
      </c>
      <c r="E2428" s="317" t="s">
        <v>1068</v>
      </c>
      <c r="F2428" s="317" t="s">
        <v>1069</v>
      </c>
      <c r="G2428" s="316"/>
      <c r="H2428" s="316" t="s">
        <v>1070</v>
      </c>
      <c r="I2428" s="317" t="s">
        <v>11</v>
      </c>
      <c r="J2428" s="317" t="s">
        <v>1071</v>
      </c>
      <c r="K2428" s="318" t="s">
        <v>1072</v>
      </c>
    </row>
    <row r="2429" spans="1:11" ht="24.75" hidden="1">
      <c r="A2429" s="323" t="s">
        <v>1076</v>
      </c>
      <c r="B2429" s="324" t="s">
        <v>1077</v>
      </c>
      <c r="C2429" s="324" t="s">
        <v>1280</v>
      </c>
      <c r="D2429" s="324">
        <v>11090</v>
      </c>
      <c r="E2429" s="323" t="s">
        <v>1470</v>
      </c>
      <c r="F2429" s="403" t="s">
        <v>1079</v>
      </c>
      <c r="G2429" s="404"/>
      <c r="H2429" s="324" t="s">
        <v>130</v>
      </c>
      <c r="I2429" s="323">
        <v>1</v>
      </c>
      <c r="J2429" s="323">
        <v>1971.92</v>
      </c>
      <c r="K2429" s="325">
        <v>1971.92</v>
      </c>
    </row>
    <row r="2430" spans="1:11" hidden="1">
      <c r="A2430" s="323" t="s">
        <v>1076</v>
      </c>
      <c r="B2430" s="324" t="s">
        <v>1077</v>
      </c>
      <c r="C2430" s="324" t="s">
        <v>19</v>
      </c>
      <c r="D2430" s="324">
        <v>2436</v>
      </c>
      <c r="E2430" s="323" t="s">
        <v>1508</v>
      </c>
      <c r="F2430" s="403" t="s">
        <v>1197</v>
      </c>
      <c r="G2430" s="404"/>
      <c r="H2430" s="324" t="s">
        <v>979</v>
      </c>
      <c r="I2430" s="323">
        <v>4</v>
      </c>
      <c r="J2430" s="323">
        <v>15.33</v>
      </c>
      <c r="K2430" s="325">
        <v>61.32</v>
      </c>
    </row>
    <row r="2431" spans="1:11" hidden="1">
      <c r="A2431" s="323" t="s">
        <v>1076</v>
      </c>
      <c r="B2431" s="324" t="s">
        <v>1077</v>
      </c>
      <c r="C2431" s="324" t="s">
        <v>19</v>
      </c>
      <c r="D2431" s="324">
        <v>6111</v>
      </c>
      <c r="E2431" s="323" t="s">
        <v>1292</v>
      </c>
      <c r="F2431" s="403" t="s">
        <v>1197</v>
      </c>
      <c r="G2431" s="404"/>
      <c r="H2431" s="324" t="s">
        <v>979</v>
      </c>
      <c r="I2431" s="323">
        <v>4</v>
      </c>
      <c r="J2431" s="323">
        <v>11.05</v>
      </c>
      <c r="K2431" s="325">
        <v>44.2</v>
      </c>
    </row>
    <row r="2432" spans="1:11" hidden="1">
      <c r="A2432" s="323" t="s">
        <v>1076</v>
      </c>
      <c r="B2432" s="324" t="s">
        <v>1083</v>
      </c>
      <c r="C2432" s="324" t="s">
        <v>1280</v>
      </c>
      <c r="D2432" s="324">
        <v>10549</v>
      </c>
      <c r="E2432" s="323" t="s">
        <v>1296</v>
      </c>
      <c r="F2432" s="403" t="s">
        <v>1294</v>
      </c>
      <c r="G2432" s="404"/>
      <c r="H2432" s="324" t="s">
        <v>1297</v>
      </c>
      <c r="I2432" s="323">
        <v>4</v>
      </c>
      <c r="J2432" s="323">
        <v>3.76</v>
      </c>
      <c r="K2432" s="325">
        <v>15.04</v>
      </c>
    </row>
    <row r="2433" spans="1:11" hidden="1">
      <c r="A2433" s="323" t="s">
        <v>1076</v>
      </c>
      <c r="B2433" s="324" t="s">
        <v>1083</v>
      </c>
      <c r="C2433" s="324" t="s">
        <v>1280</v>
      </c>
      <c r="D2433" s="324">
        <v>10552</v>
      </c>
      <c r="E2433" s="323" t="s">
        <v>1509</v>
      </c>
      <c r="F2433" s="403" t="s">
        <v>1294</v>
      </c>
      <c r="G2433" s="404"/>
      <c r="H2433" s="324" t="s">
        <v>1297</v>
      </c>
      <c r="I2433" s="323">
        <v>4</v>
      </c>
      <c r="J2433" s="323">
        <v>3.62</v>
      </c>
      <c r="K2433" s="325">
        <v>14.48</v>
      </c>
    </row>
    <row r="2434" spans="1:11" hidden="1">
      <c r="A2434" s="277"/>
      <c r="B2434"/>
      <c r="C2434"/>
      <c r="D2434"/>
      <c r="E2434" s="277"/>
      <c r="F2434" s="277"/>
      <c r="G2434"/>
      <c r="H2434"/>
      <c r="I2434" s="277"/>
      <c r="J2434" s="277"/>
      <c r="K2434" s="278"/>
    </row>
    <row r="2435" spans="1:11" hidden="1">
      <c r="A2435" s="277"/>
      <c r="B2435"/>
      <c r="C2435"/>
      <c r="D2435"/>
      <c r="E2435" s="277"/>
      <c r="F2435" s="277"/>
      <c r="G2435"/>
      <c r="H2435"/>
      <c r="I2435" s="277"/>
      <c r="J2435" s="277"/>
      <c r="K2435" s="278"/>
    </row>
    <row r="2436" spans="1:11" ht="31.5" hidden="1">
      <c r="A2436" s="319" t="s">
        <v>1935</v>
      </c>
      <c r="B2436" s="320" t="s">
        <v>1074</v>
      </c>
      <c r="C2436" s="320" t="s">
        <v>1280</v>
      </c>
      <c r="D2436" s="320">
        <v>3310</v>
      </c>
      <c r="E2436" s="321" t="s">
        <v>1927</v>
      </c>
      <c r="F2436" s="321" t="s">
        <v>1282</v>
      </c>
      <c r="G2436" s="320"/>
      <c r="H2436" s="320" t="s">
        <v>1699</v>
      </c>
      <c r="I2436" s="321">
        <v>1</v>
      </c>
      <c r="J2436" s="321">
        <v>5.97</v>
      </c>
      <c r="K2436" s="322">
        <v>5.97</v>
      </c>
    </row>
    <row r="2437" spans="1:11" ht="24.75" hidden="1">
      <c r="A2437" s="315"/>
      <c r="B2437" s="316" t="s">
        <v>1066</v>
      </c>
      <c r="C2437" s="316" t="s">
        <v>1067</v>
      </c>
      <c r="D2437" s="316" t="s">
        <v>6</v>
      </c>
      <c r="E2437" s="317" t="s">
        <v>1068</v>
      </c>
      <c r="F2437" s="317" t="s">
        <v>1069</v>
      </c>
      <c r="G2437" s="316"/>
      <c r="H2437" s="316" t="s">
        <v>1070</v>
      </c>
      <c r="I2437" s="317" t="s">
        <v>11</v>
      </c>
      <c r="J2437" s="317" t="s">
        <v>1071</v>
      </c>
      <c r="K2437" s="318" t="s">
        <v>1072</v>
      </c>
    </row>
    <row r="2438" spans="1:11" hidden="1">
      <c r="A2438" s="323" t="s">
        <v>1076</v>
      </c>
      <c r="B2438" s="324" t="s">
        <v>1077</v>
      </c>
      <c r="C2438" s="324" t="s">
        <v>19</v>
      </c>
      <c r="D2438" s="324">
        <v>4750</v>
      </c>
      <c r="E2438" s="323" t="s">
        <v>1291</v>
      </c>
      <c r="F2438" s="403" t="s">
        <v>1197</v>
      </c>
      <c r="G2438" s="404"/>
      <c r="H2438" s="324" t="s">
        <v>979</v>
      </c>
      <c r="I2438" s="323">
        <v>0.1</v>
      </c>
      <c r="J2438" s="323">
        <v>14.83</v>
      </c>
      <c r="K2438" s="325">
        <v>1.48</v>
      </c>
    </row>
    <row r="2439" spans="1:11" hidden="1">
      <c r="A2439" s="323" t="s">
        <v>1076</v>
      </c>
      <c r="B2439" s="324" t="s">
        <v>1077</v>
      </c>
      <c r="C2439" s="324" t="s">
        <v>19</v>
      </c>
      <c r="D2439" s="324">
        <v>6111</v>
      </c>
      <c r="E2439" s="323" t="s">
        <v>1292</v>
      </c>
      <c r="F2439" s="403" t="s">
        <v>1197</v>
      </c>
      <c r="G2439" s="404"/>
      <c r="H2439" s="324" t="s">
        <v>979</v>
      </c>
      <c r="I2439" s="323">
        <v>0.1</v>
      </c>
      <c r="J2439" s="323">
        <v>11.05</v>
      </c>
      <c r="K2439" s="325">
        <v>1.1100000000000001</v>
      </c>
    </row>
    <row r="2440" spans="1:11" ht="24.75" hidden="1">
      <c r="A2440" s="323" t="s">
        <v>1076</v>
      </c>
      <c r="B2440" s="324" t="s">
        <v>1083</v>
      </c>
      <c r="C2440" s="324" t="s">
        <v>1280</v>
      </c>
      <c r="D2440" s="324">
        <v>1903</v>
      </c>
      <c r="E2440" s="323" t="s">
        <v>1909</v>
      </c>
      <c r="F2440" s="403" t="s">
        <v>1294</v>
      </c>
      <c r="G2440" s="404"/>
      <c r="H2440" s="324" t="s">
        <v>1907</v>
      </c>
      <c r="I2440" s="323">
        <v>5.0000000000000001E-3</v>
      </c>
      <c r="J2440" s="323">
        <v>525.41</v>
      </c>
      <c r="K2440" s="325">
        <v>2.63</v>
      </c>
    </row>
    <row r="2441" spans="1:11" hidden="1">
      <c r="A2441" s="323" t="s">
        <v>1076</v>
      </c>
      <c r="B2441" s="324" t="s">
        <v>1083</v>
      </c>
      <c r="C2441" s="324" t="s">
        <v>1280</v>
      </c>
      <c r="D2441" s="324">
        <v>10549</v>
      </c>
      <c r="E2441" s="323" t="s">
        <v>1296</v>
      </c>
      <c r="F2441" s="403" t="s">
        <v>1294</v>
      </c>
      <c r="G2441" s="404"/>
      <c r="H2441" s="324" t="s">
        <v>1297</v>
      </c>
      <c r="I2441" s="323">
        <v>0.1</v>
      </c>
      <c r="J2441" s="323">
        <v>3.76</v>
      </c>
      <c r="K2441" s="325">
        <v>0.38</v>
      </c>
    </row>
    <row r="2442" spans="1:11" hidden="1">
      <c r="A2442" s="323" t="s">
        <v>1076</v>
      </c>
      <c r="B2442" s="324" t="s">
        <v>1083</v>
      </c>
      <c r="C2442" s="324" t="s">
        <v>1280</v>
      </c>
      <c r="D2442" s="324">
        <v>10550</v>
      </c>
      <c r="E2442" s="323" t="s">
        <v>1298</v>
      </c>
      <c r="F2442" s="403" t="s">
        <v>1294</v>
      </c>
      <c r="G2442" s="404"/>
      <c r="H2442" s="324" t="s">
        <v>1297</v>
      </c>
      <c r="I2442" s="323">
        <v>0.1</v>
      </c>
      <c r="J2442" s="323">
        <v>3.67</v>
      </c>
      <c r="K2442" s="325">
        <v>0.37</v>
      </c>
    </row>
    <row r="2443" spans="1:11" hidden="1">
      <c r="A2443" s="277"/>
      <c r="B2443"/>
      <c r="C2443"/>
      <c r="D2443"/>
      <c r="E2443" s="277"/>
      <c r="F2443" s="277"/>
      <c r="G2443"/>
      <c r="H2443"/>
      <c r="I2443" s="277"/>
      <c r="J2443" s="277"/>
      <c r="K2443" s="278"/>
    </row>
    <row r="2444" spans="1:11" hidden="1">
      <c r="A2444" s="277"/>
      <c r="B2444"/>
      <c r="C2444"/>
      <c r="D2444"/>
      <c r="E2444" s="277"/>
      <c r="F2444" s="277"/>
      <c r="G2444"/>
      <c r="H2444"/>
      <c r="I2444" s="277"/>
      <c r="J2444" s="277"/>
      <c r="K2444" s="278"/>
    </row>
    <row r="2445" spans="1:11" ht="31.5" hidden="1">
      <c r="A2445" s="319" t="s">
        <v>1936</v>
      </c>
      <c r="B2445" s="320" t="s">
        <v>1074</v>
      </c>
      <c r="C2445" s="320" t="s">
        <v>1280</v>
      </c>
      <c r="D2445" s="320">
        <v>124</v>
      </c>
      <c r="E2445" s="321" t="s">
        <v>1937</v>
      </c>
      <c r="F2445" s="321" t="s">
        <v>1282</v>
      </c>
      <c r="G2445" s="320"/>
      <c r="H2445" s="320" t="s">
        <v>1907</v>
      </c>
      <c r="I2445" s="321">
        <v>1</v>
      </c>
      <c r="J2445" s="321">
        <v>458.95</v>
      </c>
      <c r="K2445" s="322">
        <v>458.95</v>
      </c>
    </row>
    <row r="2446" spans="1:11" ht="24.75" hidden="1">
      <c r="A2446" s="315"/>
      <c r="B2446" s="316" t="s">
        <v>1066</v>
      </c>
      <c r="C2446" s="316" t="s">
        <v>1067</v>
      </c>
      <c r="D2446" s="316" t="s">
        <v>6</v>
      </c>
      <c r="E2446" s="317" t="s">
        <v>1068</v>
      </c>
      <c r="F2446" s="317" t="s">
        <v>1069</v>
      </c>
      <c r="G2446" s="316"/>
      <c r="H2446" s="316" t="s">
        <v>1070</v>
      </c>
      <c r="I2446" s="317" t="s">
        <v>11</v>
      </c>
      <c r="J2446" s="317" t="s">
        <v>1071</v>
      </c>
      <c r="K2446" s="318" t="s">
        <v>1072</v>
      </c>
    </row>
    <row r="2447" spans="1:11" hidden="1">
      <c r="A2447" s="323" t="s">
        <v>1076</v>
      </c>
      <c r="B2447" s="324" t="s">
        <v>1077</v>
      </c>
      <c r="C2447" s="324" t="s">
        <v>19</v>
      </c>
      <c r="D2447" s="324">
        <v>367</v>
      </c>
      <c r="E2447" s="323" t="s">
        <v>1288</v>
      </c>
      <c r="F2447" s="403" t="s">
        <v>1079</v>
      </c>
      <c r="G2447" s="404"/>
      <c r="H2447" s="324" t="s">
        <v>28</v>
      </c>
      <c r="I2447" s="323">
        <v>0.94299999999999995</v>
      </c>
      <c r="J2447" s="323">
        <v>106.42</v>
      </c>
      <c r="K2447" s="325">
        <v>100.35</v>
      </c>
    </row>
    <row r="2448" spans="1:11" hidden="1">
      <c r="A2448" s="323" t="s">
        <v>1076</v>
      </c>
      <c r="B2448" s="324" t="s">
        <v>1077</v>
      </c>
      <c r="C2448" s="324" t="s">
        <v>19</v>
      </c>
      <c r="D2448" s="324">
        <v>1379</v>
      </c>
      <c r="E2448" s="323" t="s">
        <v>1289</v>
      </c>
      <c r="F2448" s="403" t="s">
        <v>1079</v>
      </c>
      <c r="G2448" s="404"/>
      <c r="H2448" s="324" t="s">
        <v>218</v>
      </c>
      <c r="I2448" s="323">
        <v>255</v>
      </c>
      <c r="J2448" s="323">
        <v>0.78</v>
      </c>
      <c r="K2448" s="325">
        <v>198.9</v>
      </c>
    </row>
    <row r="2449" spans="1:11" hidden="1">
      <c r="A2449" s="323" t="s">
        <v>1076</v>
      </c>
      <c r="B2449" s="324" t="s">
        <v>1077</v>
      </c>
      <c r="C2449" s="324" t="s">
        <v>19</v>
      </c>
      <c r="D2449" s="324">
        <v>4718</v>
      </c>
      <c r="E2449" s="323" t="s">
        <v>1211</v>
      </c>
      <c r="F2449" s="403" t="s">
        <v>1079</v>
      </c>
      <c r="G2449" s="404"/>
      <c r="H2449" s="324" t="s">
        <v>28</v>
      </c>
      <c r="I2449" s="323">
        <v>0.627</v>
      </c>
      <c r="J2449" s="323">
        <v>84.85</v>
      </c>
      <c r="K2449" s="325">
        <v>53.2</v>
      </c>
    </row>
    <row r="2450" spans="1:11" hidden="1">
      <c r="A2450" s="323" t="s">
        <v>1076</v>
      </c>
      <c r="B2450" s="324" t="s">
        <v>1077</v>
      </c>
      <c r="C2450" s="324" t="s">
        <v>19</v>
      </c>
      <c r="D2450" s="324">
        <v>4721</v>
      </c>
      <c r="E2450" s="323" t="s">
        <v>1290</v>
      </c>
      <c r="F2450" s="403" t="s">
        <v>1079</v>
      </c>
      <c r="G2450" s="404"/>
      <c r="H2450" s="324" t="s">
        <v>28</v>
      </c>
      <c r="I2450" s="323">
        <v>0.20899999999999999</v>
      </c>
      <c r="J2450" s="323">
        <v>84.4</v>
      </c>
      <c r="K2450" s="325">
        <v>17.64</v>
      </c>
    </row>
    <row r="2451" spans="1:11" hidden="1">
      <c r="A2451" s="323" t="s">
        <v>1076</v>
      </c>
      <c r="B2451" s="324" t="s">
        <v>1077</v>
      </c>
      <c r="C2451" s="324" t="s">
        <v>19</v>
      </c>
      <c r="D2451" s="324">
        <v>6111</v>
      </c>
      <c r="E2451" s="323" t="s">
        <v>1292</v>
      </c>
      <c r="F2451" s="403" t="s">
        <v>1197</v>
      </c>
      <c r="G2451" s="404"/>
      <c r="H2451" s="324" t="s">
        <v>979</v>
      </c>
      <c r="I2451" s="323">
        <v>6</v>
      </c>
      <c r="J2451" s="323">
        <v>11.05</v>
      </c>
      <c r="K2451" s="325">
        <v>66.3</v>
      </c>
    </row>
    <row r="2452" spans="1:11" hidden="1">
      <c r="A2452" s="323" t="s">
        <v>1076</v>
      </c>
      <c r="B2452" s="324" t="s">
        <v>1083</v>
      </c>
      <c r="C2452" s="324" t="s">
        <v>1280</v>
      </c>
      <c r="D2452" s="324">
        <v>10549</v>
      </c>
      <c r="E2452" s="323" t="s">
        <v>1296</v>
      </c>
      <c r="F2452" s="403" t="s">
        <v>1294</v>
      </c>
      <c r="G2452" s="404"/>
      <c r="H2452" s="324" t="s">
        <v>1297</v>
      </c>
      <c r="I2452" s="323">
        <v>6</v>
      </c>
      <c r="J2452" s="323">
        <v>3.76</v>
      </c>
      <c r="K2452" s="325">
        <v>22.56</v>
      </c>
    </row>
    <row r="2453" spans="1:11" hidden="1">
      <c r="A2453" s="277"/>
      <c r="B2453"/>
      <c r="C2453"/>
      <c r="D2453"/>
      <c r="E2453" s="277"/>
      <c r="F2453" s="277"/>
      <c r="G2453"/>
      <c r="H2453"/>
      <c r="I2453" s="277"/>
      <c r="J2453" s="277"/>
      <c r="K2453" s="278"/>
    </row>
    <row r="2454" spans="1:11" hidden="1">
      <c r="A2454" s="277"/>
      <c r="B2454"/>
      <c r="C2454"/>
      <c r="D2454"/>
      <c r="E2454" s="277"/>
      <c r="F2454" s="277"/>
      <c r="G2454"/>
      <c r="H2454"/>
      <c r="I2454" s="277"/>
      <c r="J2454" s="277"/>
      <c r="K2454" s="278"/>
    </row>
    <row r="2455" spans="1:11" ht="31.5" hidden="1">
      <c r="A2455" s="319" t="s">
        <v>1938</v>
      </c>
      <c r="B2455" s="320" t="s">
        <v>1074</v>
      </c>
      <c r="C2455" s="320" t="s">
        <v>1280</v>
      </c>
      <c r="D2455" s="320">
        <v>95</v>
      </c>
      <c r="E2455" s="321" t="s">
        <v>1932</v>
      </c>
      <c r="F2455" s="321" t="s">
        <v>1282</v>
      </c>
      <c r="G2455" s="320"/>
      <c r="H2455" s="320" t="s">
        <v>1907</v>
      </c>
      <c r="I2455" s="321">
        <v>1</v>
      </c>
      <c r="J2455" s="321">
        <v>499.58</v>
      </c>
      <c r="K2455" s="322">
        <v>499.58</v>
      </c>
    </row>
    <row r="2456" spans="1:11" ht="24.75" hidden="1">
      <c r="A2456" s="315"/>
      <c r="B2456" s="316" t="s">
        <v>1066</v>
      </c>
      <c r="C2456" s="316" t="s">
        <v>1067</v>
      </c>
      <c r="D2456" s="316" t="s">
        <v>6</v>
      </c>
      <c r="E2456" s="317" t="s">
        <v>1068</v>
      </c>
      <c r="F2456" s="317" t="s">
        <v>1069</v>
      </c>
      <c r="G2456" s="316"/>
      <c r="H2456" s="316" t="s">
        <v>1070</v>
      </c>
      <c r="I2456" s="317" t="s">
        <v>11</v>
      </c>
      <c r="J2456" s="317" t="s">
        <v>1071</v>
      </c>
      <c r="K2456" s="318" t="s">
        <v>1072</v>
      </c>
    </row>
    <row r="2457" spans="1:11" hidden="1">
      <c r="A2457" s="323" t="s">
        <v>1076</v>
      </c>
      <c r="B2457" s="324" t="s">
        <v>1083</v>
      </c>
      <c r="C2457" s="324" t="s">
        <v>1280</v>
      </c>
      <c r="D2457" s="324">
        <v>124</v>
      </c>
      <c r="E2457" s="323" t="s">
        <v>1937</v>
      </c>
      <c r="F2457" s="403" t="s">
        <v>1294</v>
      </c>
      <c r="G2457" s="404"/>
      <c r="H2457" s="324" t="s">
        <v>1907</v>
      </c>
      <c r="I2457" s="323">
        <v>1</v>
      </c>
      <c r="J2457" s="323">
        <v>458.95</v>
      </c>
      <c r="K2457" s="325">
        <v>458.95</v>
      </c>
    </row>
    <row r="2458" spans="1:11" ht="24.75" hidden="1">
      <c r="A2458" s="323" t="s">
        <v>1076</v>
      </c>
      <c r="B2458" s="324" t="s">
        <v>1083</v>
      </c>
      <c r="C2458" s="324" t="s">
        <v>1280</v>
      </c>
      <c r="D2458" s="324">
        <v>7692</v>
      </c>
      <c r="E2458" s="323" t="s">
        <v>1939</v>
      </c>
      <c r="F2458" s="403" t="s">
        <v>1294</v>
      </c>
      <c r="G2458" s="404"/>
      <c r="H2458" s="324" t="s">
        <v>1907</v>
      </c>
      <c r="I2458" s="323">
        <v>1</v>
      </c>
      <c r="J2458" s="323">
        <v>40.630000000000003</v>
      </c>
      <c r="K2458" s="325">
        <v>40.630000000000003</v>
      </c>
    </row>
    <row r="2459" spans="1:11" hidden="1">
      <c r="A2459" s="277"/>
      <c r="B2459"/>
      <c r="C2459"/>
      <c r="D2459"/>
      <c r="E2459" s="277"/>
      <c r="F2459" s="277"/>
      <c r="G2459"/>
      <c r="H2459"/>
      <c r="I2459" s="277"/>
      <c r="J2459" s="277"/>
      <c r="K2459" s="278"/>
    </row>
    <row r="2460" spans="1:11" hidden="1">
      <c r="A2460" s="277"/>
      <c r="B2460"/>
      <c r="C2460"/>
      <c r="D2460"/>
      <c r="E2460" s="277"/>
      <c r="F2460" s="277"/>
      <c r="G2460"/>
      <c r="H2460"/>
      <c r="I2460" s="277"/>
      <c r="J2460" s="277"/>
      <c r="K2460" s="278"/>
    </row>
    <row r="2461" spans="1:11" ht="31.5" hidden="1">
      <c r="A2461" s="319" t="s">
        <v>1940</v>
      </c>
      <c r="B2461" s="320" t="s">
        <v>1074</v>
      </c>
      <c r="C2461" s="320" t="s">
        <v>1280</v>
      </c>
      <c r="D2461" s="320">
        <v>126</v>
      </c>
      <c r="E2461" s="321" t="s">
        <v>1925</v>
      </c>
      <c r="F2461" s="321" t="s">
        <v>1282</v>
      </c>
      <c r="G2461" s="320"/>
      <c r="H2461" s="320" t="s">
        <v>1907</v>
      </c>
      <c r="I2461" s="321">
        <v>1</v>
      </c>
      <c r="J2461" s="321">
        <v>526.03</v>
      </c>
      <c r="K2461" s="322">
        <v>526.03</v>
      </c>
    </row>
    <row r="2462" spans="1:11" ht="24.75" hidden="1">
      <c r="A2462" s="315"/>
      <c r="B2462" s="316" t="s">
        <v>1066</v>
      </c>
      <c r="C2462" s="316" t="s">
        <v>1067</v>
      </c>
      <c r="D2462" s="316" t="s">
        <v>6</v>
      </c>
      <c r="E2462" s="317" t="s">
        <v>1068</v>
      </c>
      <c r="F2462" s="317" t="s">
        <v>1069</v>
      </c>
      <c r="G2462" s="316"/>
      <c r="H2462" s="316" t="s">
        <v>1070</v>
      </c>
      <c r="I2462" s="317" t="s">
        <v>11</v>
      </c>
      <c r="J2462" s="317" t="s">
        <v>1071</v>
      </c>
      <c r="K2462" s="318" t="s">
        <v>1072</v>
      </c>
    </row>
    <row r="2463" spans="1:11" hidden="1">
      <c r="A2463" s="323" t="s">
        <v>1076</v>
      </c>
      <c r="B2463" s="324" t="s">
        <v>1083</v>
      </c>
      <c r="C2463" s="324" t="s">
        <v>1280</v>
      </c>
      <c r="D2463" s="324">
        <v>125</v>
      </c>
      <c r="E2463" s="323" t="s">
        <v>1941</v>
      </c>
      <c r="F2463" s="403" t="s">
        <v>1294</v>
      </c>
      <c r="G2463" s="404"/>
      <c r="H2463" s="324" t="s">
        <v>1907</v>
      </c>
      <c r="I2463" s="323">
        <v>1</v>
      </c>
      <c r="J2463" s="323">
        <v>485.4</v>
      </c>
      <c r="K2463" s="325">
        <v>485.4</v>
      </c>
    </row>
    <row r="2464" spans="1:11" ht="24.75" hidden="1">
      <c r="A2464" s="323" t="s">
        <v>1076</v>
      </c>
      <c r="B2464" s="324" t="s">
        <v>1083</v>
      </c>
      <c r="C2464" s="324" t="s">
        <v>1280</v>
      </c>
      <c r="D2464" s="324">
        <v>7692</v>
      </c>
      <c r="E2464" s="323" t="s">
        <v>1939</v>
      </c>
      <c r="F2464" s="403" t="s">
        <v>1294</v>
      </c>
      <c r="G2464" s="404"/>
      <c r="H2464" s="324" t="s">
        <v>1907</v>
      </c>
      <c r="I2464" s="323">
        <v>1</v>
      </c>
      <c r="J2464" s="323">
        <v>40.630000000000003</v>
      </c>
      <c r="K2464" s="325">
        <v>40.630000000000003</v>
      </c>
    </row>
    <row r="2465" spans="1:11" hidden="1">
      <c r="A2465" s="277"/>
      <c r="B2465"/>
      <c r="C2465"/>
      <c r="D2465"/>
      <c r="E2465" s="277"/>
      <c r="F2465" s="277"/>
      <c r="G2465"/>
      <c r="H2465"/>
      <c r="I2465" s="277"/>
      <c r="J2465" s="277"/>
      <c r="K2465" s="278"/>
    </row>
    <row r="2466" spans="1:11" hidden="1">
      <c r="A2466" s="277"/>
      <c r="B2466"/>
      <c r="C2466"/>
      <c r="D2466"/>
      <c r="E2466" s="277"/>
      <c r="F2466" s="277"/>
      <c r="G2466"/>
      <c r="H2466"/>
      <c r="I2466" s="277"/>
      <c r="J2466" s="277"/>
      <c r="K2466" s="278"/>
    </row>
    <row r="2467" spans="1:11" ht="31.5" hidden="1">
      <c r="A2467" s="319" t="s">
        <v>1942</v>
      </c>
      <c r="B2467" s="320" t="s">
        <v>1074</v>
      </c>
      <c r="C2467" s="320" t="s">
        <v>1280</v>
      </c>
      <c r="D2467" s="320">
        <v>125</v>
      </c>
      <c r="E2467" s="321" t="s">
        <v>1941</v>
      </c>
      <c r="F2467" s="321" t="s">
        <v>1282</v>
      </c>
      <c r="G2467" s="320"/>
      <c r="H2467" s="320" t="s">
        <v>1907</v>
      </c>
      <c r="I2467" s="321">
        <v>1</v>
      </c>
      <c r="J2467" s="321">
        <v>485.4</v>
      </c>
      <c r="K2467" s="322">
        <v>485.4</v>
      </c>
    </row>
    <row r="2468" spans="1:11" ht="24.75" hidden="1">
      <c r="A2468" s="315"/>
      <c r="B2468" s="316" t="s">
        <v>1066</v>
      </c>
      <c r="C2468" s="316" t="s">
        <v>1067</v>
      </c>
      <c r="D2468" s="316" t="s">
        <v>6</v>
      </c>
      <c r="E2468" s="317" t="s">
        <v>1068</v>
      </c>
      <c r="F2468" s="317" t="s">
        <v>1069</v>
      </c>
      <c r="G2468" s="316"/>
      <c r="H2468" s="316" t="s">
        <v>1070</v>
      </c>
      <c r="I2468" s="317" t="s">
        <v>11</v>
      </c>
      <c r="J2468" s="317" t="s">
        <v>1071</v>
      </c>
      <c r="K2468" s="318" t="s">
        <v>1072</v>
      </c>
    </row>
    <row r="2469" spans="1:11" hidden="1">
      <c r="A2469" s="323" t="s">
        <v>1076</v>
      </c>
      <c r="B2469" s="324" t="s">
        <v>1077</v>
      </c>
      <c r="C2469" s="324" t="s">
        <v>19</v>
      </c>
      <c r="D2469" s="324">
        <v>367</v>
      </c>
      <c r="E2469" s="323" t="s">
        <v>1288</v>
      </c>
      <c r="F2469" s="403" t="s">
        <v>1079</v>
      </c>
      <c r="G2469" s="404"/>
      <c r="H2469" s="324" t="s">
        <v>28</v>
      </c>
      <c r="I2469" s="323">
        <v>0.91300000000000003</v>
      </c>
      <c r="J2469" s="323">
        <v>106.42</v>
      </c>
      <c r="K2469" s="325">
        <v>97.16</v>
      </c>
    </row>
    <row r="2470" spans="1:11" hidden="1">
      <c r="A2470" s="323" t="s">
        <v>1076</v>
      </c>
      <c r="B2470" s="324" t="s">
        <v>1077</v>
      </c>
      <c r="C2470" s="324" t="s">
        <v>19</v>
      </c>
      <c r="D2470" s="324">
        <v>1379</v>
      </c>
      <c r="E2470" s="323" t="s">
        <v>1289</v>
      </c>
      <c r="F2470" s="403" t="s">
        <v>1079</v>
      </c>
      <c r="G2470" s="404"/>
      <c r="H2470" s="324" t="s">
        <v>218</v>
      </c>
      <c r="I2470" s="323">
        <v>293</v>
      </c>
      <c r="J2470" s="323">
        <v>0.78</v>
      </c>
      <c r="K2470" s="325">
        <v>228.54</v>
      </c>
    </row>
    <row r="2471" spans="1:11" hidden="1">
      <c r="A2471" s="323" t="s">
        <v>1076</v>
      </c>
      <c r="B2471" s="324" t="s">
        <v>1077</v>
      </c>
      <c r="C2471" s="324" t="s">
        <v>19</v>
      </c>
      <c r="D2471" s="324">
        <v>4718</v>
      </c>
      <c r="E2471" s="323" t="s">
        <v>1211</v>
      </c>
      <c r="F2471" s="403" t="s">
        <v>1079</v>
      </c>
      <c r="G2471" s="404"/>
      <c r="H2471" s="324" t="s">
        <v>28</v>
      </c>
      <c r="I2471" s="323">
        <v>0.627</v>
      </c>
      <c r="J2471" s="323">
        <v>84.85</v>
      </c>
      <c r="K2471" s="325">
        <v>53.2</v>
      </c>
    </row>
    <row r="2472" spans="1:11" hidden="1">
      <c r="A2472" s="323" t="s">
        <v>1076</v>
      </c>
      <c r="B2472" s="324" t="s">
        <v>1077</v>
      </c>
      <c r="C2472" s="324" t="s">
        <v>19</v>
      </c>
      <c r="D2472" s="324">
        <v>4721</v>
      </c>
      <c r="E2472" s="323" t="s">
        <v>1290</v>
      </c>
      <c r="F2472" s="403" t="s">
        <v>1079</v>
      </c>
      <c r="G2472" s="404"/>
      <c r="H2472" s="324" t="s">
        <v>28</v>
      </c>
      <c r="I2472" s="323">
        <v>0.20899999999999999</v>
      </c>
      <c r="J2472" s="323">
        <v>84.4</v>
      </c>
      <c r="K2472" s="325">
        <v>17.64</v>
      </c>
    </row>
    <row r="2473" spans="1:11" hidden="1">
      <c r="A2473" s="323" t="s">
        <v>1076</v>
      </c>
      <c r="B2473" s="324" t="s">
        <v>1077</v>
      </c>
      <c r="C2473" s="324" t="s">
        <v>19</v>
      </c>
      <c r="D2473" s="324">
        <v>6111</v>
      </c>
      <c r="E2473" s="323" t="s">
        <v>1292</v>
      </c>
      <c r="F2473" s="403" t="s">
        <v>1197</v>
      </c>
      <c r="G2473" s="404"/>
      <c r="H2473" s="324" t="s">
        <v>979</v>
      </c>
      <c r="I2473" s="323">
        <v>6</v>
      </c>
      <c r="J2473" s="323">
        <v>11.05</v>
      </c>
      <c r="K2473" s="325">
        <v>66.3</v>
      </c>
    </row>
    <row r="2474" spans="1:11" hidden="1">
      <c r="A2474" s="323" t="s">
        <v>1076</v>
      </c>
      <c r="B2474" s="324" t="s">
        <v>1083</v>
      </c>
      <c r="C2474" s="324" t="s">
        <v>1280</v>
      </c>
      <c r="D2474" s="324">
        <v>10549</v>
      </c>
      <c r="E2474" s="323" t="s">
        <v>1296</v>
      </c>
      <c r="F2474" s="403" t="s">
        <v>1294</v>
      </c>
      <c r="G2474" s="404"/>
      <c r="H2474" s="324" t="s">
        <v>1297</v>
      </c>
      <c r="I2474" s="323">
        <v>6</v>
      </c>
      <c r="J2474" s="323">
        <v>3.76</v>
      </c>
      <c r="K2474" s="325">
        <v>22.56</v>
      </c>
    </row>
    <row r="2475" spans="1:11" hidden="1">
      <c r="A2475" s="277"/>
      <c r="B2475"/>
      <c r="C2475"/>
      <c r="D2475"/>
      <c r="E2475" s="277"/>
      <c r="F2475" s="277"/>
      <c r="G2475"/>
      <c r="H2475"/>
      <c r="I2475" s="277"/>
      <c r="J2475" s="277"/>
      <c r="K2475" s="278"/>
    </row>
    <row r="2476" spans="1:11" hidden="1">
      <c r="A2476" s="277"/>
      <c r="B2476"/>
      <c r="C2476"/>
      <c r="D2476"/>
      <c r="E2476" s="277"/>
      <c r="F2476" s="277"/>
      <c r="G2476"/>
      <c r="H2476"/>
      <c r="I2476" s="277"/>
      <c r="J2476" s="277"/>
      <c r="K2476" s="278"/>
    </row>
    <row r="2477" spans="1:11" ht="31.5" hidden="1">
      <c r="A2477" s="319" t="s">
        <v>1943</v>
      </c>
      <c r="B2477" s="320" t="s">
        <v>1074</v>
      </c>
      <c r="C2477" s="320" t="s">
        <v>1280</v>
      </c>
      <c r="D2477" s="320">
        <v>681</v>
      </c>
      <c r="E2477" s="321" t="s">
        <v>1458</v>
      </c>
      <c r="F2477" s="321" t="s">
        <v>1282</v>
      </c>
      <c r="G2477" s="320"/>
      <c r="H2477" s="320" t="s">
        <v>130</v>
      </c>
      <c r="I2477" s="321">
        <v>1</v>
      </c>
      <c r="J2477" s="321">
        <v>5.95</v>
      </c>
      <c r="K2477" s="322">
        <v>5.95</v>
      </c>
    </row>
    <row r="2478" spans="1:11" ht="24.75" hidden="1">
      <c r="A2478" s="315"/>
      <c r="B2478" s="316" t="s">
        <v>1066</v>
      </c>
      <c r="C2478" s="316" t="s">
        <v>1067</v>
      </c>
      <c r="D2478" s="316" t="s">
        <v>6</v>
      </c>
      <c r="E2478" s="317" t="s">
        <v>1068</v>
      </c>
      <c r="F2478" s="317" t="s">
        <v>1069</v>
      </c>
      <c r="G2478" s="316"/>
      <c r="H2478" s="316" t="s">
        <v>1070</v>
      </c>
      <c r="I2478" s="317" t="s">
        <v>11</v>
      </c>
      <c r="J2478" s="317" t="s">
        <v>1071</v>
      </c>
      <c r="K2478" s="318" t="s">
        <v>1072</v>
      </c>
    </row>
    <row r="2479" spans="1:11" hidden="1">
      <c r="A2479" s="323" t="s">
        <v>1076</v>
      </c>
      <c r="B2479" s="324" t="s">
        <v>1077</v>
      </c>
      <c r="C2479" s="324" t="s">
        <v>1280</v>
      </c>
      <c r="D2479" s="324">
        <v>664</v>
      </c>
      <c r="E2479" s="323" t="s">
        <v>1944</v>
      </c>
      <c r="F2479" s="403" t="s">
        <v>1079</v>
      </c>
      <c r="G2479" s="404"/>
      <c r="H2479" s="324" t="s">
        <v>130</v>
      </c>
      <c r="I2479" s="323">
        <v>1</v>
      </c>
      <c r="J2479" s="323">
        <v>5</v>
      </c>
      <c r="K2479" s="325">
        <v>5</v>
      </c>
    </row>
    <row r="2480" spans="1:11" hidden="1">
      <c r="A2480" s="323" t="s">
        <v>1076</v>
      </c>
      <c r="B2480" s="324" t="s">
        <v>1077</v>
      </c>
      <c r="C2480" s="324" t="s">
        <v>19</v>
      </c>
      <c r="D2480" s="324">
        <v>2436</v>
      </c>
      <c r="E2480" s="323" t="s">
        <v>1508</v>
      </c>
      <c r="F2480" s="403" t="s">
        <v>1197</v>
      </c>
      <c r="G2480" s="404"/>
      <c r="H2480" s="324" t="s">
        <v>979</v>
      </c>
      <c r="I2480" s="323">
        <v>0.05</v>
      </c>
      <c r="J2480" s="323">
        <v>15.33</v>
      </c>
      <c r="K2480" s="325">
        <v>0.77</v>
      </c>
    </row>
    <row r="2481" spans="1:11" hidden="1">
      <c r="A2481" s="323" t="s">
        <v>1076</v>
      </c>
      <c r="B2481" s="324" t="s">
        <v>1083</v>
      </c>
      <c r="C2481" s="324" t="s">
        <v>1280</v>
      </c>
      <c r="D2481" s="324">
        <v>10552</v>
      </c>
      <c r="E2481" s="323" t="s">
        <v>1509</v>
      </c>
      <c r="F2481" s="403" t="s">
        <v>1294</v>
      </c>
      <c r="G2481" s="404"/>
      <c r="H2481" s="324" t="s">
        <v>1297</v>
      </c>
      <c r="I2481" s="323">
        <v>0.05</v>
      </c>
      <c r="J2481" s="323">
        <v>3.62</v>
      </c>
      <c r="K2481" s="325">
        <v>0.18</v>
      </c>
    </row>
    <row r="2482" spans="1:11" hidden="1">
      <c r="A2482" s="277"/>
      <c r="B2482"/>
      <c r="C2482"/>
      <c r="D2482"/>
      <c r="E2482" s="277"/>
      <c r="F2482" s="277"/>
      <c r="G2482"/>
      <c r="H2482"/>
      <c r="I2482" s="277"/>
      <c r="J2482" s="277"/>
      <c r="K2482" s="278"/>
    </row>
    <row r="2483" spans="1:11" hidden="1">
      <c r="A2483" s="277"/>
      <c r="B2483"/>
      <c r="C2483"/>
      <c r="D2483"/>
      <c r="E2483" s="277"/>
      <c r="F2483" s="277"/>
      <c r="G2483"/>
      <c r="H2483"/>
      <c r="I2483" s="277"/>
      <c r="J2483" s="277"/>
      <c r="K2483" s="278"/>
    </row>
    <row r="2484" spans="1:11" ht="31.5" hidden="1">
      <c r="A2484" s="319" t="s">
        <v>1945</v>
      </c>
      <c r="B2484" s="320" t="s">
        <v>1074</v>
      </c>
      <c r="C2484" s="320" t="s">
        <v>1280</v>
      </c>
      <c r="D2484" s="320">
        <v>368</v>
      </c>
      <c r="E2484" s="321" t="s">
        <v>1456</v>
      </c>
      <c r="F2484" s="321" t="s">
        <v>1282</v>
      </c>
      <c r="G2484" s="320"/>
      <c r="H2484" s="320" t="s">
        <v>130</v>
      </c>
      <c r="I2484" s="321">
        <v>1</v>
      </c>
      <c r="J2484" s="321">
        <v>55.78</v>
      </c>
      <c r="K2484" s="322">
        <v>55.78</v>
      </c>
    </row>
    <row r="2485" spans="1:11" ht="24.75" hidden="1">
      <c r="A2485" s="315"/>
      <c r="B2485" s="316" t="s">
        <v>1066</v>
      </c>
      <c r="C2485" s="316" t="s">
        <v>1067</v>
      </c>
      <c r="D2485" s="316" t="s">
        <v>6</v>
      </c>
      <c r="E2485" s="317" t="s">
        <v>1068</v>
      </c>
      <c r="F2485" s="317" t="s">
        <v>1069</v>
      </c>
      <c r="G2485" s="316"/>
      <c r="H2485" s="316" t="s">
        <v>1070</v>
      </c>
      <c r="I2485" s="317" t="s">
        <v>11</v>
      </c>
      <c r="J2485" s="317" t="s">
        <v>1071</v>
      </c>
      <c r="K2485" s="318" t="s">
        <v>1072</v>
      </c>
    </row>
    <row r="2486" spans="1:11" hidden="1">
      <c r="A2486" s="323" t="s">
        <v>1076</v>
      </c>
      <c r="B2486" s="324" t="s">
        <v>1077</v>
      </c>
      <c r="C2486" s="324" t="s">
        <v>19</v>
      </c>
      <c r="D2486" s="324">
        <v>1877</v>
      </c>
      <c r="E2486" s="323" t="s">
        <v>1946</v>
      </c>
      <c r="F2486" s="403" t="s">
        <v>1079</v>
      </c>
      <c r="G2486" s="404"/>
      <c r="H2486" s="324" t="s">
        <v>123</v>
      </c>
      <c r="I2486" s="323">
        <v>1</v>
      </c>
      <c r="J2486" s="323">
        <v>22.02</v>
      </c>
      <c r="K2486" s="325">
        <v>22.02</v>
      </c>
    </row>
    <row r="2487" spans="1:11" hidden="1">
      <c r="A2487" s="323" t="s">
        <v>1076</v>
      </c>
      <c r="B2487" s="324" t="s">
        <v>1077</v>
      </c>
      <c r="C2487" s="324" t="s">
        <v>19</v>
      </c>
      <c r="D2487" s="324">
        <v>2436</v>
      </c>
      <c r="E2487" s="323" t="s">
        <v>1508</v>
      </c>
      <c r="F2487" s="403" t="s">
        <v>1197</v>
      </c>
      <c r="G2487" s="404"/>
      <c r="H2487" s="324" t="s">
        <v>979</v>
      </c>
      <c r="I2487" s="323">
        <v>1</v>
      </c>
      <c r="J2487" s="323">
        <v>15.33</v>
      </c>
      <c r="K2487" s="325">
        <v>15.33</v>
      </c>
    </row>
    <row r="2488" spans="1:11" hidden="1">
      <c r="A2488" s="323" t="s">
        <v>1076</v>
      </c>
      <c r="B2488" s="324" t="s">
        <v>1077</v>
      </c>
      <c r="C2488" s="324" t="s">
        <v>19</v>
      </c>
      <c r="D2488" s="324">
        <v>6111</v>
      </c>
      <c r="E2488" s="323" t="s">
        <v>1292</v>
      </c>
      <c r="F2488" s="403" t="s">
        <v>1197</v>
      </c>
      <c r="G2488" s="404"/>
      <c r="H2488" s="324" t="s">
        <v>979</v>
      </c>
      <c r="I2488" s="323">
        <v>1</v>
      </c>
      <c r="J2488" s="323">
        <v>11.05</v>
      </c>
      <c r="K2488" s="325">
        <v>11.05</v>
      </c>
    </row>
    <row r="2489" spans="1:11" hidden="1">
      <c r="A2489" s="323" t="s">
        <v>1076</v>
      </c>
      <c r="B2489" s="324" t="s">
        <v>1083</v>
      </c>
      <c r="C2489" s="324" t="s">
        <v>1280</v>
      </c>
      <c r="D2489" s="324">
        <v>10549</v>
      </c>
      <c r="E2489" s="323" t="s">
        <v>1296</v>
      </c>
      <c r="F2489" s="403" t="s">
        <v>1294</v>
      </c>
      <c r="G2489" s="404"/>
      <c r="H2489" s="324" t="s">
        <v>1297</v>
      </c>
      <c r="I2489" s="323">
        <v>1</v>
      </c>
      <c r="J2489" s="323">
        <v>3.76</v>
      </c>
      <c r="K2489" s="325">
        <v>3.76</v>
      </c>
    </row>
    <row r="2490" spans="1:11" hidden="1">
      <c r="A2490" s="323" t="s">
        <v>1076</v>
      </c>
      <c r="B2490" s="324" t="s">
        <v>1083</v>
      </c>
      <c r="C2490" s="324" t="s">
        <v>1280</v>
      </c>
      <c r="D2490" s="324">
        <v>10552</v>
      </c>
      <c r="E2490" s="323" t="s">
        <v>1509</v>
      </c>
      <c r="F2490" s="403" t="s">
        <v>1294</v>
      </c>
      <c r="G2490" s="404"/>
      <c r="H2490" s="324" t="s">
        <v>1297</v>
      </c>
      <c r="I2490" s="323">
        <v>1</v>
      </c>
      <c r="J2490" s="323">
        <v>3.62</v>
      </c>
      <c r="K2490" s="325">
        <v>3.62</v>
      </c>
    </row>
    <row r="2491" spans="1:11" hidden="1">
      <c r="A2491" s="277"/>
      <c r="B2491"/>
      <c r="C2491"/>
      <c r="D2491"/>
      <c r="E2491" s="277"/>
      <c r="F2491" s="277"/>
      <c r="G2491"/>
      <c r="H2491"/>
      <c r="I2491" s="277"/>
      <c r="J2491" s="277"/>
      <c r="K2491" s="278"/>
    </row>
    <row r="2492" spans="1:11" hidden="1">
      <c r="A2492" s="277"/>
      <c r="B2492"/>
      <c r="C2492"/>
      <c r="D2492"/>
      <c r="E2492" s="277"/>
      <c r="F2492" s="277"/>
      <c r="G2492"/>
      <c r="H2492"/>
      <c r="I2492" s="277"/>
      <c r="J2492" s="277"/>
      <c r="K2492" s="278"/>
    </row>
    <row r="2493" spans="1:11" ht="31.5" hidden="1">
      <c r="A2493" s="319" t="s">
        <v>1947</v>
      </c>
      <c r="B2493" s="320" t="s">
        <v>1074</v>
      </c>
      <c r="C2493" s="320" t="s">
        <v>1280</v>
      </c>
      <c r="D2493" s="320">
        <v>9067</v>
      </c>
      <c r="E2493" s="321" t="s">
        <v>1468</v>
      </c>
      <c r="F2493" s="321" t="s">
        <v>1282</v>
      </c>
      <c r="G2493" s="320"/>
      <c r="H2493" s="320" t="s">
        <v>130</v>
      </c>
      <c r="I2493" s="321">
        <v>1</v>
      </c>
      <c r="J2493" s="321">
        <v>570.26</v>
      </c>
      <c r="K2493" s="322">
        <v>570.26</v>
      </c>
    </row>
    <row r="2494" spans="1:11" ht="24.75" hidden="1">
      <c r="A2494" s="315"/>
      <c r="B2494" s="316" t="s">
        <v>1066</v>
      </c>
      <c r="C2494" s="316" t="s">
        <v>1067</v>
      </c>
      <c r="D2494" s="316" t="s">
        <v>6</v>
      </c>
      <c r="E2494" s="317" t="s">
        <v>1068</v>
      </c>
      <c r="F2494" s="317" t="s">
        <v>1069</v>
      </c>
      <c r="G2494" s="316"/>
      <c r="H2494" s="316" t="s">
        <v>1070</v>
      </c>
      <c r="I2494" s="317" t="s">
        <v>11</v>
      </c>
      <c r="J2494" s="317" t="s">
        <v>1071</v>
      </c>
      <c r="K2494" s="318" t="s">
        <v>1072</v>
      </c>
    </row>
    <row r="2495" spans="1:11" hidden="1">
      <c r="A2495" s="323" t="s">
        <v>1076</v>
      </c>
      <c r="B2495" s="324" t="s">
        <v>1077</v>
      </c>
      <c r="C2495" s="324" t="s">
        <v>1280</v>
      </c>
      <c r="D2495" s="324">
        <v>9349</v>
      </c>
      <c r="E2495" s="323" t="s">
        <v>1468</v>
      </c>
      <c r="F2495" s="403" t="s">
        <v>1079</v>
      </c>
      <c r="G2495" s="404"/>
      <c r="H2495" s="324" t="s">
        <v>130</v>
      </c>
      <c r="I2495" s="323">
        <v>1</v>
      </c>
      <c r="J2495" s="323">
        <v>550</v>
      </c>
      <c r="K2495" s="325">
        <v>550</v>
      </c>
    </row>
    <row r="2496" spans="1:11" hidden="1">
      <c r="A2496" s="323" t="s">
        <v>1076</v>
      </c>
      <c r="B2496" s="324" t="s">
        <v>1077</v>
      </c>
      <c r="C2496" s="324" t="s">
        <v>19</v>
      </c>
      <c r="D2496" s="324">
        <v>2436</v>
      </c>
      <c r="E2496" s="323" t="s">
        <v>1508</v>
      </c>
      <c r="F2496" s="403" t="s">
        <v>1197</v>
      </c>
      <c r="G2496" s="404"/>
      <c r="H2496" s="324" t="s">
        <v>979</v>
      </c>
      <c r="I2496" s="323">
        <v>0.6</v>
      </c>
      <c r="J2496" s="323">
        <v>15.33</v>
      </c>
      <c r="K2496" s="325">
        <v>9.1999999999999993</v>
      </c>
    </row>
    <row r="2497" spans="1:11" hidden="1">
      <c r="A2497" s="323" t="s">
        <v>1076</v>
      </c>
      <c r="B2497" s="324" t="s">
        <v>1077</v>
      </c>
      <c r="C2497" s="324" t="s">
        <v>19</v>
      </c>
      <c r="D2497" s="324">
        <v>6111</v>
      </c>
      <c r="E2497" s="323" t="s">
        <v>1292</v>
      </c>
      <c r="F2497" s="403" t="s">
        <v>1197</v>
      </c>
      <c r="G2497" s="404"/>
      <c r="H2497" s="324" t="s">
        <v>979</v>
      </c>
      <c r="I2497" s="323">
        <v>0.6</v>
      </c>
      <c r="J2497" s="323">
        <v>11.05</v>
      </c>
      <c r="K2497" s="325">
        <v>6.63</v>
      </c>
    </row>
    <row r="2498" spans="1:11" hidden="1">
      <c r="A2498" s="323" t="s">
        <v>1076</v>
      </c>
      <c r="B2498" s="324" t="s">
        <v>1083</v>
      </c>
      <c r="C2498" s="324" t="s">
        <v>1280</v>
      </c>
      <c r="D2498" s="324">
        <v>10549</v>
      </c>
      <c r="E2498" s="323" t="s">
        <v>1296</v>
      </c>
      <c r="F2498" s="403" t="s">
        <v>1294</v>
      </c>
      <c r="G2498" s="404"/>
      <c r="H2498" s="324" t="s">
        <v>1297</v>
      </c>
      <c r="I2498" s="323">
        <v>0.6</v>
      </c>
      <c r="J2498" s="323">
        <v>3.76</v>
      </c>
      <c r="K2498" s="325">
        <v>2.2599999999999998</v>
      </c>
    </row>
    <row r="2499" spans="1:11" hidden="1">
      <c r="A2499" s="323" t="s">
        <v>1076</v>
      </c>
      <c r="B2499" s="324" t="s">
        <v>1083</v>
      </c>
      <c r="C2499" s="324" t="s">
        <v>1280</v>
      </c>
      <c r="D2499" s="324">
        <v>10552</v>
      </c>
      <c r="E2499" s="323" t="s">
        <v>1509</v>
      </c>
      <c r="F2499" s="403" t="s">
        <v>1294</v>
      </c>
      <c r="G2499" s="404"/>
      <c r="H2499" s="324" t="s">
        <v>1297</v>
      </c>
      <c r="I2499" s="323">
        <v>0.6</v>
      </c>
      <c r="J2499" s="323">
        <v>3.62</v>
      </c>
      <c r="K2499" s="325">
        <v>2.17</v>
      </c>
    </row>
    <row r="2500" spans="1:11" hidden="1">
      <c r="A2500" s="277"/>
      <c r="B2500"/>
      <c r="C2500"/>
      <c r="D2500"/>
      <c r="E2500" s="277"/>
      <c r="F2500" s="277"/>
      <c r="G2500"/>
      <c r="H2500"/>
      <c r="I2500" s="277"/>
      <c r="J2500" s="277"/>
      <c r="K2500" s="278"/>
    </row>
    <row r="2501" spans="1:11" hidden="1">
      <c r="A2501" s="277"/>
      <c r="B2501"/>
      <c r="C2501"/>
      <c r="D2501"/>
      <c r="E2501" s="277"/>
      <c r="F2501" s="277"/>
      <c r="G2501"/>
      <c r="H2501"/>
      <c r="I2501" s="277"/>
      <c r="J2501" s="277"/>
      <c r="K2501" s="278"/>
    </row>
    <row r="2502" spans="1:11" ht="31.5" hidden="1">
      <c r="A2502" s="319" t="s">
        <v>1948</v>
      </c>
      <c r="B2502" s="320" t="s">
        <v>1074</v>
      </c>
      <c r="C2502" s="320" t="s">
        <v>1280</v>
      </c>
      <c r="D2502" s="320">
        <v>353</v>
      </c>
      <c r="E2502" s="321" t="s">
        <v>1454</v>
      </c>
      <c r="F2502" s="321" t="s">
        <v>1282</v>
      </c>
      <c r="G2502" s="320"/>
      <c r="H2502" s="320" t="s">
        <v>1286</v>
      </c>
      <c r="I2502" s="321">
        <v>1</v>
      </c>
      <c r="J2502" s="321">
        <v>10.88</v>
      </c>
      <c r="K2502" s="322">
        <v>10.88</v>
      </c>
    </row>
    <row r="2503" spans="1:11" ht="24.75" hidden="1">
      <c r="A2503" s="315"/>
      <c r="B2503" s="316" t="s">
        <v>1066</v>
      </c>
      <c r="C2503" s="316" t="s">
        <v>1067</v>
      </c>
      <c r="D2503" s="316" t="s">
        <v>6</v>
      </c>
      <c r="E2503" s="317" t="s">
        <v>1068</v>
      </c>
      <c r="F2503" s="317" t="s">
        <v>1069</v>
      </c>
      <c r="G2503" s="316"/>
      <c r="H2503" s="316" t="s">
        <v>1070</v>
      </c>
      <c r="I2503" s="317" t="s">
        <v>11</v>
      </c>
      <c r="J2503" s="317" t="s">
        <v>1071</v>
      </c>
      <c r="K2503" s="318" t="s">
        <v>1072</v>
      </c>
    </row>
    <row r="2504" spans="1:11" hidden="1">
      <c r="A2504" s="323" t="s">
        <v>1076</v>
      </c>
      <c r="B2504" s="324" t="s">
        <v>1077</v>
      </c>
      <c r="C2504" s="324" t="s">
        <v>19</v>
      </c>
      <c r="D2504" s="324">
        <v>2436</v>
      </c>
      <c r="E2504" s="323" t="s">
        <v>1508</v>
      </c>
      <c r="F2504" s="403" t="s">
        <v>1197</v>
      </c>
      <c r="G2504" s="404"/>
      <c r="H2504" s="324" t="s">
        <v>979</v>
      </c>
      <c r="I2504" s="323">
        <v>0.2</v>
      </c>
      <c r="J2504" s="323">
        <v>15.33</v>
      </c>
      <c r="K2504" s="325">
        <v>3.07</v>
      </c>
    </row>
    <row r="2505" spans="1:11" hidden="1">
      <c r="A2505" s="323" t="s">
        <v>1076</v>
      </c>
      <c r="B2505" s="324" t="s">
        <v>1077</v>
      </c>
      <c r="C2505" s="324" t="s">
        <v>19</v>
      </c>
      <c r="D2505" s="324">
        <v>2674</v>
      </c>
      <c r="E2505" s="323" t="s">
        <v>1949</v>
      </c>
      <c r="F2505" s="403" t="s">
        <v>1079</v>
      </c>
      <c r="G2505" s="404"/>
      <c r="H2505" s="324" t="s">
        <v>23</v>
      </c>
      <c r="I2505" s="323">
        <v>1.05</v>
      </c>
      <c r="J2505" s="323">
        <v>3.93</v>
      </c>
      <c r="K2505" s="325">
        <v>4.13</v>
      </c>
    </row>
    <row r="2506" spans="1:11" hidden="1">
      <c r="A2506" s="323" t="s">
        <v>1076</v>
      </c>
      <c r="B2506" s="324" t="s">
        <v>1077</v>
      </c>
      <c r="C2506" s="324" t="s">
        <v>19</v>
      </c>
      <c r="D2506" s="324">
        <v>6111</v>
      </c>
      <c r="E2506" s="323" t="s">
        <v>1292</v>
      </c>
      <c r="F2506" s="403" t="s">
        <v>1197</v>
      </c>
      <c r="G2506" s="404"/>
      <c r="H2506" s="324" t="s">
        <v>979</v>
      </c>
      <c r="I2506" s="323">
        <v>0.2</v>
      </c>
      <c r="J2506" s="323">
        <v>11.05</v>
      </c>
      <c r="K2506" s="325">
        <v>2.21</v>
      </c>
    </row>
    <row r="2507" spans="1:11" hidden="1">
      <c r="A2507" s="323" t="s">
        <v>1076</v>
      </c>
      <c r="B2507" s="324" t="s">
        <v>1083</v>
      </c>
      <c r="C2507" s="324" t="s">
        <v>1280</v>
      </c>
      <c r="D2507" s="324">
        <v>10549</v>
      </c>
      <c r="E2507" s="323" t="s">
        <v>1296</v>
      </c>
      <c r="F2507" s="403" t="s">
        <v>1294</v>
      </c>
      <c r="G2507" s="404"/>
      <c r="H2507" s="324" t="s">
        <v>1297</v>
      </c>
      <c r="I2507" s="323">
        <v>0.2</v>
      </c>
      <c r="J2507" s="323">
        <v>3.76</v>
      </c>
      <c r="K2507" s="325">
        <v>0.75</v>
      </c>
    </row>
    <row r="2508" spans="1:11" hidden="1">
      <c r="A2508" s="323" t="s">
        <v>1076</v>
      </c>
      <c r="B2508" s="324" t="s">
        <v>1083</v>
      </c>
      <c r="C2508" s="324" t="s">
        <v>1280</v>
      </c>
      <c r="D2508" s="324">
        <v>10552</v>
      </c>
      <c r="E2508" s="323" t="s">
        <v>1509</v>
      </c>
      <c r="F2508" s="403" t="s">
        <v>1294</v>
      </c>
      <c r="G2508" s="404"/>
      <c r="H2508" s="324" t="s">
        <v>1297</v>
      </c>
      <c r="I2508" s="323">
        <v>0.2</v>
      </c>
      <c r="J2508" s="323">
        <v>3.62</v>
      </c>
      <c r="K2508" s="325">
        <v>0.72</v>
      </c>
    </row>
    <row r="2509" spans="1:11" hidden="1">
      <c r="A2509" s="277"/>
      <c r="B2509"/>
      <c r="C2509"/>
      <c r="D2509"/>
      <c r="E2509" s="277"/>
      <c r="F2509" s="277"/>
      <c r="G2509"/>
      <c r="H2509"/>
      <c r="I2509" s="277"/>
      <c r="J2509" s="277"/>
      <c r="K2509" s="278"/>
    </row>
    <row r="2510" spans="1:11" hidden="1">
      <c r="A2510" s="277"/>
      <c r="B2510"/>
      <c r="C2510"/>
      <c r="D2510"/>
      <c r="E2510" s="277"/>
      <c r="F2510" s="277"/>
      <c r="G2510"/>
      <c r="H2510"/>
      <c r="I2510" s="277"/>
      <c r="J2510" s="277"/>
      <c r="K2510" s="278"/>
    </row>
    <row r="2511" spans="1:11" ht="31.5" hidden="1">
      <c r="A2511" s="319" t="s">
        <v>1950</v>
      </c>
      <c r="B2511" s="320" t="s">
        <v>1074</v>
      </c>
      <c r="C2511" s="320" t="s">
        <v>1280</v>
      </c>
      <c r="D2511" s="320">
        <v>359</v>
      </c>
      <c r="E2511" s="321" t="s">
        <v>1455</v>
      </c>
      <c r="F2511" s="321" t="s">
        <v>1282</v>
      </c>
      <c r="G2511" s="320"/>
      <c r="H2511" s="320" t="s">
        <v>1286</v>
      </c>
      <c r="I2511" s="321">
        <v>1</v>
      </c>
      <c r="J2511" s="321">
        <v>43.44</v>
      </c>
      <c r="K2511" s="322">
        <v>43.44</v>
      </c>
    </row>
    <row r="2512" spans="1:11" ht="24.75" hidden="1">
      <c r="A2512" s="315"/>
      <c r="B2512" s="316" t="s">
        <v>1066</v>
      </c>
      <c r="C2512" s="316" t="s">
        <v>1067</v>
      </c>
      <c r="D2512" s="316" t="s">
        <v>6</v>
      </c>
      <c r="E2512" s="317" t="s">
        <v>1068</v>
      </c>
      <c r="F2512" s="317" t="s">
        <v>1069</v>
      </c>
      <c r="G2512" s="316"/>
      <c r="H2512" s="316" t="s">
        <v>1070</v>
      </c>
      <c r="I2512" s="317" t="s">
        <v>11</v>
      </c>
      <c r="J2512" s="317" t="s">
        <v>1071</v>
      </c>
      <c r="K2512" s="318" t="s">
        <v>1072</v>
      </c>
    </row>
    <row r="2513" spans="1:11" hidden="1">
      <c r="A2513" s="323" t="s">
        <v>1076</v>
      </c>
      <c r="B2513" s="324" t="s">
        <v>1077</v>
      </c>
      <c r="C2513" s="324" t="s">
        <v>19</v>
      </c>
      <c r="D2513" s="324">
        <v>2436</v>
      </c>
      <c r="E2513" s="323" t="s">
        <v>1508</v>
      </c>
      <c r="F2513" s="403" t="s">
        <v>1197</v>
      </c>
      <c r="G2513" s="404"/>
      <c r="H2513" s="324" t="s">
        <v>979</v>
      </c>
      <c r="I2513" s="323">
        <v>0.45</v>
      </c>
      <c r="J2513" s="323">
        <v>15.33</v>
      </c>
      <c r="K2513" s="325">
        <v>6.9</v>
      </c>
    </row>
    <row r="2514" spans="1:11" hidden="1">
      <c r="A2514" s="323" t="s">
        <v>1076</v>
      </c>
      <c r="B2514" s="324" t="s">
        <v>1077</v>
      </c>
      <c r="C2514" s="324" t="s">
        <v>19</v>
      </c>
      <c r="D2514" s="324">
        <v>2686</v>
      </c>
      <c r="E2514" s="323" t="s">
        <v>1951</v>
      </c>
      <c r="F2514" s="403" t="s">
        <v>1079</v>
      </c>
      <c r="G2514" s="404"/>
      <c r="H2514" s="324" t="s">
        <v>23</v>
      </c>
      <c r="I2514" s="323">
        <v>1.05</v>
      </c>
      <c r="J2514" s="323">
        <v>26.9</v>
      </c>
      <c r="K2514" s="325">
        <v>28.25</v>
      </c>
    </row>
    <row r="2515" spans="1:11" hidden="1">
      <c r="A2515" s="323" t="s">
        <v>1076</v>
      </c>
      <c r="B2515" s="324" t="s">
        <v>1077</v>
      </c>
      <c r="C2515" s="324" t="s">
        <v>19</v>
      </c>
      <c r="D2515" s="324">
        <v>6111</v>
      </c>
      <c r="E2515" s="323" t="s">
        <v>1292</v>
      </c>
      <c r="F2515" s="403" t="s">
        <v>1197</v>
      </c>
      <c r="G2515" s="404"/>
      <c r="H2515" s="324" t="s">
        <v>979</v>
      </c>
      <c r="I2515" s="323">
        <v>0.45</v>
      </c>
      <c r="J2515" s="323">
        <v>11.05</v>
      </c>
      <c r="K2515" s="325">
        <v>4.97</v>
      </c>
    </row>
    <row r="2516" spans="1:11" hidden="1">
      <c r="A2516" s="323" t="s">
        <v>1076</v>
      </c>
      <c r="B2516" s="324" t="s">
        <v>1083</v>
      </c>
      <c r="C2516" s="324" t="s">
        <v>1280</v>
      </c>
      <c r="D2516" s="324">
        <v>10549</v>
      </c>
      <c r="E2516" s="323" t="s">
        <v>1296</v>
      </c>
      <c r="F2516" s="403" t="s">
        <v>1294</v>
      </c>
      <c r="G2516" s="404"/>
      <c r="H2516" s="324" t="s">
        <v>1297</v>
      </c>
      <c r="I2516" s="323">
        <v>0.45</v>
      </c>
      <c r="J2516" s="323">
        <v>3.76</v>
      </c>
      <c r="K2516" s="325">
        <v>1.69</v>
      </c>
    </row>
    <row r="2517" spans="1:11" hidden="1">
      <c r="A2517" s="323" t="s">
        <v>1076</v>
      </c>
      <c r="B2517" s="324" t="s">
        <v>1083</v>
      </c>
      <c r="C2517" s="324" t="s">
        <v>1280</v>
      </c>
      <c r="D2517" s="324">
        <v>10552</v>
      </c>
      <c r="E2517" s="323" t="s">
        <v>1509</v>
      </c>
      <c r="F2517" s="403" t="s">
        <v>1294</v>
      </c>
      <c r="G2517" s="404"/>
      <c r="H2517" s="324" t="s">
        <v>1297</v>
      </c>
      <c r="I2517" s="323">
        <v>0.45</v>
      </c>
      <c r="J2517" s="323">
        <v>3.62</v>
      </c>
      <c r="K2517" s="325">
        <v>1.63</v>
      </c>
    </row>
    <row r="2518" spans="1:11" hidden="1">
      <c r="A2518" s="277"/>
      <c r="B2518"/>
      <c r="C2518"/>
      <c r="D2518"/>
      <c r="E2518" s="277"/>
      <c r="F2518" s="277"/>
      <c r="G2518"/>
      <c r="H2518"/>
      <c r="I2518" s="277"/>
      <c r="J2518" s="277"/>
      <c r="K2518" s="278"/>
    </row>
    <row r="2519" spans="1:11" hidden="1">
      <c r="A2519" s="277"/>
      <c r="B2519"/>
      <c r="C2519"/>
      <c r="D2519"/>
      <c r="E2519" s="277"/>
      <c r="F2519" s="277"/>
      <c r="G2519"/>
      <c r="H2519"/>
      <c r="I2519" s="277"/>
      <c r="J2519" s="277"/>
      <c r="K2519" s="278"/>
    </row>
    <row r="2520" spans="1:11" ht="31.5" hidden="1">
      <c r="A2520" s="319" t="s">
        <v>1952</v>
      </c>
      <c r="B2520" s="320" t="s">
        <v>1074</v>
      </c>
      <c r="C2520" s="320" t="s">
        <v>1280</v>
      </c>
      <c r="D2520" s="320">
        <v>10555</v>
      </c>
      <c r="E2520" s="321" t="s">
        <v>1899</v>
      </c>
      <c r="F2520" s="321" t="s">
        <v>1282</v>
      </c>
      <c r="G2520" s="320"/>
      <c r="H2520" s="320" t="s">
        <v>1297</v>
      </c>
      <c r="I2520" s="321">
        <v>1</v>
      </c>
      <c r="J2520" s="321">
        <v>3.6</v>
      </c>
      <c r="K2520" s="322">
        <v>3.6</v>
      </c>
    </row>
    <row r="2521" spans="1:11" ht="24.75" hidden="1">
      <c r="A2521" s="315"/>
      <c r="B2521" s="316" t="s">
        <v>1066</v>
      </c>
      <c r="C2521" s="316" t="s">
        <v>1067</v>
      </c>
      <c r="D2521" s="316" t="s">
        <v>6</v>
      </c>
      <c r="E2521" s="317" t="s">
        <v>1068</v>
      </c>
      <c r="F2521" s="317" t="s">
        <v>1069</v>
      </c>
      <c r="G2521" s="316"/>
      <c r="H2521" s="316" t="s">
        <v>1070</v>
      </c>
      <c r="I2521" s="317" t="s">
        <v>11</v>
      </c>
      <c r="J2521" s="317" t="s">
        <v>1071</v>
      </c>
      <c r="K2521" s="318" t="s">
        <v>1072</v>
      </c>
    </row>
    <row r="2522" spans="1:11" hidden="1">
      <c r="A2522" s="323" t="s">
        <v>1076</v>
      </c>
      <c r="B2522" s="324" t="s">
        <v>1077</v>
      </c>
      <c r="C2522" s="324" t="s">
        <v>1280</v>
      </c>
      <c r="D2522" s="324">
        <v>158</v>
      </c>
      <c r="E2522" s="323" t="s">
        <v>1953</v>
      </c>
      <c r="F2522" s="403" t="s">
        <v>1079</v>
      </c>
      <c r="G2522" s="404"/>
      <c r="H2522" s="324" t="s">
        <v>130</v>
      </c>
      <c r="I2522" s="323">
        <v>0.1018</v>
      </c>
      <c r="J2522" s="323">
        <v>14</v>
      </c>
      <c r="K2522" s="325">
        <v>1.43</v>
      </c>
    </row>
    <row r="2523" spans="1:11" hidden="1">
      <c r="A2523" s="323" t="s">
        <v>1076</v>
      </c>
      <c r="B2523" s="324" t="s">
        <v>1077</v>
      </c>
      <c r="C2523" s="324" t="s">
        <v>1280</v>
      </c>
      <c r="D2523" s="324">
        <v>941</v>
      </c>
      <c r="E2523" s="323" t="s">
        <v>1954</v>
      </c>
      <c r="F2523" s="403" t="s">
        <v>1079</v>
      </c>
      <c r="G2523" s="404"/>
      <c r="H2523" s="324" t="s">
        <v>130</v>
      </c>
      <c r="I2523" s="323">
        <v>1.5E-3</v>
      </c>
      <c r="J2523" s="323">
        <v>168.5</v>
      </c>
      <c r="K2523" s="325">
        <v>0.25</v>
      </c>
    </row>
    <row r="2524" spans="1:11" hidden="1">
      <c r="A2524" s="323" t="s">
        <v>1076</v>
      </c>
      <c r="B2524" s="324" t="s">
        <v>1077</v>
      </c>
      <c r="C2524" s="324" t="s">
        <v>1280</v>
      </c>
      <c r="D2524" s="324">
        <v>1651</v>
      </c>
      <c r="E2524" s="323" t="s">
        <v>1955</v>
      </c>
      <c r="F2524" s="403" t="s">
        <v>1079</v>
      </c>
      <c r="G2524" s="404"/>
      <c r="H2524" s="324" t="s">
        <v>1956</v>
      </c>
      <c r="I2524" s="323">
        <v>8.0000000000000004E-4</v>
      </c>
      <c r="J2524" s="323">
        <v>5.5</v>
      </c>
      <c r="K2524" s="325">
        <v>0</v>
      </c>
    </row>
    <row r="2525" spans="1:11" hidden="1">
      <c r="A2525" s="323" t="s">
        <v>1076</v>
      </c>
      <c r="B2525" s="324" t="s">
        <v>1077</v>
      </c>
      <c r="C2525" s="324" t="s">
        <v>1280</v>
      </c>
      <c r="D2525" s="324">
        <v>2378</v>
      </c>
      <c r="E2525" s="323" t="s">
        <v>1957</v>
      </c>
      <c r="F2525" s="403" t="s">
        <v>1079</v>
      </c>
      <c r="G2525" s="404"/>
      <c r="H2525" s="324" t="s">
        <v>130</v>
      </c>
      <c r="I2525" s="323">
        <v>6.54E-2</v>
      </c>
      <c r="J2525" s="323">
        <v>4</v>
      </c>
      <c r="K2525" s="325">
        <v>0.26</v>
      </c>
    </row>
    <row r="2526" spans="1:11" hidden="1">
      <c r="A2526" s="323" t="s">
        <v>1076</v>
      </c>
      <c r="B2526" s="324" t="s">
        <v>1077</v>
      </c>
      <c r="C2526" s="324" t="s">
        <v>1280</v>
      </c>
      <c r="D2526" s="324">
        <v>10362</v>
      </c>
      <c r="E2526" s="323" t="s">
        <v>1958</v>
      </c>
      <c r="F2526" s="403" t="s">
        <v>1959</v>
      </c>
      <c r="G2526" s="404"/>
      <c r="H2526" s="324" t="s">
        <v>130</v>
      </c>
      <c r="I2526" s="323">
        <v>4.4999999999999997E-3</v>
      </c>
      <c r="J2526" s="323">
        <v>12.54</v>
      </c>
      <c r="K2526" s="325">
        <v>0.06</v>
      </c>
    </row>
    <row r="2527" spans="1:11" hidden="1">
      <c r="A2527" s="323" t="s">
        <v>1076</v>
      </c>
      <c r="B2527" s="324" t="s">
        <v>1077</v>
      </c>
      <c r="C2527" s="324" t="s">
        <v>1280</v>
      </c>
      <c r="D2527" s="324">
        <v>10492</v>
      </c>
      <c r="E2527" s="323" t="s">
        <v>1960</v>
      </c>
      <c r="F2527" s="403" t="s">
        <v>1079</v>
      </c>
      <c r="G2527" s="404"/>
      <c r="H2527" s="324" t="s">
        <v>130</v>
      </c>
      <c r="I2527" s="323">
        <v>4.4999999999999997E-3</v>
      </c>
      <c r="J2527" s="323">
        <v>165</v>
      </c>
      <c r="K2527" s="325">
        <v>0.74</v>
      </c>
    </row>
    <row r="2528" spans="1:11" hidden="1">
      <c r="A2528" s="323" t="s">
        <v>1076</v>
      </c>
      <c r="B2528" s="324" t="s">
        <v>1077</v>
      </c>
      <c r="C2528" s="324" t="s">
        <v>1280</v>
      </c>
      <c r="D2528" s="324">
        <v>10517</v>
      </c>
      <c r="E2528" s="323" t="s">
        <v>1961</v>
      </c>
      <c r="F2528" s="403" t="s">
        <v>1959</v>
      </c>
      <c r="G2528" s="404"/>
      <c r="H2528" s="324" t="s">
        <v>1962</v>
      </c>
      <c r="I2528" s="323">
        <v>4.0000000000000002E-4</v>
      </c>
      <c r="J2528" s="323">
        <v>300</v>
      </c>
      <c r="K2528" s="325">
        <v>0.12</v>
      </c>
    </row>
    <row r="2529" spans="1:11" hidden="1">
      <c r="A2529" s="323" t="s">
        <v>1076</v>
      </c>
      <c r="B2529" s="324" t="s">
        <v>1077</v>
      </c>
      <c r="C2529" s="324" t="s">
        <v>1280</v>
      </c>
      <c r="D2529" s="324">
        <v>10585</v>
      </c>
      <c r="E2529" s="323" t="s">
        <v>1963</v>
      </c>
      <c r="F2529" s="403" t="s">
        <v>1079</v>
      </c>
      <c r="G2529" s="404"/>
      <c r="H2529" s="324" t="s">
        <v>130</v>
      </c>
      <c r="I2529" s="323">
        <v>2.0000000000000001E-4</v>
      </c>
      <c r="J2529" s="323">
        <v>21.25</v>
      </c>
      <c r="K2529" s="325">
        <v>0</v>
      </c>
    </row>
    <row r="2530" spans="1:11" hidden="1">
      <c r="A2530" s="323" t="s">
        <v>1076</v>
      </c>
      <c r="B2530" s="324" t="s">
        <v>1077</v>
      </c>
      <c r="C2530" s="324" t="s">
        <v>1280</v>
      </c>
      <c r="D2530" s="324">
        <v>10586</v>
      </c>
      <c r="E2530" s="323" t="s">
        <v>1964</v>
      </c>
      <c r="F2530" s="403" t="s">
        <v>1079</v>
      </c>
      <c r="G2530" s="404"/>
      <c r="H2530" s="324" t="s">
        <v>130</v>
      </c>
      <c r="I2530" s="323">
        <v>2.0000000000000001E-4</v>
      </c>
      <c r="J2530" s="323">
        <v>36.9</v>
      </c>
      <c r="K2530" s="325">
        <v>0.01</v>
      </c>
    </row>
    <row r="2531" spans="1:11" hidden="1">
      <c r="A2531" s="323" t="s">
        <v>1076</v>
      </c>
      <c r="B2531" s="324" t="s">
        <v>1077</v>
      </c>
      <c r="C2531" s="324" t="s">
        <v>1280</v>
      </c>
      <c r="D2531" s="324">
        <v>10596</v>
      </c>
      <c r="E2531" s="323" t="s">
        <v>1965</v>
      </c>
      <c r="F2531" s="403" t="s">
        <v>1079</v>
      </c>
      <c r="G2531" s="404"/>
      <c r="H2531" s="324" t="s">
        <v>130</v>
      </c>
      <c r="I2531" s="323">
        <v>4.4999999999999997E-3</v>
      </c>
      <c r="J2531" s="323">
        <v>4.9000000000000004</v>
      </c>
      <c r="K2531" s="325">
        <v>0.02</v>
      </c>
    </row>
    <row r="2532" spans="1:11" hidden="1">
      <c r="A2532" s="323" t="s">
        <v>1076</v>
      </c>
      <c r="B2532" s="324" t="s">
        <v>1077</v>
      </c>
      <c r="C2532" s="324" t="s">
        <v>1280</v>
      </c>
      <c r="D2532" s="324">
        <v>10599</v>
      </c>
      <c r="E2532" s="323" t="s">
        <v>1966</v>
      </c>
      <c r="F2532" s="403" t="s">
        <v>1079</v>
      </c>
      <c r="G2532" s="404"/>
      <c r="H2532" s="324" t="s">
        <v>130</v>
      </c>
      <c r="I2532" s="323">
        <v>1.8E-3</v>
      </c>
      <c r="J2532" s="323">
        <v>35.9</v>
      </c>
      <c r="K2532" s="325">
        <v>0.06</v>
      </c>
    </row>
    <row r="2533" spans="1:11" hidden="1">
      <c r="A2533" s="323" t="s">
        <v>1076</v>
      </c>
      <c r="B2533" s="324" t="s">
        <v>1077</v>
      </c>
      <c r="C2533" s="324" t="s">
        <v>1280</v>
      </c>
      <c r="D2533" s="324">
        <v>10761</v>
      </c>
      <c r="E2533" s="323" t="s">
        <v>1967</v>
      </c>
      <c r="F2533" s="403" t="s">
        <v>1959</v>
      </c>
      <c r="G2533" s="404"/>
      <c r="H2533" s="324" t="s">
        <v>130</v>
      </c>
      <c r="I2533" s="323">
        <v>0.1018</v>
      </c>
      <c r="J2533" s="323">
        <v>5</v>
      </c>
      <c r="K2533" s="325">
        <v>0.51</v>
      </c>
    </row>
    <row r="2534" spans="1:11" hidden="1">
      <c r="A2534" s="323" t="s">
        <v>1076</v>
      </c>
      <c r="B2534" s="324" t="s">
        <v>1077</v>
      </c>
      <c r="C2534" s="324" t="s">
        <v>19</v>
      </c>
      <c r="D2534" s="324">
        <v>12892</v>
      </c>
      <c r="E2534" s="323" t="s">
        <v>1968</v>
      </c>
      <c r="F2534" s="403" t="s">
        <v>1079</v>
      </c>
      <c r="G2534" s="404"/>
      <c r="H2534" s="324" t="s">
        <v>1969</v>
      </c>
      <c r="I2534" s="323">
        <v>2.3E-3</v>
      </c>
      <c r="J2534" s="323">
        <v>18</v>
      </c>
      <c r="K2534" s="325">
        <v>0.04</v>
      </c>
    </row>
    <row r="2535" spans="1:11" hidden="1">
      <c r="A2535" s="323" t="s">
        <v>1076</v>
      </c>
      <c r="B2535" s="324" t="s">
        <v>1077</v>
      </c>
      <c r="C2535" s="324" t="s">
        <v>19</v>
      </c>
      <c r="D2535" s="324">
        <v>12893</v>
      </c>
      <c r="E2535" s="323" t="s">
        <v>1970</v>
      </c>
      <c r="F2535" s="403" t="s">
        <v>1079</v>
      </c>
      <c r="G2535" s="404"/>
      <c r="H2535" s="324" t="s">
        <v>1969</v>
      </c>
      <c r="I2535" s="323">
        <v>8.0000000000000004E-4</v>
      </c>
      <c r="J2535" s="323">
        <v>96</v>
      </c>
      <c r="K2535" s="325">
        <v>0.08</v>
      </c>
    </row>
    <row r="2536" spans="1:11" hidden="1">
      <c r="A2536" s="323" t="s">
        <v>1076</v>
      </c>
      <c r="B2536" s="324" t="s">
        <v>1077</v>
      </c>
      <c r="C2536" s="324" t="s">
        <v>19</v>
      </c>
      <c r="D2536" s="324">
        <v>12894</v>
      </c>
      <c r="E2536" s="323" t="s">
        <v>1971</v>
      </c>
      <c r="F2536" s="403" t="s">
        <v>1079</v>
      </c>
      <c r="G2536" s="404"/>
      <c r="H2536" s="324" t="s">
        <v>123</v>
      </c>
      <c r="I2536" s="323">
        <v>2.0000000000000001E-4</v>
      </c>
      <c r="J2536" s="323">
        <v>26</v>
      </c>
      <c r="K2536" s="325">
        <v>0.01</v>
      </c>
    </row>
    <row r="2537" spans="1:11" hidden="1">
      <c r="A2537" s="323" t="s">
        <v>1076</v>
      </c>
      <c r="B2537" s="324" t="s">
        <v>1077</v>
      </c>
      <c r="C2537" s="324" t="s">
        <v>19</v>
      </c>
      <c r="D2537" s="324">
        <v>12895</v>
      </c>
      <c r="E2537" s="323" t="s">
        <v>1972</v>
      </c>
      <c r="F2537" s="403" t="s">
        <v>1079</v>
      </c>
      <c r="G2537" s="404"/>
      <c r="H2537" s="324" t="s">
        <v>123</v>
      </c>
      <c r="I2537" s="323">
        <v>5.9999999999999995E-4</v>
      </c>
      <c r="J2537" s="323">
        <v>20</v>
      </c>
      <c r="K2537" s="325">
        <v>0.01</v>
      </c>
    </row>
    <row r="2538" spans="1:11" hidden="1">
      <c r="A2538" s="277"/>
      <c r="B2538"/>
      <c r="C2538"/>
      <c r="D2538"/>
      <c r="E2538" s="277"/>
      <c r="F2538" s="277"/>
      <c r="G2538"/>
      <c r="H2538"/>
      <c r="I2538" s="277"/>
      <c r="J2538" s="277"/>
      <c r="K2538" s="278"/>
    </row>
    <row r="2539" spans="1:11" hidden="1">
      <c r="A2539" s="277"/>
      <c r="B2539"/>
      <c r="C2539"/>
      <c r="D2539"/>
      <c r="E2539" s="277"/>
      <c r="F2539" s="277"/>
      <c r="G2539"/>
      <c r="H2539"/>
      <c r="I2539" s="277"/>
      <c r="J2539" s="277"/>
      <c r="K2539" s="278"/>
    </row>
    <row r="2540" spans="1:11" ht="31.5" hidden="1">
      <c r="A2540" s="319" t="s">
        <v>1973</v>
      </c>
      <c r="B2540" s="320" t="s">
        <v>1074</v>
      </c>
      <c r="C2540" s="320" t="s">
        <v>1280</v>
      </c>
      <c r="D2540" s="320">
        <v>10551</v>
      </c>
      <c r="E2540" s="321" t="s">
        <v>1974</v>
      </c>
      <c r="F2540" s="321" t="s">
        <v>1282</v>
      </c>
      <c r="G2540" s="320"/>
      <c r="H2540" s="320" t="s">
        <v>1297</v>
      </c>
      <c r="I2540" s="321">
        <v>1</v>
      </c>
      <c r="J2540" s="321">
        <v>3.66</v>
      </c>
      <c r="K2540" s="322">
        <v>3.66</v>
      </c>
    </row>
    <row r="2541" spans="1:11" ht="24.75" hidden="1">
      <c r="A2541" s="315"/>
      <c r="B2541" s="316" t="s">
        <v>1066</v>
      </c>
      <c r="C2541" s="316" t="s">
        <v>1067</v>
      </c>
      <c r="D2541" s="316" t="s">
        <v>6</v>
      </c>
      <c r="E2541" s="317" t="s">
        <v>1068</v>
      </c>
      <c r="F2541" s="317" t="s">
        <v>1069</v>
      </c>
      <c r="G2541" s="316"/>
      <c r="H2541" s="316" t="s">
        <v>1070</v>
      </c>
      <c r="I2541" s="317" t="s">
        <v>11</v>
      </c>
      <c r="J2541" s="317" t="s">
        <v>1071</v>
      </c>
      <c r="K2541" s="318" t="s">
        <v>1072</v>
      </c>
    </row>
    <row r="2542" spans="1:11" hidden="1">
      <c r="A2542" s="323" t="s">
        <v>1076</v>
      </c>
      <c r="B2542" s="324" t="s">
        <v>1077</v>
      </c>
      <c r="C2542" s="324" t="s">
        <v>1280</v>
      </c>
      <c r="D2542" s="324">
        <v>158</v>
      </c>
      <c r="E2542" s="323" t="s">
        <v>1953</v>
      </c>
      <c r="F2542" s="403" t="s">
        <v>1079</v>
      </c>
      <c r="G2542" s="404"/>
      <c r="H2542" s="324" t="s">
        <v>130</v>
      </c>
      <c r="I2542" s="323">
        <v>0.1018</v>
      </c>
      <c r="J2542" s="323">
        <v>14</v>
      </c>
      <c r="K2542" s="325">
        <v>1.43</v>
      </c>
    </row>
    <row r="2543" spans="1:11" hidden="1">
      <c r="A2543" s="323" t="s">
        <v>1076</v>
      </c>
      <c r="B2543" s="324" t="s">
        <v>1077</v>
      </c>
      <c r="C2543" s="324" t="s">
        <v>1280</v>
      </c>
      <c r="D2543" s="324">
        <v>941</v>
      </c>
      <c r="E2543" s="323" t="s">
        <v>1954</v>
      </c>
      <c r="F2543" s="403" t="s">
        <v>1079</v>
      </c>
      <c r="G2543" s="404"/>
      <c r="H2543" s="324" t="s">
        <v>130</v>
      </c>
      <c r="I2543" s="323">
        <v>1.5E-3</v>
      </c>
      <c r="J2543" s="323">
        <v>168.5</v>
      </c>
      <c r="K2543" s="325">
        <v>0.25</v>
      </c>
    </row>
    <row r="2544" spans="1:11" hidden="1">
      <c r="A2544" s="323" t="s">
        <v>1076</v>
      </c>
      <c r="B2544" s="324" t="s">
        <v>1077</v>
      </c>
      <c r="C2544" s="324" t="s">
        <v>1280</v>
      </c>
      <c r="D2544" s="324">
        <v>1651</v>
      </c>
      <c r="E2544" s="323" t="s">
        <v>1955</v>
      </c>
      <c r="F2544" s="403" t="s">
        <v>1079</v>
      </c>
      <c r="G2544" s="404"/>
      <c r="H2544" s="324" t="s">
        <v>1956</v>
      </c>
      <c r="I2544" s="323">
        <v>6.9999999999999999E-4</v>
      </c>
      <c r="J2544" s="323">
        <v>5.5</v>
      </c>
      <c r="K2544" s="325">
        <v>0</v>
      </c>
    </row>
    <row r="2545" spans="1:11" hidden="1">
      <c r="A2545" s="323" t="s">
        <v>1076</v>
      </c>
      <c r="B2545" s="324" t="s">
        <v>1077</v>
      </c>
      <c r="C2545" s="324" t="s">
        <v>1280</v>
      </c>
      <c r="D2545" s="324">
        <v>2378</v>
      </c>
      <c r="E2545" s="323" t="s">
        <v>1957</v>
      </c>
      <c r="F2545" s="403" t="s">
        <v>1079</v>
      </c>
      <c r="G2545" s="404"/>
      <c r="H2545" s="324" t="s">
        <v>130</v>
      </c>
      <c r="I2545" s="323">
        <v>6.54E-2</v>
      </c>
      <c r="J2545" s="323">
        <v>4</v>
      </c>
      <c r="K2545" s="325">
        <v>0.26</v>
      </c>
    </row>
    <row r="2546" spans="1:11" hidden="1">
      <c r="A2546" s="323" t="s">
        <v>1076</v>
      </c>
      <c r="B2546" s="324" t="s">
        <v>1077</v>
      </c>
      <c r="C2546" s="324" t="s">
        <v>1280</v>
      </c>
      <c r="D2546" s="324">
        <v>10362</v>
      </c>
      <c r="E2546" s="323" t="s">
        <v>1958</v>
      </c>
      <c r="F2546" s="403" t="s">
        <v>1959</v>
      </c>
      <c r="G2546" s="404"/>
      <c r="H2546" s="324" t="s">
        <v>130</v>
      </c>
      <c r="I2546" s="323">
        <v>4.4999999999999997E-3</v>
      </c>
      <c r="J2546" s="323">
        <v>12.54</v>
      </c>
      <c r="K2546" s="325">
        <v>0.06</v>
      </c>
    </row>
    <row r="2547" spans="1:11" hidden="1">
      <c r="A2547" s="323" t="s">
        <v>1076</v>
      </c>
      <c r="B2547" s="324" t="s">
        <v>1077</v>
      </c>
      <c r="C2547" s="324" t="s">
        <v>1280</v>
      </c>
      <c r="D2547" s="324">
        <v>10492</v>
      </c>
      <c r="E2547" s="323" t="s">
        <v>1960</v>
      </c>
      <c r="F2547" s="403" t="s">
        <v>1079</v>
      </c>
      <c r="G2547" s="404"/>
      <c r="H2547" s="324" t="s">
        <v>130</v>
      </c>
      <c r="I2547" s="323">
        <v>4.4999999999999997E-3</v>
      </c>
      <c r="J2547" s="323">
        <v>165</v>
      </c>
      <c r="K2547" s="325">
        <v>0.74</v>
      </c>
    </row>
    <row r="2548" spans="1:11" hidden="1">
      <c r="A2548" s="323" t="s">
        <v>1076</v>
      </c>
      <c r="B2548" s="324" t="s">
        <v>1077</v>
      </c>
      <c r="C2548" s="324" t="s">
        <v>1280</v>
      </c>
      <c r="D2548" s="324">
        <v>10517</v>
      </c>
      <c r="E2548" s="323" t="s">
        <v>1961</v>
      </c>
      <c r="F2548" s="403" t="s">
        <v>1959</v>
      </c>
      <c r="G2548" s="404"/>
      <c r="H2548" s="324" t="s">
        <v>1962</v>
      </c>
      <c r="I2548" s="323">
        <v>4.0000000000000002E-4</v>
      </c>
      <c r="J2548" s="323">
        <v>300</v>
      </c>
      <c r="K2548" s="325">
        <v>0.12</v>
      </c>
    </row>
    <row r="2549" spans="1:11" hidden="1">
      <c r="A2549" s="323" t="s">
        <v>1076</v>
      </c>
      <c r="B2549" s="324" t="s">
        <v>1077</v>
      </c>
      <c r="C2549" s="324" t="s">
        <v>1280</v>
      </c>
      <c r="D2549" s="324">
        <v>10577</v>
      </c>
      <c r="E2549" s="323" t="s">
        <v>1975</v>
      </c>
      <c r="F2549" s="403" t="s">
        <v>1079</v>
      </c>
      <c r="G2549" s="404"/>
      <c r="H2549" s="324" t="s">
        <v>130</v>
      </c>
      <c r="I2549" s="323">
        <v>1E-4</v>
      </c>
      <c r="J2549" s="323">
        <v>30</v>
      </c>
      <c r="K2549" s="325">
        <v>0</v>
      </c>
    </row>
    <row r="2550" spans="1:11" hidden="1">
      <c r="A2550" s="323" t="s">
        <v>1076</v>
      </c>
      <c r="B2550" s="324" t="s">
        <v>1077</v>
      </c>
      <c r="C2550" s="324" t="s">
        <v>1280</v>
      </c>
      <c r="D2550" s="324">
        <v>10578</v>
      </c>
      <c r="E2550" s="323" t="s">
        <v>1976</v>
      </c>
      <c r="F2550" s="403" t="s">
        <v>1079</v>
      </c>
      <c r="G2550" s="404"/>
      <c r="H2550" s="324" t="s">
        <v>130</v>
      </c>
      <c r="I2550" s="323">
        <v>2.0000000000000001E-4</v>
      </c>
      <c r="J2550" s="323">
        <v>15.15</v>
      </c>
      <c r="K2550" s="325">
        <v>0</v>
      </c>
    </row>
    <row r="2551" spans="1:11" hidden="1">
      <c r="A2551" s="323" t="s">
        <v>1076</v>
      </c>
      <c r="B2551" s="324" t="s">
        <v>1077</v>
      </c>
      <c r="C2551" s="324" t="s">
        <v>1280</v>
      </c>
      <c r="D2551" s="324">
        <v>10579</v>
      </c>
      <c r="E2551" s="323" t="s">
        <v>1977</v>
      </c>
      <c r="F2551" s="403" t="s">
        <v>1079</v>
      </c>
      <c r="G2551" s="404"/>
      <c r="H2551" s="324" t="s">
        <v>130</v>
      </c>
      <c r="I2551" s="323">
        <v>2.0000000000000001E-4</v>
      </c>
      <c r="J2551" s="323">
        <v>22.89</v>
      </c>
      <c r="K2551" s="325">
        <v>0</v>
      </c>
    </row>
    <row r="2552" spans="1:11" hidden="1">
      <c r="A2552" s="323" t="s">
        <v>1076</v>
      </c>
      <c r="B2552" s="324" t="s">
        <v>1077</v>
      </c>
      <c r="C2552" s="324" t="s">
        <v>1280</v>
      </c>
      <c r="D2552" s="324">
        <v>10596</v>
      </c>
      <c r="E2552" s="323" t="s">
        <v>1965</v>
      </c>
      <c r="F2552" s="403" t="s">
        <v>1079</v>
      </c>
      <c r="G2552" s="404"/>
      <c r="H2552" s="324" t="s">
        <v>130</v>
      </c>
      <c r="I2552" s="323">
        <v>4.4999999999999997E-3</v>
      </c>
      <c r="J2552" s="323">
        <v>4.9000000000000004</v>
      </c>
      <c r="K2552" s="325">
        <v>0.02</v>
      </c>
    </row>
    <row r="2553" spans="1:11" hidden="1">
      <c r="A2553" s="323" t="s">
        <v>1076</v>
      </c>
      <c r="B2553" s="324" t="s">
        <v>1077</v>
      </c>
      <c r="C2553" s="324" t="s">
        <v>1280</v>
      </c>
      <c r="D2553" s="324">
        <v>10599</v>
      </c>
      <c r="E2553" s="323" t="s">
        <v>1966</v>
      </c>
      <c r="F2553" s="403" t="s">
        <v>1079</v>
      </c>
      <c r="G2553" s="404"/>
      <c r="H2553" s="324" t="s">
        <v>130</v>
      </c>
      <c r="I2553" s="323">
        <v>1.8E-3</v>
      </c>
      <c r="J2553" s="323">
        <v>35.9</v>
      </c>
      <c r="K2553" s="325">
        <v>0.06</v>
      </c>
    </row>
    <row r="2554" spans="1:11" hidden="1">
      <c r="A2554" s="323" t="s">
        <v>1076</v>
      </c>
      <c r="B2554" s="324" t="s">
        <v>1077</v>
      </c>
      <c r="C2554" s="324" t="s">
        <v>1280</v>
      </c>
      <c r="D2554" s="324">
        <v>10761</v>
      </c>
      <c r="E2554" s="323" t="s">
        <v>1967</v>
      </c>
      <c r="F2554" s="403" t="s">
        <v>1959</v>
      </c>
      <c r="G2554" s="404"/>
      <c r="H2554" s="324" t="s">
        <v>130</v>
      </c>
      <c r="I2554" s="323">
        <v>0.1018</v>
      </c>
      <c r="J2554" s="323">
        <v>5</v>
      </c>
      <c r="K2554" s="325">
        <v>0.51</v>
      </c>
    </row>
    <row r="2555" spans="1:11" hidden="1">
      <c r="A2555" s="323" t="s">
        <v>1076</v>
      </c>
      <c r="B2555" s="324" t="s">
        <v>1077</v>
      </c>
      <c r="C2555" s="324" t="s">
        <v>1280</v>
      </c>
      <c r="D2555" s="324">
        <v>11244</v>
      </c>
      <c r="E2555" s="323" t="s">
        <v>1978</v>
      </c>
      <c r="F2555" s="403" t="s">
        <v>1079</v>
      </c>
      <c r="G2555" s="404"/>
      <c r="H2555" s="324" t="s">
        <v>130</v>
      </c>
      <c r="I2555" s="323">
        <v>2.0000000000000001E-4</v>
      </c>
      <c r="J2555" s="323">
        <v>37.9</v>
      </c>
      <c r="K2555" s="325">
        <v>0.01</v>
      </c>
    </row>
    <row r="2556" spans="1:11" hidden="1">
      <c r="A2556" s="323" t="s">
        <v>1076</v>
      </c>
      <c r="B2556" s="324" t="s">
        <v>1077</v>
      </c>
      <c r="C2556" s="324" t="s">
        <v>1280</v>
      </c>
      <c r="D2556" s="324">
        <v>11248</v>
      </c>
      <c r="E2556" s="323" t="s">
        <v>1979</v>
      </c>
      <c r="F2556" s="403" t="s">
        <v>1202</v>
      </c>
      <c r="G2556" s="404"/>
      <c r="H2556" s="324" t="s">
        <v>130</v>
      </c>
      <c r="I2556" s="323">
        <v>1E-4</v>
      </c>
      <c r="J2556" s="323">
        <v>246</v>
      </c>
      <c r="K2556" s="325">
        <v>0.02</v>
      </c>
    </row>
    <row r="2557" spans="1:11" hidden="1">
      <c r="A2557" s="323" t="s">
        <v>1076</v>
      </c>
      <c r="B2557" s="324" t="s">
        <v>1077</v>
      </c>
      <c r="C2557" s="324" t="s">
        <v>1280</v>
      </c>
      <c r="D2557" s="324">
        <v>11249</v>
      </c>
      <c r="E2557" s="323" t="s">
        <v>1980</v>
      </c>
      <c r="F2557" s="403" t="s">
        <v>1202</v>
      </c>
      <c r="G2557" s="404"/>
      <c r="H2557" s="324" t="s">
        <v>130</v>
      </c>
      <c r="I2557" s="323">
        <v>1E-4</v>
      </c>
      <c r="J2557" s="323">
        <v>518</v>
      </c>
      <c r="K2557" s="325">
        <v>0.05</v>
      </c>
    </row>
    <row r="2558" spans="1:11" hidden="1">
      <c r="A2558" s="323" t="s">
        <v>1076</v>
      </c>
      <c r="B2558" s="324" t="s">
        <v>1077</v>
      </c>
      <c r="C2558" s="324" t="s">
        <v>19</v>
      </c>
      <c r="D2558" s="324">
        <v>12892</v>
      </c>
      <c r="E2558" s="323" t="s">
        <v>1968</v>
      </c>
      <c r="F2558" s="403" t="s">
        <v>1079</v>
      </c>
      <c r="G2558" s="404"/>
      <c r="H2558" s="324" t="s">
        <v>1969</v>
      </c>
      <c r="I2558" s="323">
        <v>2.3E-3</v>
      </c>
      <c r="J2558" s="323">
        <v>18</v>
      </c>
      <c r="K2558" s="325">
        <v>0.04</v>
      </c>
    </row>
    <row r="2559" spans="1:11" hidden="1">
      <c r="A2559" s="323" t="s">
        <v>1076</v>
      </c>
      <c r="B2559" s="324" t="s">
        <v>1077</v>
      </c>
      <c r="C2559" s="324" t="s">
        <v>19</v>
      </c>
      <c r="D2559" s="324">
        <v>12893</v>
      </c>
      <c r="E2559" s="323" t="s">
        <v>1970</v>
      </c>
      <c r="F2559" s="403" t="s">
        <v>1079</v>
      </c>
      <c r="G2559" s="404"/>
      <c r="H2559" s="324" t="s">
        <v>1969</v>
      </c>
      <c r="I2559" s="323">
        <v>6.9999999999999999E-4</v>
      </c>
      <c r="J2559" s="323">
        <v>96</v>
      </c>
      <c r="K2559" s="325">
        <v>7.0000000000000007E-2</v>
      </c>
    </row>
    <row r="2560" spans="1:11" hidden="1">
      <c r="A2560" s="323" t="s">
        <v>1076</v>
      </c>
      <c r="B2560" s="324" t="s">
        <v>1077</v>
      </c>
      <c r="C2560" s="324" t="s">
        <v>19</v>
      </c>
      <c r="D2560" s="324">
        <v>12894</v>
      </c>
      <c r="E2560" s="323" t="s">
        <v>1971</v>
      </c>
      <c r="F2560" s="403" t="s">
        <v>1079</v>
      </c>
      <c r="G2560" s="404"/>
      <c r="H2560" s="324" t="s">
        <v>123</v>
      </c>
      <c r="I2560" s="323">
        <v>2.0000000000000001E-4</v>
      </c>
      <c r="J2560" s="323">
        <v>26</v>
      </c>
      <c r="K2560" s="325">
        <v>0.01</v>
      </c>
    </row>
    <row r="2561" spans="1:11" hidden="1">
      <c r="A2561" s="323" t="s">
        <v>1076</v>
      </c>
      <c r="B2561" s="324" t="s">
        <v>1077</v>
      </c>
      <c r="C2561" s="324" t="s">
        <v>19</v>
      </c>
      <c r="D2561" s="324">
        <v>12895</v>
      </c>
      <c r="E2561" s="323" t="s">
        <v>1972</v>
      </c>
      <c r="F2561" s="403" t="s">
        <v>1079</v>
      </c>
      <c r="G2561" s="404"/>
      <c r="H2561" s="324" t="s">
        <v>123</v>
      </c>
      <c r="I2561" s="323">
        <v>5.9999999999999995E-4</v>
      </c>
      <c r="J2561" s="323">
        <v>20</v>
      </c>
      <c r="K2561" s="325">
        <v>0.01</v>
      </c>
    </row>
    <row r="2562" spans="1:11" hidden="1">
      <c r="A2562" s="277"/>
      <c r="B2562"/>
      <c r="C2562"/>
      <c r="D2562"/>
      <c r="E2562" s="277"/>
      <c r="F2562" s="277"/>
      <c r="G2562"/>
      <c r="H2562"/>
      <c r="I2562" s="277"/>
      <c r="J2562" s="277"/>
      <c r="K2562" s="278"/>
    </row>
    <row r="2563" spans="1:11" hidden="1">
      <c r="A2563" s="277"/>
      <c r="B2563"/>
      <c r="C2563"/>
      <c r="D2563"/>
      <c r="E2563" s="277"/>
      <c r="F2563" s="277"/>
      <c r="G2563"/>
      <c r="H2563"/>
      <c r="I2563" s="277"/>
      <c r="J2563" s="277"/>
      <c r="K2563" s="278"/>
    </row>
    <row r="2564" spans="1:11" ht="31.5" hidden="1">
      <c r="A2564" s="319" t="s">
        <v>1981</v>
      </c>
      <c r="B2564" s="320" t="s">
        <v>1074</v>
      </c>
      <c r="C2564" s="320" t="s">
        <v>1280</v>
      </c>
      <c r="D2564" s="320">
        <v>10552</v>
      </c>
      <c r="E2564" s="321" t="s">
        <v>1509</v>
      </c>
      <c r="F2564" s="321" t="s">
        <v>1282</v>
      </c>
      <c r="G2564" s="320"/>
      <c r="H2564" s="320" t="s">
        <v>1297</v>
      </c>
      <c r="I2564" s="321">
        <v>1</v>
      </c>
      <c r="J2564" s="321">
        <v>3.62</v>
      </c>
      <c r="K2564" s="322">
        <v>3.62</v>
      </c>
    </row>
    <row r="2565" spans="1:11" ht="24.75" hidden="1">
      <c r="A2565" s="315"/>
      <c r="B2565" s="316" t="s">
        <v>1066</v>
      </c>
      <c r="C2565" s="316" t="s">
        <v>1067</v>
      </c>
      <c r="D2565" s="316" t="s">
        <v>6</v>
      </c>
      <c r="E2565" s="317" t="s">
        <v>1068</v>
      </c>
      <c r="F2565" s="317" t="s">
        <v>1069</v>
      </c>
      <c r="G2565" s="316"/>
      <c r="H2565" s="316" t="s">
        <v>1070</v>
      </c>
      <c r="I2565" s="317" t="s">
        <v>11</v>
      </c>
      <c r="J2565" s="317" t="s">
        <v>1071</v>
      </c>
      <c r="K2565" s="318" t="s">
        <v>1072</v>
      </c>
    </row>
    <row r="2566" spans="1:11" hidden="1">
      <c r="A2566" s="323" t="s">
        <v>1076</v>
      </c>
      <c r="B2566" s="324" t="s">
        <v>1077</v>
      </c>
      <c r="C2566" s="324" t="s">
        <v>1280</v>
      </c>
      <c r="D2566" s="324">
        <v>158</v>
      </c>
      <c r="E2566" s="323" t="s">
        <v>1953</v>
      </c>
      <c r="F2566" s="403" t="s">
        <v>1079</v>
      </c>
      <c r="G2566" s="404"/>
      <c r="H2566" s="324" t="s">
        <v>130</v>
      </c>
      <c r="I2566" s="323">
        <v>0.1018</v>
      </c>
      <c r="J2566" s="323">
        <v>14</v>
      </c>
      <c r="K2566" s="325">
        <v>1.43</v>
      </c>
    </row>
    <row r="2567" spans="1:11" hidden="1">
      <c r="A2567" s="323" t="s">
        <v>1076</v>
      </c>
      <c r="B2567" s="324" t="s">
        <v>1077</v>
      </c>
      <c r="C2567" s="324" t="s">
        <v>1280</v>
      </c>
      <c r="D2567" s="324">
        <v>941</v>
      </c>
      <c r="E2567" s="323" t="s">
        <v>1954</v>
      </c>
      <c r="F2567" s="403" t="s">
        <v>1079</v>
      </c>
      <c r="G2567" s="404"/>
      <c r="H2567" s="324" t="s">
        <v>130</v>
      </c>
      <c r="I2567" s="323">
        <v>1.5E-3</v>
      </c>
      <c r="J2567" s="323">
        <v>168.5</v>
      </c>
      <c r="K2567" s="325">
        <v>0.25</v>
      </c>
    </row>
    <row r="2568" spans="1:11" hidden="1">
      <c r="A2568" s="323" t="s">
        <v>1076</v>
      </c>
      <c r="B2568" s="324" t="s">
        <v>1077</v>
      </c>
      <c r="C2568" s="324" t="s">
        <v>1280</v>
      </c>
      <c r="D2568" s="324">
        <v>1651</v>
      </c>
      <c r="E2568" s="323" t="s">
        <v>1955</v>
      </c>
      <c r="F2568" s="403" t="s">
        <v>1079</v>
      </c>
      <c r="G2568" s="404"/>
      <c r="H2568" s="324" t="s">
        <v>1956</v>
      </c>
      <c r="I2568" s="323">
        <v>8.0000000000000004E-4</v>
      </c>
      <c r="J2568" s="323">
        <v>5.5</v>
      </c>
      <c r="K2568" s="325">
        <v>0</v>
      </c>
    </row>
    <row r="2569" spans="1:11" hidden="1">
      <c r="A2569" s="323" t="s">
        <v>1076</v>
      </c>
      <c r="B2569" s="324" t="s">
        <v>1077</v>
      </c>
      <c r="C2569" s="324" t="s">
        <v>1280</v>
      </c>
      <c r="D2569" s="324">
        <v>2378</v>
      </c>
      <c r="E2569" s="323" t="s">
        <v>1957</v>
      </c>
      <c r="F2569" s="403" t="s">
        <v>1079</v>
      </c>
      <c r="G2569" s="404"/>
      <c r="H2569" s="324" t="s">
        <v>130</v>
      </c>
      <c r="I2569" s="323">
        <v>6.54E-2</v>
      </c>
      <c r="J2569" s="323">
        <v>4</v>
      </c>
      <c r="K2569" s="325">
        <v>0.26</v>
      </c>
    </row>
    <row r="2570" spans="1:11" hidden="1">
      <c r="A2570" s="323" t="s">
        <v>1076</v>
      </c>
      <c r="B2570" s="324" t="s">
        <v>1077</v>
      </c>
      <c r="C2570" s="324" t="s">
        <v>1280</v>
      </c>
      <c r="D2570" s="324">
        <v>10362</v>
      </c>
      <c r="E2570" s="323" t="s">
        <v>1958</v>
      </c>
      <c r="F2570" s="403" t="s">
        <v>1959</v>
      </c>
      <c r="G2570" s="404"/>
      <c r="H2570" s="324" t="s">
        <v>130</v>
      </c>
      <c r="I2570" s="323">
        <v>4.4999999999999997E-3</v>
      </c>
      <c r="J2570" s="323">
        <v>12.54</v>
      </c>
      <c r="K2570" s="325">
        <v>0.06</v>
      </c>
    </row>
    <row r="2571" spans="1:11" hidden="1">
      <c r="A2571" s="323" t="s">
        <v>1076</v>
      </c>
      <c r="B2571" s="324" t="s">
        <v>1077</v>
      </c>
      <c r="C2571" s="324" t="s">
        <v>1280</v>
      </c>
      <c r="D2571" s="324">
        <v>10492</v>
      </c>
      <c r="E2571" s="323" t="s">
        <v>1960</v>
      </c>
      <c r="F2571" s="403" t="s">
        <v>1079</v>
      </c>
      <c r="G2571" s="404"/>
      <c r="H2571" s="324" t="s">
        <v>130</v>
      </c>
      <c r="I2571" s="323">
        <v>4.4999999999999997E-3</v>
      </c>
      <c r="J2571" s="323">
        <v>165</v>
      </c>
      <c r="K2571" s="325">
        <v>0.74</v>
      </c>
    </row>
    <row r="2572" spans="1:11" hidden="1">
      <c r="A2572" s="323" t="s">
        <v>1076</v>
      </c>
      <c r="B2572" s="324" t="s">
        <v>1077</v>
      </c>
      <c r="C2572" s="324" t="s">
        <v>1280</v>
      </c>
      <c r="D2572" s="324">
        <v>10517</v>
      </c>
      <c r="E2572" s="323" t="s">
        <v>1961</v>
      </c>
      <c r="F2572" s="403" t="s">
        <v>1959</v>
      </c>
      <c r="G2572" s="404"/>
      <c r="H2572" s="324" t="s">
        <v>1962</v>
      </c>
      <c r="I2572" s="323">
        <v>4.0000000000000002E-4</v>
      </c>
      <c r="J2572" s="323">
        <v>300</v>
      </c>
      <c r="K2572" s="325">
        <v>0.12</v>
      </c>
    </row>
    <row r="2573" spans="1:11" hidden="1">
      <c r="A2573" s="323" t="s">
        <v>1076</v>
      </c>
      <c r="B2573" s="324" t="s">
        <v>1077</v>
      </c>
      <c r="C2573" s="324" t="s">
        <v>1280</v>
      </c>
      <c r="D2573" s="324">
        <v>10579</v>
      </c>
      <c r="E2573" s="323" t="s">
        <v>1977</v>
      </c>
      <c r="F2573" s="403" t="s">
        <v>1079</v>
      </c>
      <c r="G2573" s="404"/>
      <c r="H2573" s="324" t="s">
        <v>130</v>
      </c>
      <c r="I2573" s="323">
        <v>2.0000000000000001E-4</v>
      </c>
      <c r="J2573" s="323">
        <v>22.89</v>
      </c>
      <c r="K2573" s="325">
        <v>0</v>
      </c>
    </row>
    <row r="2574" spans="1:11" hidden="1">
      <c r="A2574" s="323" t="s">
        <v>1076</v>
      </c>
      <c r="B2574" s="324" t="s">
        <v>1077</v>
      </c>
      <c r="C2574" s="324" t="s">
        <v>1280</v>
      </c>
      <c r="D2574" s="324">
        <v>10596</v>
      </c>
      <c r="E2574" s="323" t="s">
        <v>1965</v>
      </c>
      <c r="F2574" s="403" t="s">
        <v>1079</v>
      </c>
      <c r="G2574" s="404"/>
      <c r="H2574" s="324" t="s">
        <v>130</v>
      </c>
      <c r="I2574" s="323">
        <v>4.4999999999999997E-3</v>
      </c>
      <c r="J2574" s="323">
        <v>4.9000000000000004</v>
      </c>
      <c r="K2574" s="325">
        <v>0.02</v>
      </c>
    </row>
    <row r="2575" spans="1:11" hidden="1">
      <c r="A2575" s="323" t="s">
        <v>1076</v>
      </c>
      <c r="B2575" s="324" t="s">
        <v>1077</v>
      </c>
      <c r="C2575" s="324" t="s">
        <v>1280</v>
      </c>
      <c r="D2575" s="324">
        <v>10599</v>
      </c>
      <c r="E2575" s="323" t="s">
        <v>1966</v>
      </c>
      <c r="F2575" s="403" t="s">
        <v>1079</v>
      </c>
      <c r="G2575" s="404"/>
      <c r="H2575" s="324" t="s">
        <v>130</v>
      </c>
      <c r="I2575" s="323">
        <v>1.8E-3</v>
      </c>
      <c r="J2575" s="323">
        <v>35.9</v>
      </c>
      <c r="K2575" s="325">
        <v>0.06</v>
      </c>
    </row>
    <row r="2576" spans="1:11" hidden="1">
      <c r="A2576" s="323" t="s">
        <v>1076</v>
      </c>
      <c r="B2576" s="324" t="s">
        <v>1077</v>
      </c>
      <c r="C2576" s="324" t="s">
        <v>1280</v>
      </c>
      <c r="D2576" s="324">
        <v>10761</v>
      </c>
      <c r="E2576" s="323" t="s">
        <v>1967</v>
      </c>
      <c r="F2576" s="403" t="s">
        <v>1959</v>
      </c>
      <c r="G2576" s="404"/>
      <c r="H2576" s="324" t="s">
        <v>130</v>
      </c>
      <c r="I2576" s="323">
        <v>0.1018</v>
      </c>
      <c r="J2576" s="323">
        <v>5</v>
      </c>
      <c r="K2576" s="325">
        <v>0.51</v>
      </c>
    </row>
    <row r="2577" spans="1:11" hidden="1">
      <c r="A2577" s="323" t="s">
        <v>1076</v>
      </c>
      <c r="B2577" s="324" t="s">
        <v>1077</v>
      </c>
      <c r="C2577" s="324" t="s">
        <v>1280</v>
      </c>
      <c r="D2577" s="324">
        <v>11240</v>
      </c>
      <c r="E2577" s="323" t="s">
        <v>1982</v>
      </c>
      <c r="F2577" s="403" t="s">
        <v>1079</v>
      </c>
      <c r="G2577" s="404"/>
      <c r="H2577" s="324" t="s">
        <v>130</v>
      </c>
      <c r="I2577" s="323">
        <v>2.0000000000000001E-4</v>
      </c>
      <c r="J2577" s="323">
        <v>43.9</v>
      </c>
      <c r="K2577" s="325">
        <v>0.01</v>
      </c>
    </row>
    <row r="2578" spans="1:11" hidden="1">
      <c r="A2578" s="323" t="s">
        <v>1076</v>
      </c>
      <c r="B2578" s="324" t="s">
        <v>1077</v>
      </c>
      <c r="C2578" s="324" t="s">
        <v>1280</v>
      </c>
      <c r="D2578" s="324">
        <v>11241</v>
      </c>
      <c r="E2578" s="323" t="s">
        <v>1983</v>
      </c>
      <c r="F2578" s="403" t="s">
        <v>1079</v>
      </c>
      <c r="G2578" s="404"/>
      <c r="H2578" s="324" t="s">
        <v>130</v>
      </c>
      <c r="I2578" s="323">
        <v>2.0000000000000001E-4</v>
      </c>
      <c r="J2578" s="323">
        <v>160</v>
      </c>
      <c r="K2578" s="325">
        <v>0.03</v>
      </c>
    </row>
    <row r="2579" spans="1:11" hidden="1">
      <c r="A2579" s="323" t="s">
        <v>1076</v>
      </c>
      <c r="B2579" s="324" t="s">
        <v>1077</v>
      </c>
      <c r="C2579" s="324" t="s">
        <v>1280</v>
      </c>
      <c r="D2579" s="324">
        <v>11242</v>
      </c>
      <c r="E2579" s="323" t="s">
        <v>1984</v>
      </c>
      <c r="F2579" s="403" t="s">
        <v>1079</v>
      </c>
      <c r="G2579" s="404"/>
      <c r="H2579" s="324" t="s">
        <v>130</v>
      </c>
      <c r="I2579" s="323">
        <v>1E-4</v>
      </c>
      <c r="J2579" s="323">
        <v>47</v>
      </c>
      <c r="K2579" s="325">
        <v>0</v>
      </c>
    </row>
    <row r="2580" spans="1:11" hidden="1">
      <c r="A2580" s="323" t="s">
        <v>1076</v>
      </c>
      <c r="B2580" s="324" t="s">
        <v>1077</v>
      </c>
      <c r="C2580" s="324" t="s">
        <v>19</v>
      </c>
      <c r="D2580" s="324">
        <v>12892</v>
      </c>
      <c r="E2580" s="323" t="s">
        <v>1968</v>
      </c>
      <c r="F2580" s="403" t="s">
        <v>1079</v>
      </c>
      <c r="G2580" s="404"/>
      <c r="H2580" s="324" t="s">
        <v>1969</v>
      </c>
      <c r="I2580" s="323">
        <v>2.3E-3</v>
      </c>
      <c r="J2580" s="323">
        <v>18</v>
      </c>
      <c r="K2580" s="325">
        <v>0.04</v>
      </c>
    </row>
    <row r="2581" spans="1:11" hidden="1">
      <c r="A2581" s="323" t="s">
        <v>1076</v>
      </c>
      <c r="B2581" s="324" t="s">
        <v>1077</v>
      </c>
      <c r="C2581" s="324" t="s">
        <v>19</v>
      </c>
      <c r="D2581" s="324">
        <v>12893</v>
      </c>
      <c r="E2581" s="323" t="s">
        <v>1970</v>
      </c>
      <c r="F2581" s="403" t="s">
        <v>1079</v>
      </c>
      <c r="G2581" s="404"/>
      <c r="H2581" s="324" t="s">
        <v>1969</v>
      </c>
      <c r="I2581" s="323">
        <v>6.9999999999999999E-4</v>
      </c>
      <c r="J2581" s="323">
        <v>96</v>
      </c>
      <c r="K2581" s="325">
        <v>7.0000000000000007E-2</v>
      </c>
    </row>
    <row r="2582" spans="1:11" hidden="1">
      <c r="A2582" s="323" t="s">
        <v>1076</v>
      </c>
      <c r="B2582" s="324" t="s">
        <v>1077</v>
      </c>
      <c r="C2582" s="324" t="s">
        <v>19</v>
      </c>
      <c r="D2582" s="324">
        <v>12894</v>
      </c>
      <c r="E2582" s="323" t="s">
        <v>1971</v>
      </c>
      <c r="F2582" s="403" t="s">
        <v>1079</v>
      </c>
      <c r="G2582" s="404"/>
      <c r="H2582" s="324" t="s">
        <v>123</v>
      </c>
      <c r="I2582" s="323">
        <v>2.0000000000000001E-4</v>
      </c>
      <c r="J2582" s="323">
        <v>26</v>
      </c>
      <c r="K2582" s="325">
        <v>0.01</v>
      </c>
    </row>
    <row r="2583" spans="1:11" hidden="1">
      <c r="A2583" s="323" t="s">
        <v>1076</v>
      </c>
      <c r="B2583" s="324" t="s">
        <v>1077</v>
      </c>
      <c r="C2583" s="324" t="s">
        <v>19</v>
      </c>
      <c r="D2583" s="324">
        <v>12895</v>
      </c>
      <c r="E2583" s="323" t="s">
        <v>1972</v>
      </c>
      <c r="F2583" s="403" t="s">
        <v>1079</v>
      </c>
      <c r="G2583" s="404"/>
      <c r="H2583" s="324" t="s">
        <v>123</v>
      </c>
      <c r="I2583" s="323">
        <v>5.9999999999999995E-4</v>
      </c>
      <c r="J2583" s="323">
        <v>20</v>
      </c>
      <c r="K2583" s="325">
        <v>0.01</v>
      </c>
    </row>
    <row r="2584" spans="1:11" hidden="1">
      <c r="A2584" s="277"/>
      <c r="B2584"/>
      <c r="C2584"/>
      <c r="D2584"/>
      <c r="E2584" s="277"/>
      <c r="F2584" s="277"/>
      <c r="G2584"/>
      <c r="H2584"/>
      <c r="I2584" s="277"/>
      <c r="J2584" s="277"/>
      <c r="K2584" s="278"/>
    </row>
    <row r="2585" spans="1:11" hidden="1">
      <c r="A2585" s="277"/>
      <c r="B2585"/>
      <c r="C2585"/>
      <c r="D2585"/>
      <c r="E2585" s="277"/>
      <c r="F2585" s="277"/>
      <c r="G2585"/>
      <c r="H2585"/>
      <c r="I2585" s="277"/>
      <c r="J2585" s="277"/>
      <c r="K2585" s="278"/>
    </row>
    <row r="2586" spans="1:11" ht="31.5" hidden="1">
      <c r="A2586" s="319" t="s">
        <v>1985</v>
      </c>
      <c r="B2586" s="320" t="s">
        <v>1074</v>
      </c>
      <c r="C2586" s="320" t="s">
        <v>1280</v>
      </c>
      <c r="D2586" s="320">
        <v>10554</v>
      </c>
      <c r="E2586" s="321" t="s">
        <v>1680</v>
      </c>
      <c r="F2586" s="321" t="s">
        <v>1282</v>
      </c>
      <c r="G2586" s="320"/>
      <c r="H2586" s="320" t="s">
        <v>1297</v>
      </c>
      <c r="I2586" s="321">
        <v>1</v>
      </c>
      <c r="J2586" s="321">
        <v>3.68</v>
      </c>
      <c r="K2586" s="322">
        <v>3.68</v>
      </c>
    </row>
    <row r="2587" spans="1:11" ht="24.75" hidden="1">
      <c r="A2587" s="315"/>
      <c r="B2587" s="316" t="s">
        <v>1066</v>
      </c>
      <c r="C2587" s="316" t="s">
        <v>1067</v>
      </c>
      <c r="D2587" s="316" t="s">
        <v>6</v>
      </c>
      <c r="E2587" s="317" t="s">
        <v>1068</v>
      </c>
      <c r="F2587" s="317" t="s">
        <v>1069</v>
      </c>
      <c r="G2587" s="316"/>
      <c r="H2587" s="316" t="s">
        <v>1070</v>
      </c>
      <c r="I2587" s="317" t="s">
        <v>11</v>
      </c>
      <c r="J2587" s="317" t="s">
        <v>1071</v>
      </c>
      <c r="K2587" s="318" t="s">
        <v>1072</v>
      </c>
    </row>
    <row r="2588" spans="1:11" hidden="1">
      <c r="A2588" s="323" t="s">
        <v>1076</v>
      </c>
      <c r="B2588" s="324" t="s">
        <v>1077</v>
      </c>
      <c r="C2588" s="324" t="s">
        <v>1280</v>
      </c>
      <c r="D2588" s="324">
        <v>158</v>
      </c>
      <c r="E2588" s="323" t="s">
        <v>1953</v>
      </c>
      <c r="F2588" s="403" t="s">
        <v>1079</v>
      </c>
      <c r="G2588" s="404"/>
      <c r="H2588" s="324" t="s">
        <v>130</v>
      </c>
      <c r="I2588" s="323">
        <v>0.1018</v>
      </c>
      <c r="J2588" s="323">
        <v>14</v>
      </c>
      <c r="K2588" s="325">
        <v>1.43</v>
      </c>
    </row>
    <row r="2589" spans="1:11" hidden="1">
      <c r="A2589" s="323" t="s">
        <v>1076</v>
      </c>
      <c r="B2589" s="324" t="s">
        <v>1077</v>
      </c>
      <c r="C2589" s="324" t="s">
        <v>1280</v>
      </c>
      <c r="D2589" s="324">
        <v>941</v>
      </c>
      <c r="E2589" s="323" t="s">
        <v>1954</v>
      </c>
      <c r="F2589" s="403" t="s">
        <v>1079</v>
      </c>
      <c r="G2589" s="404"/>
      <c r="H2589" s="324" t="s">
        <v>130</v>
      </c>
      <c r="I2589" s="323">
        <v>1.5E-3</v>
      </c>
      <c r="J2589" s="323">
        <v>168.5</v>
      </c>
      <c r="K2589" s="325">
        <v>0.25</v>
      </c>
    </row>
    <row r="2590" spans="1:11" hidden="1">
      <c r="A2590" s="323" t="s">
        <v>1076</v>
      </c>
      <c r="B2590" s="324" t="s">
        <v>1077</v>
      </c>
      <c r="C2590" s="324" t="s">
        <v>1280</v>
      </c>
      <c r="D2590" s="324">
        <v>1651</v>
      </c>
      <c r="E2590" s="323" t="s">
        <v>1955</v>
      </c>
      <c r="F2590" s="403" t="s">
        <v>1079</v>
      </c>
      <c r="G2590" s="404"/>
      <c r="H2590" s="324" t="s">
        <v>1956</v>
      </c>
      <c r="I2590" s="323">
        <v>8.0000000000000004E-4</v>
      </c>
      <c r="J2590" s="323">
        <v>5.5</v>
      </c>
      <c r="K2590" s="325">
        <v>0</v>
      </c>
    </row>
    <row r="2591" spans="1:11" hidden="1">
      <c r="A2591" s="323" t="s">
        <v>1076</v>
      </c>
      <c r="B2591" s="324" t="s">
        <v>1077</v>
      </c>
      <c r="C2591" s="324" t="s">
        <v>1280</v>
      </c>
      <c r="D2591" s="324">
        <v>2378</v>
      </c>
      <c r="E2591" s="323" t="s">
        <v>1957</v>
      </c>
      <c r="F2591" s="403" t="s">
        <v>1079</v>
      </c>
      <c r="G2591" s="404"/>
      <c r="H2591" s="324" t="s">
        <v>130</v>
      </c>
      <c r="I2591" s="323">
        <v>6.54E-2</v>
      </c>
      <c r="J2591" s="323">
        <v>4</v>
      </c>
      <c r="K2591" s="325">
        <v>0.26</v>
      </c>
    </row>
    <row r="2592" spans="1:11" hidden="1">
      <c r="A2592" s="323" t="s">
        <v>1076</v>
      </c>
      <c r="B2592" s="324" t="s">
        <v>1077</v>
      </c>
      <c r="C2592" s="324" t="s">
        <v>1280</v>
      </c>
      <c r="D2592" s="324">
        <v>10362</v>
      </c>
      <c r="E2592" s="323" t="s">
        <v>1958</v>
      </c>
      <c r="F2592" s="403" t="s">
        <v>1959</v>
      </c>
      <c r="G2592" s="404"/>
      <c r="H2592" s="324" t="s">
        <v>130</v>
      </c>
      <c r="I2592" s="323">
        <v>4.4999999999999997E-3</v>
      </c>
      <c r="J2592" s="323">
        <v>12.54</v>
      </c>
      <c r="K2592" s="325">
        <v>0.06</v>
      </c>
    </row>
    <row r="2593" spans="1:11" hidden="1">
      <c r="A2593" s="323" t="s">
        <v>1076</v>
      </c>
      <c r="B2593" s="324" t="s">
        <v>1077</v>
      </c>
      <c r="C2593" s="324" t="s">
        <v>1280</v>
      </c>
      <c r="D2593" s="324">
        <v>10492</v>
      </c>
      <c r="E2593" s="323" t="s">
        <v>1960</v>
      </c>
      <c r="F2593" s="403" t="s">
        <v>1079</v>
      </c>
      <c r="G2593" s="404"/>
      <c r="H2593" s="324" t="s">
        <v>130</v>
      </c>
      <c r="I2593" s="323">
        <v>4.4999999999999997E-3</v>
      </c>
      <c r="J2593" s="323">
        <v>165</v>
      </c>
      <c r="K2593" s="325">
        <v>0.74</v>
      </c>
    </row>
    <row r="2594" spans="1:11" hidden="1">
      <c r="A2594" s="323" t="s">
        <v>1076</v>
      </c>
      <c r="B2594" s="324" t="s">
        <v>1077</v>
      </c>
      <c r="C2594" s="324" t="s">
        <v>1280</v>
      </c>
      <c r="D2594" s="324">
        <v>10517</v>
      </c>
      <c r="E2594" s="323" t="s">
        <v>1961</v>
      </c>
      <c r="F2594" s="403" t="s">
        <v>1959</v>
      </c>
      <c r="G2594" s="404"/>
      <c r="H2594" s="324" t="s">
        <v>1962</v>
      </c>
      <c r="I2594" s="323">
        <v>4.0000000000000002E-4</v>
      </c>
      <c r="J2594" s="323">
        <v>300</v>
      </c>
      <c r="K2594" s="325">
        <v>0.12</v>
      </c>
    </row>
    <row r="2595" spans="1:11" hidden="1">
      <c r="A2595" s="323" t="s">
        <v>1076</v>
      </c>
      <c r="B2595" s="324" t="s">
        <v>1077</v>
      </c>
      <c r="C2595" s="324" t="s">
        <v>1280</v>
      </c>
      <c r="D2595" s="324">
        <v>10592</v>
      </c>
      <c r="E2595" s="323" t="s">
        <v>1986</v>
      </c>
      <c r="F2595" s="403" t="s">
        <v>1079</v>
      </c>
      <c r="G2595" s="404"/>
      <c r="H2595" s="324" t="s">
        <v>130</v>
      </c>
      <c r="I2595" s="323">
        <v>1E-4</v>
      </c>
      <c r="J2595" s="323">
        <v>34.369999999999997</v>
      </c>
      <c r="K2595" s="325">
        <v>0</v>
      </c>
    </row>
    <row r="2596" spans="1:11" hidden="1">
      <c r="A2596" s="323" t="s">
        <v>1076</v>
      </c>
      <c r="B2596" s="324" t="s">
        <v>1077</v>
      </c>
      <c r="C2596" s="324" t="s">
        <v>1280</v>
      </c>
      <c r="D2596" s="324">
        <v>10593</v>
      </c>
      <c r="E2596" s="323" t="s">
        <v>1987</v>
      </c>
      <c r="F2596" s="403" t="s">
        <v>1079</v>
      </c>
      <c r="G2596" s="404"/>
      <c r="H2596" s="324" t="s">
        <v>130</v>
      </c>
      <c r="I2596" s="323">
        <v>1E-4</v>
      </c>
      <c r="J2596" s="323">
        <v>19.57</v>
      </c>
      <c r="K2596" s="325">
        <v>0</v>
      </c>
    </row>
    <row r="2597" spans="1:11" hidden="1">
      <c r="A2597" s="323" t="s">
        <v>1076</v>
      </c>
      <c r="B2597" s="324" t="s">
        <v>1077</v>
      </c>
      <c r="C2597" s="324" t="s">
        <v>1280</v>
      </c>
      <c r="D2597" s="324">
        <v>10596</v>
      </c>
      <c r="E2597" s="323" t="s">
        <v>1965</v>
      </c>
      <c r="F2597" s="403" t="s">
        <v>1079</v>
      </c>
      <c r="G2597" s="404"/>
      <c r="H2597" s="324" t="s">
        <v>130</v>
      </c>
      <c r="I2597" s="323">
        <v>4.4999999999999997E-3</v>
      </c>
      <c r="J2597" s="323">
        <v>4.9000000000000004</v>
      </c>
      <c r="K2597" s="325">
        <v>0.02</v>
      </c>
    </row>
    <row r="2598" spans="1:11" hidden="1">
      <c r="A2598" s="323" t="s">
        <v>1076</v>
      </c>
      <c r="B2598" s="324" t="s">
        <v>1077</v>
      </c>
      <c r="C2598" s="324" t="s">
        <v>1280</v>
      </c>
      <c r="D2598" s="324">
        <v>10599</v>
      </c>
      <c r="E2598" s="323" t="s">
        <v>1966</v>
      </c>
      <c r="F2598" s="403" t="s">
        <v>1079</v>
      </c>
      <c r="G2598" s="404"/>
      <c r="H2598" s="324" t="s">
        <v>130</v>
      </c>
      <c r="I2598" s="323">
        <v>1.8E-3</v>
      </c>
      <c r="J2598" s="323">
        <v>35.9</v>
      </c>
      <c r="K2598" s="325">
        <v>0.06</v>
      </c>
    </row>
    <row r="2599" spans="1:11" hidden="1">
      <c r="A2599" s="323" t="s">
        <v>1076</v>
      </c>
      <c r="B2599" s="324" t="s">
        <v>1077</v>
      </c>
      <c r="C2599" s="324" t="s">
        <v>1280</v>
      </c>
      <c r="D2599" s="324">
        <v>10761</v>
      </c>
      <c r="E2599" s="323" t="s">
        <v>1967</v>
      </c>
      <c r="F2599" s="403" t="s">
        <v>1959</v>
      </c>
      <c r="G2599" s="404"/>
      <c r="H2599" s="324" t="s">
        <v>130</v>
      </c>
      <c r="I2599" s="323">
        <v>0.1018</v>
      </c>
      <c r="J2599" s="323">
        <v>5</v>
      </c>
      <c r="K2599" s="325">
        <v>0.51</v>
      </c>
    </row>
    <row r="2600" spans="1:11" hidden="1">
      <c r="A2600" s="323" t="s">
        <v>1076</v>
      </c>
      <c r="B2600" s="324" t="s">
        <v>1077</v>
      </c>
      <c r="C2600" s="324" t="s">
        <v>1280</v>
      </c>
      <c r="D2600" s="324">
        <v>11253</v>
      </c>
      <c r="E2600" s="323" t="s">
        <v>1988</v>
      </c>
      <c r="F2600" s="403" t="s">
        <v>1079</v>
      </c>
      <c r="G2600" s="404"/>
      <c r="H2600" s="324" t="s">
        <v>130</v>
      </c>
      <c r="I2600" s="323">
        <v>1.1000000000000001E-3</v>
      </c>
      <c r="J2600" s="323">
        <v>23</v>
      </c>
      <c r="K2600" s="325">
        <v>0.03</v>
      </c>
    </row>
    <row r="2601" spans="1:11" hidden="1">
      <c r="A2601" s="323" t="s">
        <v>1076</v>
      </c>
      <c r="B2601" s="324" t="s">
        <v>1077</v>
      </c>
      <c r="C2601" s="324" t="s">
        <v>1280</v>
      </c>
      <c r="D2601" s="324">
        <v>11254</v>
      </c>
      <c r="E2601" s="323" t="s">
        <v>1989</v>
      </c>
      <c r="F2601" s="403" t="s">
        <v>1079</v>
      </c>
      <c r="G2601" s="404"/>
      <c r="H2601" s="324" t="s">
        <v>130</v>
      </c>
      <c r="I2601" s="323">
        <v>6.9999999999999999E-4</v>
      </c>
      <c r="J2601" s="323">
        <v>22.8</v>
      </c>
      <c r="K2601" s="325">
        <v>0.02</v>
      </c>
    </row>
    <row r="2602" spans="1:11" hidden="1">
      <c r="A2602" s="323" t="s">
        <v>1076</v>
      </c>
      <c r="B2602" s="324" t="s">
        <v>1077</v>
      </c>
      <c r="C2602" s="324" t="s">
        <v>1280</v>
      </c>
      <c r="D2602" s="324">
        <v>11255</v>
      </c>
      <c r="E2602" s="323" t="s">
        <v>1990</v>
      </c>
      <c r="F2602" s="403" t="s">
        <v>1079</v>
      </c>
      <c r="G2602" s="404"/>
      <c r="H2602" s="324" t="s">
        <v>130</v>
      </c>
      <c r="I2602" s="323">
        <v>5.9999999999999995E-4</v>
      </c>
      <c r="J2602" s="323">
        <v>21.96</v>
      </c>
      <c r="K2602" s="325">
        <v>0.01</v>
      </c>
    </row>
    <row r="2603" spans="1:11" hidden="1">
      <c r="A2603" s="323" t="s">
        <v>1076</v>
      </c>
      <c r="B2603" s="324" t="s">
        <v>1077</v>
      </c>
      <c r="C2603" s="324" t="s">
        <v>1280</v>
      </c>
      <c r="D2603" s="324">
        <v>11256</v>
      </c>
      <c r="E2603" s="323" t="s">
        <v>1991</v>
      </c>
      <c r="F2603" s="403" t="s">
        <v>1079</v>
      </c>
      <c r="G2603" s="404"/>
      <c r="H2603" s="324" t="s">
        <v>130</v>
      </c>
      <c r="I2603" s="323">
        <v>4.0000000000000002E-4</v>
      </c>
      <c r="J2603" s="323">
        <v>60</v>
      </c>
      <c r="K2603" s="325">
        <v>0.02</v>
      </c>
    </row>
    <row r="2604" spans="1:11" hidden="1">
      <c r="A2604" s="323" t="s">
        <v>1076</v>
      </c>
      <c r="B2604" s="324" t="s">
        <v>1077</v>
      </c>
      <c r="C2604" s="324" t="s">
        <v>1280</v>
      </c>
      <c r="D2604" s="324">
        <v>11257</v>
      </c>
      <c r="E2604" s="323" t="s">
        <v>1992</v>
      </c>
      <c r="F2604" s="403" t="s">
        <v>1079</v>
      </c>
      <c r="G2604" s="404"/>
      <c r="H2604" s="324" t="s">
        <v>130</v>
      </c>
      <c r="I2604" s="323">
        <v>4.0000000000000002E-4</v>
      </c>
      <c r="J2604" s="323">
        <v>31.36</v>
      </c>
      <c r="K2604" s="325">
        <v>0.01</v>
      </c>
    </row>
    <row r="2605" spans="1:11" hidden="1">
      <c r="A2605" s="323" t="s">
        <v>1076</v>
      </c>
      <c r="B2605" s="324" t="s">
        <v>1077</v>
      </c>
      <c r="C2605" s="324" t="s">
        <v>19</v>
      </c>
      <c r="D2605" s="324">
        <v>12892</v>
      </c>
      <c r="E2605" s="323" t="s">
        <v>1968</v>
      </c>
      <c r="F2605" s="403" t="s">
        <v>1079</v>
      </c>
      <c r="G2605" s="404"/>
      <c r="H2605" s="324" t="s">
        <v>1969</v>
      </c>
      <c r="I2605" s="323">
        <v>2.3E-3</v>
      </c>
      <c r="J2605" s="323">
        <v>18</v>
      </c>
      <c r="K2605" s="325">
        <v>0.04</v>
      </c>
    </row>
    <row r="2606" spans="1:11" hidden="1">
      <c r="A2606" s="323" t="s">
        <v>1076</v>
      </c>
      <c r="B2606" s="324" t="s">
        <v>1077</v>
      </c>
      <c r="C2606" s="324" t="s">
        <v>19</v>
      </c>
      <c r="D2606" s="324">
        <v>12893</v>
      </c>
      <c r="E2606" s="323" t="s">
        <v>1970</v>
      </c>
      <c r="F2606" s="403" t="s">
        <v>1079</v>
      </c>
      <c r="G2606" s="404"/>
      <c r="H2606" s="324" t="s">
        <v>1969</v>
      </c>
      <c r="I2606" s="323">
        <v>8.0000000000000004E-4</v>
      </c>
      <c r="J2606" s="323">
        <v>96</v>
      </c>
      <c r="K2606" s="325">
        <v>0.08</v>
      </c>
    </row>
    <row r="2607" spans="1:11" hidden="1">
      <c r="A2607" s="323" t="s">
        <v>1076</v>
      </c>
      <c r="B2607" s="324" t="s">
        <v>1077</v>
      </c>
      <c r="C2607" s="324" t="s">
        <v>19</v>
      </c>
      <c r="D2607" s="324">
        <v>12894</v>
      </c>
      <c r="E2607" s="323" t="s">
        <v>1971</v>
      </c>
      <c r="F2607" s="403" t="s">
        <v>1079</v>
      </c>
      <c r="G2607" s="404"/>
      <c r="H2607" s="324" t="s">
        <v>123</v>
      </c>
      <c r="I2607" s="323">
        <v>2.0000000000000001E-4</v>
      </c>
      <c r="J2607" s="323">
        <v>26</v>
      </c>
      <c r="K2607" s="325">
        <v>0.01</v>
      </c>
    </row>
    <row r="2608" spans="1:11" hidden="1">
      <c r="A2608" s="323" t="s">
        <v>1076</v>
      </c>
      <c r="B2608" s="324" t="s">
        <v>1077</v>
      </c>
      <c r="C2608" s="324" t="s">
        <v>19</v>
      </c>
      <c r="D2608" s="324">
        <v>12895</v>
      </c>
      <c r="E2608" s="323" t="s">
        <v>1972</v>
      </c>
      <c r="F2608" s="403" t="s">
        <v>1079</v>
      </c>
      <c r="G2608" s="404"/>
      <c r="H2608" s="324" t="s">
        <v>123</v>
      </c>
      <c r="I2608" s="323">
        <v>5.9999999999999995E-4</v>
      </c>
      <c r="J2608" s="323">
        <v>20</v>
      </c>
      <c r="K2608" s="325">
        <v>0.01</v>
      </c>
    </row>
    <row r="2609" spans="1:11" hidden="1">
      <c r="A2609" s="277"/>
      <c r="B2609"/>
      <c r="C2609"/>
      <c r="D2609"/>
      <c r="E2609" s="277"/>
      <c r="F2609" s="277"/>
      <c r="G2609"/>
      <c r="H2609"/>
      <c r="I2609" s="277"/>
      <c r="J2609" s="277"/>
      <c r="K2609" s="278"/>
    </row>
    <row r="2610" spans="1:11" hidden="1">
      <c r="A2610" s="277"/>
      <c r="B2610"/>
      <c r="C2610"/>
      <c r="D2610"/>
      <c r="E2610" s="277"/>
      <c r="F2610" s="277"/>
      <c r="G2610"/>
      <c r="H2610"/>
      <c r="I2610" s="277"/>
      <c r="J2610" s="277"/>
      <c r="K2610" s="278"/>
    </row>
    <row r="2611" spans="1:11" ht="31.5" hidden="1">
      <c r="A2611" s="319" t="s">
        <v>1993</v>
      </c>
      <c r="B2611" s="320" t="s">
        <v>1074</v>
      </c>
      <c r="C2611" s="320" t="s">
        <v>1280</v>
      </c>
      <c r="D2611" s="320">
        <v>10550</v>
      </c>
      <c r="E2611" s="321" t="s">
        <v>1298</v>
      </c>
      <c r="F2611" s="321" t="s">
        <v>1282</v>
      </c>
      <c r="G2611" s="320"/>
      <c r="H2611" s="320" t="s">
        <v>1297</v>
      </c>
      <c r="I2611" s="321">
        <v>1</v>
      </c>
      <c r="J2611" s="321">
        <v>3.67</v>
      </c>
      <c r="K2611" s="322">
        <v>3.67</v>
      </c>
    </row>
    <row r="2612" spans="1:11" ht="24.75" hidden="1">
      <c r="A2612" s="315"/>
      <c r="B2612" s="316" t="s">
        <v>1066</v>
      </c>
      <c r="C2612" s="316" t="s">
        <v>1067</v>
      </c>
      <c r="D2612" s="316" t="s">
        <v>6</v>
      </c>
      <c r="E2612" s="317" t="s">
        <v>1068</v>
      </c>
      <c r="F2612" s="317" t="s">
        <v>1069</v>
      </c>
      <c r="G2612" s="316"/>
      <c r="H2612" s="316" t="s">
        <v>1070</v>
      </c>
      <c r="I2612" s="317" t="s">
        <v>11</v>
      </c>
      <c r="J2612" s="317" t="s">
        <v>1071</v>
      </c>
      <c r="K2612" s="318" t="s">
        <v>1072</v>
      </c>
    </row>
    <row r="2613" spans="1:11" hidden="1">
      <c r="A2613" s="323" t="s">
        <v>1076</v>
      </c>
      <c r="B2613" s="324" t="s">
        <v>1077</v>
      </c>
      <c r="C2613" s="324" t="s">
        <v>1280</v>
      </c>
      <c r="D2613" s="324">
        <v>158</v>
      </c>
      <c r="E2613" s="323" t="s">
        <v>1953</v>
      </c>
      <c r="F2613" s="403" t="s">
        <v>1079</v>
      </c>
      <c r="G2613" s="404"/>
      <c r="H2613" s="324" t="s">
        <v>130</v>
      </c>
      <c r="I2613" s="323">
        <v>0.1018</v>
      </c>
      <c r="J2613" s="323">
        <v>14</v>
      </c>
      <c r="K2613" s="325">
        <v>1.43</v>
      </c>
    </row>
    <row r="2614" spans="1:11" hidden="1">
      <c r="A2614" s="323" t="s">
        <v>1076</v>
      </c>
      <c r="B2614" s="324" t="s">
        <v>1077</v>
      </c>
      <c r="C2614" s="324" t="s">
        <v>1280</v>
      </c>
      <c r="D2614" s="324">
        <v>941</v>
      </c>
      <c r="E2614" s="323" t="s">
        <v>1954</v>
      </c>
      <c r="F2614" s="403" t="s">
        <v>1079</v>
      </c>
      <c r="G2614" s="404"/>
      <c r="H2614" s="324" t="s">
        <v>130</v>
      </c>
      <c r="I2614" s="323">
        <v>1.5E-3</v>
      </c>
      <c r="J2614" s="323">
        <v>168.5</v>
      </c>
      <c r="K2614" s="325">
        <v>0.25</v>
      </c>
    </row>
    <row r="2615" spans="1:11" hidden="1">
      <c r="A2615" s="323" t="s">
        <v>1076</v>
      </c>
      <c r="B2615" s="324" t="s">
        <v>1077</v>
      </c>
      <c r="C2615" s="324" t="s">
        <v>1280</v>
      </c>
      <c r="D2615" s="324">
        <v>1651</v>
      </c>
      <c r="E2615" s="323" t="s">
        <v>1955</v>
      </c>
      <c r="F2615" s="403" t="s">
        <v>1079</v>
      </c>
      <c r="G2615" s="404"/>
      <c r="H2615" s="324" t="s">
        <v>1956</v>
      </c>
      <c r="I2615" s="323">
        <v>8.0000000000000004E-4</v>
      </c>
      <c r="J2615" s="323">
        <v>5.5</v>
      </c>
      <c r="K2615" s="325">
        <v>0</v>
      </c>
    </row>
    <row r="2616" spans="1:11" hidden="1">
      <c r="A2616" s="323" t="s">
        <v>1076</v>
      </c>
      <c r="B2616" s="324" t="s">
        <v>1077</v>
      </c>
      <c r="C2616" s="324" t="s">
        <v>1280</v>
      </c>
      <c r="D2616" s="324">
        <v>2378</v>
      </c>
      <c r="E2616" s="323" t="s">
        <v>1957</v>
      </c>
      <c r="F2616" s="403" t="s">
        <v>1079</v>
      </c>
      <c r="G2616" s="404"/>
      <c r="H2616" s="324" t="s">
        <v>130</v>
      </c>
      <c r="I2616" s="323">
        <v>6.54E-2</v>
      </c>
      <c r="J2616" s="323">
        <v>4</v>
      </c>
      <c r="K2616" s="325">
        <v>0.26</v>
      </c>
    </row>
    <row r="2617" spans="1:11" hidden="1">
      <c r="A2617" s="323" t="s">
        <v>1076</v>
      </c>
      <c r="B2617" s="324" t="s">
        <v>1077</v>
      </c>
      <c r="C2617" s="324" t="s">
        <v>1280</v>
      </c>
      <c r="D2617" s="324">
        <v>4174</v>
      </c>
      <c r="E2617" s="323" t="s">
        <v>1994</v>
      </c>
      <c r="F2617" s="403" t="s">
        <v>1079</v>
      </c>
      <c r="G2617" s="404"/>
      <c r="H2617" s="324" t="s">
        <v>130</v>
      </c>
      <c r="I2617" s="323">
        <v>5.0000000000000001E-4</v>
      </c>
      <c r="J2617" s="323">
        <v>10.8</v>
      </c>
      <c r="K2617" s="325">
        <v>0.01</v>
      </c>
    </row>
    <row r="2618" spans="1:11" hidden="1">
      <c r="A2618" s="323" t="s">
        <v>1076</v>
      </c>
      <c r="B2618" s="324" t="s">
        <v>1077</v>
      </c>
      <c r="C2618" s="324" t="s">
        <v>1280</v>
      </c>
      <c r="D2618" s="324">
        <v>4722</v>
      </c>
      <c r="E2618" s="323" t="s">
        <v>1995</v>
      </c>
      <c r="F2618" s="403" t="s">
        <v>1079</v>
      </c>
      <c r="G2618" s="404"/>
      <c r="H2618" s="324" t="s">
        <v>130</v>
      </c>
      <c r="I2618" s="323">
        <v>4.0000000000000002E-4</v>
      </c>
      <c r="J2618" s="323">
        <v>18.8</v>
      </c>
      <c r="K2618" s="325">
        <v>0.01</v>
      </c>
    </row>
    <row r="2619" spans="1:11" hidden="1">
      <c r="A2619" s="323" t="s">
        <v>1076</v>
      </c>
      <c r="B2619" s="324" t="s">
        <v>1077</v>
      </c>
      <c r="C2619" s="324" t="s">
        <v>1280</v>
      </c>
      <c r="D2619" s="324">
        <v>10282</v>
      </c>
      <c r="E2619" s="323" t="s">
        <v>1996</v>
      </c>
      <c r="F2619" s="403" t="s">
        <v>1079</v>
      </c>
      <c r="G2619" s="404"/>
      <c r="H2619" s="324" t="s">
        <v>130</v>
      </c>
      <c r="I2619" s="323">
        <v>2.0000000000000001E-4</v>
      </c>
      <c r="J2619" s="323">
        <v>40.799999999999997</v>
      </c>
      <c r="K2619" s="325">
        <v>0.01</v>
      </c>
    </row>
    <row r="2620" spans="1:11" hidden="1">
      <c r="A2620" s="323" t="s">
        <v>1076</v>
      </c>
      <c r="B2620" s="324" t="s">
        <v>1077</v>
      </c>
      <c r="C2620" s="324" t="s">
        <v>1280</v>
      </c>
      <c r="D2620" s="324">
        <v>10362</v>
      </c>
      <c r="E2620" s="323" t="s">
        <v>1958</v>
      </c>
      <c r="F2620" s="403" t="s">
        <v>1959</v>
      </c>
      <c r="G2620" s="404"/>
      <c r="H2620" s="324" t="s">
        <v>130</v>
      </c>
      <c r="I2620" s="323">
        <v>4.4999999999999997E-3</v>
      </c>
      <c r="J2620" s="323">
        <v>12.54</v>
      </c>
      <c r="K2620" s="325">
        <v>0.06</v>
      </c>
    </row>
    <row r="2621" spans="1:11" hidden="1">
      <c r="A2621" s="323" t="s">
        <v>1076</v>
      </c>
      <c r="B2621" s="324" t="s">
        <v>1077</v>
      </c>
      <c r="C2621" s="324" t="s">
        <v>1280</v>
      </c>
      <c r="D2621" s="324">
        <v>10492</v>
      </c>
      <c r="E2621" s="323" t="s">
        <v>1960</v>
      </c>
      <c r="F2621" s="403" t="s">
        <v>1079</v>
      </c>
      <c r="G2621" s="404"/>
      <c r="H2621" s="324" t="s">
        <v>130</v>
      </c>
      <c r="I2621" s="323">
        <v>4.4999999999999997E-3</v>
      </c>
      <c r="J2621" s="323">
        <v>165</v>
      </c>
      <c r="K2621" s="325">
        <v>0.74</v>
      </c>
    </row>
    <row r="2622" spans="1:11" hidden="1">
      <c r="A2622" s="323" t="s">
        <v>1076</v>
      </c>
      <c r="B2622" s="324" t="s">
        <v>1077</v>
      </c>
      <c r="C2622" s="324" t="s">
        <v>1280</v>
      </c>
      <c r="D2622" s="324">
        <v>10517</v>
      </c>
      <c r="E2622" s="323" t="s">
        <v>1961</v>
      </c>
      <c r="F2622" s="403" t="s">
        <v>1959</v>
      </c>
      <c r="G2622" s="404"/>
      <c r="H2622" s="324" t="s">
        <v>1962</v>
      </c>
      <c r="I2622" s="323">
        <v>4.0000000000000002E-4</v>
      </c>
      <c r="J2622" s="323">
        <v>300</v>
      </c>
      <c r="K2622" s="325">
        <v>0.12</v>
      </c>
    </row>
    <row r="2623" spans="1:11" hidden="1">
      <c r="A2623" s="323" t="s">
        <v>1076</v>
      </c>
      <c r="B2623" s="324" t="s">
        <v>1077</v>
      </c>
      <c r="C2623" s="324" t="s">
        <v>1280</v>
      </c>
      <c r="D2623" s="324">
        <v>10596</v>
      </c>
      <c r="E2623" s="323" t="s">
        <v>1965</v>
      </c>
      <c r="F2623" s="403" t="s">
        <v>1079</v>
      </c>
      <c r="G2623" s="404"/>
      <c r="H2623" s="324" t="s">
        <v>130</v>
      </c>
      <c r="I2623" s="323">
        <v>4.4999999999999997E-3</v>
      </c>
      <c r="J2623" s="323">
        <v>4.9000000000000004</v>
      </c>
      <c r="K2623" s="325">
        <v>0.02</v>
      </c>
    </row>
    <row r="2624" spans="1:11" hidden="1">
      <c r="A2624" s="323" t="s">
        <v>1076</v>
      </c>
      <c r="B2624" s="324" t="s">
        <v>1077</v>
      </c>
      <c r="C2624" s="324" t="s">
        <v>1280</v>
      </c>
      <c r="D2624" s="324">
        <v>10599</v>
      </c>
      <c r="E2624" s="323" t="s">
        <v>1966</v>
      </c>
      <c r="F2624" s="403" t="s">
        <v>1079</v>
      </c>
      <c r="G2624" s="404"/>
      <c r="H2624" s="324" t="s">
        <v>130</v>
      </c>
      <c r="I2624" s="323">
        <v>1.8E-3</v>
      </c>
      <c r="J2624" s="323">
        <v>35.9</v>
      </c>
      <c r="K2624" s="325">
        <v>0.06</v>
      </c>
    </row>
    <row r="2625" spans="1:11" hidden="1">
      <c r="A2625" s="323" t="s">
        <v>1076</v>
      </c>
      <c r="B2625" s="324" t="s">
        <v>1077</v>
      </c>
      <c r="C2625" s="324" t="s">
        <v>1280</v>
      </c>
      <c r="D2625" s="324">
        <v>10761</v>
      </c>
      <c r="E2625" s="323" t="s">
        <v>1967</v>
      </c>
      <c r="F2625" s="403" t="s">
        <v>1959</v>
      </c>
      <c r="G2625" s="404"/>
      <c r="H2625" s="324" t="s">
        <v>130</v>
      </c>
      <c r="I2625" s="323">
        <v>0.1018</v>
      </c>
      <c r="J2625" s="323">
        <v>5</v>
      </c>
      <c r="K2625" s="325">
        <v>0.51</v>
      </c>
    </row>
    <row r="2626" spans="1:11" hidden="1">
      <c r="A2626" s="323" t="s">
        <v>1076</v>
      </c>
      <c r="B2626" s="324" t="s">
        <v>1077</v>
      </c>
      <c r="C2626" s="324" t="s">
        <v>1280</v>
      </c>
      <c r="D2626" s="324">
        <v>10789</v>
      </c>
      <c r="E2626" s="323" t="s">
        <v>1997</v>
      </c>
      <c r="F2626" s="403" t="s">
        <v>1079</v>
      </c>
      <c r="G2626" s="404"/>
      <c r="H2626" s="324" t="s">
        <v>130</v>
      </c>
      <c r="I2626" s="323">
        <v>2.0000000000000001E-4</v>
      </c>
      <c r="J2626" s="323">
        <v>16.5</v>
      </c>
      <c r="K2626" s="325">
        <v>0</v>
      </c>
    </row>
    <row r="2627" spans="1:11" hidden="1">
      <c r="A2627" s="323" t="s">
        <v>1076</v>
      </c>
      <c r="B2627" s="324" t="s">
        <v>1077</v>
      </c>
      <c r="C2627" s="324" t="s">
        <v>1280</v>
      </c>
      <c r="D2627" s="324">
        <v>10790</v>
      </c>
      <c r="E2627" s="323" t="s">
        <v>1998</v>
      </c>
      <c r="F2627" s="403" t="s">
        <v>1079</v>
      </c>
      <c r="G2627" s="404"/>
      <c r="H2627" s="324" t="s">
        <v>130</v>
      </c>
      <c r="I2627" s="323">
        <v>1E-4</v>
      </c>
      <c r="J2627" s="323">
        <v>22.98</v>
      </c>
      <c r="K2627" s="325">
        <v>0</v>
      </c>
    </row>
    <row r="2628" spans="1:11" hidden="1">
      <c r="A2628" s="323" t="s">
        <v>1076</v>
      </c>
      <c r="B2628" s="324" t="s">
        <v>1077</v>
      </c>
      <c r="C2628" s="324" t="s">
        <v>1280</v>
      </c>
      <c r="D2628" s="324">
        <v>11243</v>
      </c>
      <c r="E2628" s="323" t="s">
        <v>1999</v>
      </c>
      <c r="F2628" s="403" t="s">
        <v>1079</v>
      </c>
      <c r="G2628" s="404"/>
      <c r="H2628" s="324" t="s">
        <v>130</v>
      </c>
      <c r="I2628" s="323">
        <v>1E-4</v>
      </c>
      <c r="J2628" s="323">
        <v>16.55</v>
      </c>
      <c r="K2628" s="325">
        <v>0</v>
      </c>
    </row>
    <row r="2629" spans="1:11" hidden="1">
      <c r="A2629" s="323" t="s">
        <v>1076</v>
      </c>
      <c r="B2629" s="324" t="s">
        <v>1077</v>
      </c>
      <c r="C2629" s="324" t="s">
        <v>1280</v>
      </c>
      <c r="D2629" s="324">
        <v>11245</v>
      </c>
      <c r="E2629" s="323" t="s">
        <v>2000</v>
      </c>
      <c r="F2629" s="403" t="s">
        <v>1079</v>
      </c>
      <c r="G2629" s="404"/>
      <c r="H2629" s="324" t="s">
        <v>130</v>
      </c>
      <c r="I2629" s="323">
        <v>6.9999999999999999E-4</v>
      </c>
      <c r="J2629" s="323">
        <v>11.26</v>
      </c>
      <c r="K2629" s="325">
        <v>0.01</v>
      </c>
    </row>
    <row r="2630" spans="1:11" hidden="1">
      <c r="A2630" s="323" t="s">
        <v>1076</v>
      </c>
      <c r="B2630" s="324" t="s">
        <v>1077</v>
      </c>
      <c r="C2630" s="324" t="s">
        <v>1280</v>
      </c>
      <c r="D2630" s="324">
        <v>11246</v>
      </c>
      <c r="E2630" s="323" t="s">
        <v>2001</v>
      </c>
      <c r="F2630" s="403" t="s">
        <v>1079</v>
      </c>
      <c r="G2630" s="404"/>
      <c r="H2630" s="324" t="s">
        <v>1916</v>
      </c>
      <c r="I2630" s="323">
        <v>6.9999999999999999E-4</v>
      </c>
      <c r="J2630" s="323">
        <v>9.0500000000000007</v>
      </c>
      <c r="K2630" s="325">
        <v>0.01</v>
      </c>
    </row>
    <row r="2631" spans="1:11" hidden="1">
      <c r="A2631" s="323" t="s">
        <v>1076</v>
      </c>
      <c r="B2631" s="324" t="s">
        <v>1077</v>
      </c>
      <c r="C2631" s="324" t="s">
        <v>1280</v>
      </c>
      <c r="D2631" s="324">
        <v>11247</v>
      </c>
      <c r="E2631" s="323" t="s">
        <v>2002</v>
      </c>
      <c r="F2631" s="403" t="s">
        <v>1079</v>
      </c>
      <c r="G2631" s="404"/>
      <c r="H2631" s="324" t="s">
        <v>130</v>
      </c>
      <c r="I2631" s="323">
        <v>1E-4</v>
      </c>
      <c r="J2631" s="323">
        <v>327.8</v>
      </c>
      <c r="K2631" s="325">
        <v>0.03</v>
      </c>
    </row>
    <row r="2632" spans="1:11" hidden="1">
      <c r="A2632" s="323" t="s">
        <v>1076</v>
      </c>
      <c r="B2632" s="324" t="s">
        <v>1077</v>
      </c>
      <c r="C2632" s="324" t="s">
        <v>1280</v>
      </c>
      <c r="D2632" s="324">
        <v>11264</v>
      </c>
      <c r="E2632" s="323" t="s">
        <v>2003</v>
      </c>
      <c r="F2632" s="403" t="s">
        <v>1079</v>
      </c>
      <c r="G2632" s="404"/>
      <c r="H2632" s="324" t="s">
        <v>130</v>
      </c>
      <c r="I2632" s="323">
        <v>2.0000000000000001E-4</v>
      </c>
      <c r="J2632" s="323">
        <v>13.52</v>
      </c>
      <c r="K2632" s="325">
        <v>0</v>
      </c>
    </row>
    <row r="2633" spans="1:11" hidden="1">
      <c r="A2633" s="323" t="s">
        <v>1076</v>
      </c>
      <c r="B2633" s="324" t="s">
        <v>1077</v>
      </c>
      <c r="C2633" s="324" t="s">
        <v>1280</v>
      </c>
      <c r="D2633" s="324">
        <v>11265</v>
      </c>
      <c r="E2633" s="323" t="s">
        <v>2004</v>
      </c>
      <c r="F2633" s="403" t="s">
        <v>1079</v>
      </c>
      <c r="G2633" s="404"/>
      <c r="H2633" s="324" t="s">
        <v>130</v>
      </c>
      <c r="I2633" s="323">
        <v>4.0000000000000002E-4</v>
      </c>
      <c r="J2633" s="323">
        <v>11.5</v>
      </c>
      <c r="K2633" s="325">
        <v>0</v>
      </c>
    </row>
    <row r="2634" spans="1:11" hidden="1">
      <c r="A2634" s="323" t="s">
        <v>1076</v>
      </c>
      <c r="B2634" s="324" t="s">
        <v>1077</v>
      </c>
      <c r="C2634" s="324" t="s">
        <v>19</v>
      </c>
      <c r="D2634" s="324">
        <v>12892</v>
      </c>
      <c r="E2634" s="323" t="s">
        <v>1968</v>
      </c>
      <c r="F2634" s="403" t="s">
        <v>1079</v>
      </c>
      <c r="G2634" s="404"/>
      <c r="H2634" s="324" t="s">
        <v>1969</v>
      </c>
      <c r="I2634" s="323">
        <v>2.3E-3</v>
      </c>
      <c r="J2634" s="323">
        <v>18</v>
      </c>
      <c r="K2634" s="325">
        <v>0.04</v>
      </c>
    </row>
    <row r="2635" spans="1:11" hidden="1">
      <c r="A2635" s="323" t="s">
        <v>1076</v>
      </c>
      <c r="B2635" s="324" t="s">
        <v>1077</v>
      </c>
      <c r="C2635" s="324" t="s">
        <v>19</v>
      </c>
      <c r="D2635" s="324">
        <v>12893</v>
      </c>
      <c r="E2635" s="323" t="s">
        <v>1970</v>
      </c>
      <c r="F2635" s="403" t="s">
        <v>1079</v>
      </c>
      <c r="G2635" s="404"/>
      <c r="H2635" s="324" t="s">
        <v>1969</v>
      </c>
      <c r="I2635" s="323">
        <v>8.0000000000000004E-4</v>
      </c>
      <c r="J2635" s="323">
        <v>96</v>
      </c>
      <c r="K2635" s="325">
        <v>0.08</v>
      </c>
    </row>
    <row r="2636" spans="1:11" hidden="1">
      <c r="A2636" s="323" t="s">
        <v>1076</v>
      </c>
      <c r="B2636" s="324" t="s">
        <v>1077</v>
      </c>
      <c r="C2636" s="324" t="s">
        <v>19</v>
      </c>
      <c r="D2636" s="324">
        <v>12894</v>
      </c>
      <c r="E2636" s="323" t="s">
        <v>1971</v>
      </c>
      <c r="F2636" s="403" t="s">
        <v>1079</v>
      </c>
      <c r="G2636" s="404"/>
      <c r="H2636" s="324" t="s">
        <v>123</v>
      </c>
      <c r="I2636" s="323">
        <v>2.0000000000000001E-4</v>
      </c>
      <c r="J2636" s="323">
        <v>26</v>
      </c>
      <c r="K2636" s="325">
        <v>0.01</v>
      </c>
    </row>
    <row r="2637" spans="1:11" hidden="1">
      <c r="A2637" s="323" t="s">
        <v>1076</v>
      </c>
      <c r="B2637" s="324" t="s">
        <v>1077</v>
      </c>
      <c r="C2637" s="324" t="s">
        <v>19</v>
      </c>
      <c r="D2637" s="324">
        <v>12895</v>
      </c>
      <c r="E2637" s="323" t="s">
        <v>1972</v>
      </c>
      <c r="F2637" s="403" t="s">
        <v>1079</v>
      </c>
      <c r="G2637" s="404"/>
      <c r="H2637" s="324" t="s">
        <v>123</v>
      </c>
      <c r="I2637" s="323">
        <v>5.9999999999999995E-4</v>
      </c>
      <c r="J2637" s="323">
        <v>20</v>
      </c>
      <c r="K2637" s="325">
        <v>0.01</v>
      </c>
    </row>
    <row r="2638" spans="1:11" hidden="1">
      <c r="A2638" s="277"/>
      <c r="B2638"/>
      <c r="C2638"/>
      <c r="D2638"/>
      <c r="E2638" s="277"/>
      <c r="F2638" s="277"/>
      <c r="G2638"/>
      <c r="H2638"/>
      <c r="I2638" s="277"/>
      <c r="J2638" s="277"/>
      <c r="K2638" s="278"/>
    </row>
    <row r="2639" spans="1:11" hidden="1">
      <c r="A2639" s="277"/>
      <c r="B2639"/>
      <c r="C2639"/>
      <c r="D2639"/>
      <c r="E2639" s="277"/>
      <c r="F2639" s="277"/>
      <c r="G2639"/>
      <c r="H2639"/>
      <c r="I2639" s="277"/>
      <c r="J2639" s="277"/>
      <c r="K2639" s="278"/>
    </row>
    <row r="2640" spans="1:11" ht="31.5" hidden="1">
      <c r="A2640" s="319" t="s">
        <v>2005</v>
      </c>
      <c r="B2640" s="320" t="s">
        <v>1074</v>
      </c>
      <c r="C2640" s="320" t="s">
        <v>1280</v>
      </c>
      <c r="D2640" s="320">
        <v>10549</v>
      </c>
      <c r="E2640" s="321" t="s">
        <v>1296</v>
      </c>
      <c r="F2640" s="321" t="s">
        <v>1282</v>
      </c>
      <c r="G2640" s="320"/>
      <c r="H2640" s="320" t="s">
        <v>1297</v>
      </c>
      <c r="I2640" s="321">
        <v>1</v>
      </c>
      <c r="J2640" s="321">
        <v>3.76</v>
      </c>
      <c r="K2640" s="322">
        <v>3.76</v>
      </c>
    </row>
    <row r="2641" spans="1:11" ht="24.75" hidden="1">
      <c r="A2641" s="315"/>
      <c r="B2641" s="316" t="s">
        <v>1066</v>
      </c>
      <c r="C2641" s="316" t="s">
        <v>1067</v>
      </c>
      <c r="D2641" s="316" t="s">
        <v>6</v>
      </c>
      <c r="E2641" s="317" t="s">
        <v>1068</v>
      </c>
      <c r="F2641" s="317" t="s">
        <v>1069</v>
      </c>
      <c r="G2641" s="316"/>
      <c r="H2641" s="316" t="s">
        <v>1070</v>
      </c>
      <c r="I2641" s="317" t="s">
        <v>11</v>
      </c>
      <c r="J2641" s="317" t="s">
        <v>1071</v>
      </c>
      <c r="K2641" s="318" t="s">
        <v>1072</v>
      </c>
    </row>
    <row r="2642" spans="1:11" hidden="1">
      <c r="A2642" s="323" t="s">
        <v>1076</v>
      </c>
      <c r="B2642" s="324" t="s">
        <v>1077</v>
      </c>
      <c r="C2642" s="324" t="s">
        <v>1280</v>
      </c>
      <c r="D2642" s="324">
        <v>158</v>
      </c>
      <c r="E2642" s="323" t="s">
        <v>1953</v>
      </c>
      <c r="F2642" s="403" t="s">
        <v>1079</v>
      </c>
      <c r="G2642" s="404"/>
      <c r="H2642" s="324" t="s">
        <v>130</v>
      </c>
      <c r="I2642" s="323">
        <v>0.1018</v>
      </c>
      <c r="J2642" s="323">
        <v>14</v>
      </c>
      <c r="K2642" s="325">
        <v>1.43</v>
      </c>
    </row>
    <row r="2643" spans="1:11" hidden="1">
      <c r="A2643" s="323" t="s">
        <v>1076</v>
      </c>
      <c r="B2643" s="324" t="s">
        <v>1077</v>
      </c>
      <c r="C2643" s="324" t="s">
        <v>1280</v>
      </c>
      <c r="D2643" s="324">
        <v>941</v>
      </c>
      <c r="E2643" s="323" t="s">
        <v>1954</v>
      </c>
      <c r="F2643" s="403" t="s">
        <v>1079</v>
      </c>
      <c r="G2643" s="404"/>
      <c r="H2643" s="324" t="s">
        <v>130</v>
      </c>
      <c r="I2643" s="323">
        <v>1.5E-3</v>
      </c>
      <c r="J2643" s="323">
        <v>168.5</v>
      </c>
      <c r="K2643" s="325">
        <v>0.25</v>
      </c>
    </row>
    <row r="2644" spans="1:11" hidden="1">
      <c r="A2644" s="323" t="s">
        <v>1076</v>
      </c>
      <c r="B2644" s="324" t="s">
        <v>1077</v>
      </c>
      <c r="C2644" s="324" t="s">
        <v>1280</v>
      </c>
      <c r="D2644" s="324">
        <v>1651</v>
      </c>
      <c r="E2644" s="323" t="s">
        <v>1955</v>
      </c>
      <c r="F2644" s="403" t="s">
        <v>1079</v>
      </c>
      <c r="G2644" s="404"/>
      <c r="H2644" s="324" t="s">
        <v>1956</v>
      </c>
      <c r="I2644" s="323">
        <v>8.0000000000000004E-4</v>
      </c>
      <c r="J2644" s="323">
        <v>5.5</v>
      </c>
      <c r="K2644" s="325">
        <v>0</v>
      </c>
    </row>
    <row r="2645" spans="1:11" hidden="1">
      <c r="A2645" s="323" t="s">
        <v>1076</v>
      </c>
      <c r="B2645" s="324" t="s">
        <v>1077</v>
      </c>
      <c r="C2645" s="324" t="s">
        <v>1280</v>
      </c>
      <c r="D2645" s="324">
        <v>2378</v>
      </c>
      <c r="E2645" s="323" t="s">
        <v>1957</v>
      </c>
      <c r="F2645" s="403" t="s">
        <v>1079</v>
      </c>
      <c r="G2645" s="404"/>
      <c r="H2645" s="324" t="s">
        <v>130</v>
      </c>
      <c r="I2645" s="323">
        <v>9.4100000000000003E-2</v>
      </c>
      <c r="J2645" s="323">
        <v>4</v>
      </c>
      <c r="K2645" s="325">
        <v>0.38</v>
      </c>
    </row>
    <row r="2646" spans="1:11" hidden="1">
      <c r="A2646" s="323" t="s">
        <v>1076</v>
      </c>
      <c r="B2646" s="324" t="s">
        <v>1077</v>
      </c>
      <c r="C2646" s="324" t="s">
        <v>1280</v>
      </c>
      <c r="D2646" s="324">
        <v>4728</v>
      </c>
      <c r="E2646" s="323" t="s">
        <v>2006</v>
      </c>
      <c r="F2646" s="403" t="s">
        <v>1079</v>
      </c>
      <c r="G2646" s="404"/>
      <c r="H2646" s="324" t="s">
        <v>130</v>
      </c>
      <c r="I2646" s="323">
        <v>2.9999999999999997E-4</v>
      </c>
      <c r="J2646" s="323">
        <v>13.85</v>
      </c>
      <c r="K2646" s="325">
        <v>0</v>
      </c>
    </row>
    <row r="2647" spans="1:11" hidden="1">
      <c r="A2647" s="323" t="s">
        <v>1076</v>
      </c>
      <c r="B2647" s="324" t="s">
        <v>1077</v>
      </c>
      <c r="C2647" s="324" t="s">
        <v>1280</v>
      </c>
      <c r="D2647" s="324">
        <v>4729</v>
      </c>
      <c r="E2647" s="323" t="s">
        <v>2007</v>
      </c>
      <c r="F2647" s="403" t="s">
        <v>1079</v>
      </c>
      <c r="G2647" s="404"/>
      <c r="H2647" s="324" t="s">
        <v>130</v>
      </c>
      <c r="I2647" s="323">
        <v>1E-4</v>
      </c>
      <c r="J2647" s="323">
        <v>28.8</v>
      </c>
      <c r="K2647" s="325">
        <v>0</v>
      </c>
    </row>
    <row r="2648" spans="1:11" hidden="1">
      <c r="A2648" s="323" t="s">
        <v>1076</v>
      </c>
      <c r="B2648" s="324" t="s">
        <v>1077</v>
      </c>
      <c r="C2648" s="324" t="s">
        <v>1280</v>
      </c>
      <c r="D2648" s="324">
        <v>10362</v>
      </c>
      <c r="E2648" s="323" t="s">
        <v>1958</v>
      </c>
      <c r="F2648" s="403" t="s">
        <v>1959</v>
      </c>
      <c r="G2648" s="404"/>
      <c r="H2648" s="324" t="s">
        <v>130</v>
      </c>
      <c r="I2648" s="323">
        <v>4.4999999999999997E-3</v>
      </c>
      <c r="J2648" s="323">
        <v>12.54</v>
      </c>
      <c r="K2648" s="325">
        <v>0.06</v>
      </c>
    </row>
    <row r="2649" spans="1:11" hidden="1">
      <c r="A2649" s="323" t="s">
        <v>1076</v>
      </c>
      <c r="B2649" s="324" t="s">
        <v>1077</v>
      </c>
      <c r="C2649" s="324" t="s">
        <v>1280</v>
      </c>
      <c r="D2649" s="324">
        <v>10492</v>
      </c>
      <c r="E2649" s="323" t="s">
        <v>1960</v>
      </c>
      <c r="F2649" s="403" t="s">
        <v>1079</v>
      </c>
      <c r="G2649" s="404"/>
      <c r="H2649" s="324" t="s">
        <v>130</v>
      </c>
      <c r="I2649" s="323">
        <v>4.4999999999999997E-3</v>
      </c>
      <c r="J2649" s="323">
        <v>165</v>
      </c>
      <c r="K2649" s="325">
        <v>0.74</v>
      </c>
    </row>
    <row r="2650" spans="1:11" hidden="1">
      <c r="A2650" s="323" t="s">
        <v>1076</v>
      </c>
      <c r="B2650" s="324" t="s">
        <v>1077</v>
      </c>
      <c r="C2650" s="324" t="s">
        <v>1280</v>
      </c>
      <c r="D2650" s="324">
        <v>10517</v>
      </c>
      <c r="E2650" s="323" t="s">
        <v>1961</v>
      </c>
      <c r="F2650" s="403" t="s">
        <v>1959</v>
      </c>
      <c r="G2650" s="404"/>
      <c r="H2650" s="324" t="s">
        <v>1962</v>
      </c>
      <c r="I2650" s="323">
        <v>4.0000000000000002E-4</v>
      </c>
      <c r="J2650" s="323">
        <v>300</v>
      </c>
      <c r="K2650" s="325">
        <v>0.12</v>
      </c>
    </row>
    <row r="2651" spans="1:11" hidden="1">
      <c r="A2651" s="323" t="s">
        <v>1076</v>
      </c>
      <c r="B2651" s="324" t="s">
        <v>1077</v>
      </c>
      <c r="C2651" s="324" t="s">
        <v>1280</v>
      </c>
      <c r="D2651" s="324">
        <v>10596</v>
      </c>
      <c r="E2651" s="323" t="s">
        <v>1965</v>
      </c>
      <c r="F2651" s="403" t="s">
        <v>1079</v>
      </c>
      <c r="G2651" s="404"/>
      <c r="H2651" s="324" t="s">
        <v>130</v>
      </c>
      <c r="I2651" s="323">
        <v>4.4999999999999997E-3</v>
      </c>
      <c r="J2651" s="323">
        <v>4.9000000000000004</v>
      </c>
      <c r="K2651" s="325">
        <v>0.02</v>
      </c>
    </row>
    <row r="2652" spans="1:11" hidden="1">
      <c r="A2652" s="323" t="s">
        <v>1076</v>
      </c>
      <c r="B2652" s="324" t="s">
        <v>1077</v>
      </c>
      <c r="C2652" s="324" t="s">
        <v>1280</v>
      </c>
      <c r="D2652" s="324">
        <v>10599</v>
      </c>
      <c r="E2652" s="323" t="s">
        <v>1966</v>
      </c>
      <c r="F2652" s="403" t="s">
        <v>1079</v>
      </c>
      <c r="G2652" s="404"/>
      <c r="H2652" s="324" t="s">
        <v>130</v>
      </c>
      <c r="I2652" s="323">
        <v>1.8E-3</v>
      </c>
      <c r="J2652" s="323">
        <v>35.9</v>
      </c>
      <c r="K2652" s="325">
        <v>0.06</v>
      </c>
    </row>
    <row r="2653" spans="1:11" hidden="1">
      <c r="A2653" s="323" t="s">
        <v>1076</v>
      </c>
      <c r="B2653" s="324" t="s">
        <v>1077</v>
      </c>
      <c r="C2653" s="324" t="s">
        <v>1280</v>
      </c>
      <c r="D2653" s="324">
        <v>10761</v>
      </c>
      <c r="E2653" s="323" t="s">
        <v>1967</v>
      </c>
      <c r="F2653" s="403" t="s">
        <v>1959</v>
      </c>
      <c r="G2653" s="404"/>
      <c r="H2653" s="324" t="s">
        <v>130</v>
      </c>
      <c r="I2653" s="323">
        <v>0.1018</v>
      </c>
      <c r="J2653" s="323">
        <v>5</v>
      </c>
      <c r="K2653" s="325">
        <v>0.51</v>
      </c>
    </row>
    <row r="2654" spans="1:11" hidden="1">
      <c r="A2654" s="323" t="s">
        <v>1076</v>
      </c>
      <c r="B2654" s="324" t="s">
        <v>1077</v>
      </c>
      <c r="C2654" s="324" t="s">
        <v>1280</v>
      </c>
      <c r="D2654" s="324">
        <v>10788</v>
      </c>
      <c r="E2654" s="323" t="s">
        <v>2008</v>
      </c>
      <c r="F2654" s="403" t="s">
        <v>1079</v>
      </c>
      <c r="G2654" s="404"/>
      <c r="H2654" s="324" t="s">
        <v>130</v>
      </c>
      <c r="I2654" s="323">
        <v>2.0000000000000001E-4</v>
      </c>
      <c r="J2654" s="323">
        <v>36.9</v>
      </c>
      <c r="K2654" s="325">
        <v>0.01</v>
      </c>
    </row>
    <row r="2655" spans="1:11" hidden="1">
      <c r="A2655" s="323" t="s">
        <v>1076</v>
      </c>
      <c r="B2655" s="324" t="s">
        <v>1077</v>
      </c>
      <c r="C2655" s="324" t="s">
        <v>19</v>
      </c>
      <c r="D2655" s="324">
        <v>2711</v>
      </c>
      <c r="E2655" s="323" t="s">
        <v>2009</v>
      </c>
      <c r="F2655" s="403" t="s">
        <v>1079</v>
      </c>
      <c r="G2655" s="404"/>
      <c r="H2655" s="324" t="s">
        <v>123</v>
      </c>
      <c r="I2655" s="323">
        <v>2.0000000000000001E-4</v>
      </c>
      <c r="J2655" s="323">
        <v>204</v>
      </c>
      <c r="K2655" s="325">
        <v>0.04</v>
      </c>
    </row>
    <row r="2656" spans="1:11" hidden="1">
      <c r="A2656" s="323" t="s">
        <v>1076</v>
      </c>
      <c r="B2656" s="324" t="s">
        <v>1077</v>
      </c>
      <c r="C2656" s="324" t="s">
        <v>19</v>
      </c>
      <c r="D2656" s="324">
        <v>12892</v>
      </c>
      <c r="E2656" s="323" t="s">
        <v>1968</v>
      </c>
      <c r="F2656" s="403" t="s">
        <v>1079</v>
      </c>
      <c r="G2656" s="404"/>
      <c r="H2656" s="324" t="s">
        <v>1969</v>
      </c>
      <c r="I2656" s="323">
        <v>2.3E-3</v>
      </c>
      <c r="J2656" s="323">
        <v>18</v>
      </c>
      <c r="K2656" s="325">
        <v>0.04</v>
      </c>
    </row>
    <row r="2657" spans="1:11" hidden="1">
      <c r="A2657" s="323" t="s">
        <v>1076</v>
      </c>
      <c r="B2657" s="324" t="s">
        <v>1077</v>
      </c>
      <c r="C2657" s="324" t="s">
        <v>19</v>
      </c>
      <c r="D2657" s="324">
        <v>12893</v>
      </c>
      <c r="E2657" s="323" t="s">
        <v>1970</v>
      </c>
      <c r="F2657" s="403" t="s">
        <v>1079</v>
      </c>
      <c r="G2657" s="404"/>
      <c r="H2657" s="324" t="s">
        <v>1969</v>
      </c>
      <c r="I2657" s="323">
        <v>8.0000000000000004E-4</v>
      </c>
      <c r="J2657" s="323">
        <v>96</v>
      </c>
      <c r="K2657" s="325">
        <v>0.08</v>
      </c>
    </row>
    <row r="2658" spans="1:11" hidden="1">
      <c r="A2658" s="323" t="s">
        <v>1076</v>
      </c>
      <c r="B2658" s="324" t="s">
        <v>1077</v>
      </c>
      <c r="C2658" s="324" t="s">
        <v>19</v>
      </c>
      <c r="D2658" s="324">
        <v>12894</v>
      </c>
      <c r="E2658" s="323" t="s">
        <v>1971</v>
      </c>
      <c r="F2658" s="403" t="s">
        <v>1079</v>
      </c>
      <c r="G2658" s="404"/>
      <c r="H2658" s="324" t="s">
        <v>123</v>
      </c>
      <c r="I2658" s="323">
        <v>2.0000000000000001E-4</v>
      </c>
      <c r="J2658" s="323">
        <v>26</v>
      </c>
      <c r="K2658" s="325">
        <v>0.01</v>
      </c>
    </row>
    <row r="2659" spans="1:11" hidden="1">
      <c r="A2659" s="323" t="s">
        <v>1076</v>
      </c>
      <c r="B2659" s="324" t="s">
        <v>1077</v>
      </c>
      <c r="C2659" s="324" t="s">
        <v>19</v>
      </c>
      <c r="D2659" s="324">
        <v>12895</v>
      </c>
      <c r="E2659" s="323" t="s">
        <v>1972</v>
      </c>
      <c r="F2659" s="403" t="s">
        <v>1079</v>
      </c>
      <c r="G2659" s="404"/>
      <c r="H2659" s="324" t="s">
        <v>123</v>
      </c>
      <c r="I2659" s="323">
        <v>5.9999999999999995E-4</v>
      </c>
      <c r="J2659" s="323">
        <v>20</v>
      </c>
      <c r="K2659" s="325">
        <v>0.01</v>
      </c>
    </row>
    <row r="2660" spans="1:11" hidden="1">
      <c r="A2660" s="277"/>
      <c r="B2660"/>
      <c r="C2660"/>
      <c r="D2660"/>
      <c r="E2660" s="277"/>
      <c r="F2660" s="277"/>
      <c r="G2660"/>
      <c r="H2660"/>
      <c r="I2660" s="277"/>
      <c r="J2660" s="277"/>
      <c r="K2660" s="278"/>
    </row>
    <row r="2661" spans="1:11" hidden="1">
      <c r="A2661" s="277"/>
      <c r="B2661"/>
      <c r="C2661"/>
      <c r="D2661"/>
      <c r="E2661" s="277"/>
      <c r="F2661" s="277"/>
      <c r="G2661"/>
      <c r="H2661"/>
      <c r="I2661" s="277"/>
      <c r="J2661" s="277"/>
      <c r="K2661" s="278"/>
    </row>
    <row r="2662" spans="1:11" ht="31.5" hidden="1">
      <c r="A2662" s="319" t="s">
        <v>2010</v>
      </c>
      <c r="B2662" s="320" t="s">
        <v>1074</v>
      </c>
      <c r="C2662" s="320" t="s">
        <v>1280</v>
      </c>
      <c r="D2662" s="320">
        <v>2497</v>
      </c>
      <c r="E2662" s="321" t="s">
        <v>1926</v>
      </c>
      <c r="F2662" s="321" t="s">
        <v>1282</v>
      </c>
      <c r="G2662" s="320"/>
      <c r="H2662" s="320" t="s">
        <v>1907</v>
      </c>
      <c r="I2662" s="321">
        <v>1</v>
      </c>
      <c r="J2662" s="321">
        <v>44.43</v>
      </c>
      <c r="K2662" s="322">
        <v>44.43</v>
      </c>
    </row>
    <row r="2663" spans="1:11" ht="24.75" hidden="1">
      <c r="A2663" s="315"/>
      <c r="B2663" s="316" t="s">
        <v>1066</v>
      </c>
      <c r="C2663" s="316" t="s">
        <v>1067</v>
      </c>
      <c r="D2663" s="316" t="s">
        <v>6</v>
      </c>
      <c r="E2663" s="317" t="s">
        <v>1068</v>
      </c>
      <c r="F2663" s="317" t="s">
        <v>1069</v>
      </c>
      <c r="G2663" s="316"/>
      <c r="H2663" s="316" t="s">
        <v>1070</v>
      </c>
      <c r="I2663" s="317" t="s">
        <v>11</v>
      </c>
      <c r="J2663" s="317" t="s">
        <v>1071</v>
      </c>
      <c r="K2663" s="318" t="s">
        <v>1072</v>
      </c>
    </row>
    <row r="2664" spans="1:11" hidden="1">
      <c r="A2664" s="323" t="s">
        <v>1076</v>
      </c>
      <c r="B2664" s="324" t="s">
        <v>1077</v>
      </c>
      <c r="C2664" s="324" t="s">
        <v>19</v>
      </c>
      <c r="D2664" s="324">
        <v>6111</v>
      </c>
      <c r="E2664" s="323" t="s">
        <v>1292</v>
      </c>
      <c r="F2664" s="403" t="s">
        <v>1197</v>
      </c>
      <c r="G2664" s="404"/>
      <c r="H2664" s="324" t="s">
        <v>979</v>
      </c>
      <c r="I2664" s="323">
        <v>3</v>
      </c>
      <c r="J2664" s="323">
        <v>11.05</v>
      </c>
      <c r="K2664" s="325">
        <v>33.15</v>
      </c>
    </row>
    <row r="2665" spans="1:11" hidden="1">
      <c r="A2665" s="323" t="s">
        <v>1076</v>
      </c>
      <c r="B2665" s="324" t="s">
        <v>1083</v>
      </c>
      <c r="C2665" s="324" t="s">
        <v>1280</v>
      </c>
      <c r="D2665" s="324">
        <v>10549</v>
      </c>
      <c r="E2665" s="323" t="s">
        <v>1296</v>
      </c>
      <c r="F2665" s="403" t="s">
        <v>1294</v>
      </c>
      <c r="G2665" s="404"/>
      <c r="H2665" s="324" t="s">
        <v>1297</v>
      </c>
      <c r="I2665" s="323">
        <v>3</v>
      </c>
      <c r="J2665" s="323">
        <v>3.76</v>
      </c>
      <c r="K2665" s="325">
        <v>11.28</v>
      </c>
    </row>
    <row r="2666" spans="1:11" hidden="1">
      <c r="A2666" s="277"/>
      <c r="B2666"/>
      <c r="C2666"/>
      <c r="D2666"/>
      <c r="E2666" s="277"/>
      <c r="F2666" s="277"/>
      <c r="G2666"/>
      <c r="H2666"/>
      <c r="I2666" s="277"/>
      <c r="J2666" s="277"/>
      <c r="K2666" s="278"/>
    </row>
    <row r="2667" spans="1:11" hidden="1">
      <c r="A2667" s="277"/>
      <c r="B2667"/>
      <c r="C2667"/>
      <c r="D2667"/>
      <c r="E2667" s="277"/>
      <c r="F2667" s="277"/>
      <c r="G2667"/>
      <c r="H2667"/>
      <c r="I2667" s="277"/>
      <c r="J2667" s="277"/>
      <c r="K2667" s="278"/>
    </row>
    <row r="2668" spans="1:11" ht="31.5" hidden="1">
      <c r="A2668" s="319" t="s">
        <v>2011</v>
      </c>
      <c r="B2668" s="320" t="s">
        <v>1074</v>
      </c>
      <c r="C2668" s="320" t="s">
        <v>1280</v>
      </c>
      <c r="D2668" s="320">
        <v>80</v>
      </c>
      <c r="E2668" s="321" t="s">
        <v>1931</v>
      </c>
      <c r="F2668" s="321" t="s">
        <v>1282</v>
      </c>
      <c r="G2668" s="320"/>
      <c r="H2668" s="320" t="s">
        <v>1699</v>
      </c>
      <c r="I2668" s="321">
        <v>1</v>
      </c>
      <c r="J2668" s="321">
        <v>99.56</v>
      </c>
      <c r="K2668" s="322">
        <v>99.56</v>
      </c>
    </row>
    <row r="2669" spans="1:11" ht="24.75" hidden="1">
      <c r="A2669" s="315"/>
      <c r="B2669" s="316" t="s">
        <v>1066</v>
      </c>
      <c r="C2669" s="316" t="s">
        <v>1067</v>
      </c>
      <c r="D2669" s="316" t="s">
        <v>6</v>
      </c>
      <c r="E2669" s="317" t="s">
        <v>1068</v>
      </c>
      <c r="F2669" s="317" t="s">
        <v>1069</v>
      </c>
      <c r="G2669" s="316"/>
      <c r="H2669" s="316" t="s">
        <v>1070</v>
      </c>
      <c r="I2669" s="317" t="s">
        <v>11</v>
      </c>
      <c r="J2669" s="317" t="s">
        <v>1071</v>
      </c>
      <c r="K2669" s="318" t="s">
        <v>1072</v>
      </c>
    </row>
    <row r="2670" spans="1:11" hidden="1">
      <c r="A2670" s="323" t="s">
        <v>1076</v>
      </c>
      <c r="B2670" s="324" t="s">
        <v>1077</v>
      </c>
      <c r="C2670" s="324" t="s">
        <v>1280</v>
      </c>
      <c r="D2670" s="324">
        <v>630</v>
      </c>
      <c r="E2670" s="323" t="s">
        <v>2012</v>
      </c>
      <c r="F2670" s="403" t="s">
        <v>1079</v>
      </c>
      <c r="G2670" s="404"/>
      <c r="H2670" s="324" t="s">
        <v>1699</v>
      </c>
      <c r="I2670" s="323">
        <v>0.55000000000000004</v>
      </c>
      <c r="J2670" s="323">
        <v>43.8</v>
      </c>
      <c r="K2670" s="325">
        <v>24.09</v>
      </c>
    </row>
    <row r="2671" spans="1:11" hidden="1">
      <c r="A2671" s="323" t="s">
        <v>1076</v>
      </c>
      <c r="B2671" s="324" t="s">
        <v>1077</v>
      </c>
      <c r="C2671" s="324" t="s">
        <v>1280</v>
      </c>
      <c r="D2671" s="324">
        <v>1569</v>
      </c>
      <c r="E2671" s="323" t="s">
        <v>1285</v>
      </c>
      <c r="F2671" s="403" t="s">
        <v>1079</v>
      </c>
      <c r="G2671" s="404"/>
      <c r="H2671" s="324" t="s">
        <v>1286</v>
      </c>
      <c r="I2671" s="323">
        <v>0.5</v>
      </c>
      <c r="J2671" s="323">
        <v>10.130000000000001</v>
      </c>
      <c r="K2671" s="325">
        <v>5.07</v>
      </c>
    </row>
    <row r="2672" spans="1:11" hidden="1">
      <c r="A2672" s="323" t="s">
        <v>1076</v>
      </c>
      <c r="B2672" s="324" t="s">
        <v>1077</v>
      </c>
      <c r="C2672" s="324" t="s">
        <v>19</v>
      </c>
      <c r="D2672" s="324">
        <v>1213</v>
      </c>
      <c r="E2672" s="323" t="s">
        <v>2013</v>
      </c>
      <c r="F2672" s="403" t="s">
        <v>1197</v>
      </c>
      <c r="G2672" s="404"/>
      <c r="H2672" s="324" t="s">
        <v>979</v>
      </c>
      <c r="I2672" s="323">
        <v>1.5</v>
      </c>
      <c r="J2672" s="323">
        <v>14.83</v>
      </c>
      <c r="K2672" s="325">
        <v>22.25</v>
      </c>
    </row>
    <row r="2673" spans="1:11" hidden="1">
      <c r="A2673" s="323" t="s">
        <v>1076</v>
      </c>
      <c r="B2673" s="324" t="s">
        <v>1077</v>
      </c>
      <c r="C2673" s="324" t="s">
        <v>19</v>
      </c>
      <c r="D2673" s="324">
        <v>2692</v>
      </c>
      <c r="E2673" s="323" t="s">
        <v>1215</v>
      </c>
      <c r="F2673" s="403" t="s">
        <v>1079</v>
      </c>
      <c r="G2673" s="404"/>
      <c r="H2673" s="324" t="s">
        <v>1094</v>
      </c>
      <c r="I2673" s="323">
        <v>1.4999999999999999E-2</v>
      </c>
      <c r="J2673" s="323">
        <v>5.24</v>
      </c>
      <c r="K2673" s="325">
        <v>0.08</v>
      </c>
    </row>
    <row r="2674" spans="1:11" hidden="1">
      <c r="A2674" s="323" t="s">
        <v>1076</v>
      </c>
      <c r="B2674" s="324" t="s">
        <v>1077</v>
      </c>
      <c r="C2674" s="324" t="s">
        <v>19</v>
      </c>
      <c r="D2674" s="324">
        <v>4509</v>
      </c>
      <c r="E2674" s="323" t="s">
        <v>2014</v>
      </c>
      <c r="F2674" s="403" t="s">
        <v>1079</v>
      </c>
      <c r="G2674" s="404"/>
      <c r="H2674" s="324" t="s">
        <v>23</v>
      </c>
      <c r="I2674" s="323">
        <v>2</v>
      </c>
      <c r="J2674" s="323">
        <v>4.59</v>
      </c>
      <c r="K2674" s="325">
        <v>9.18</v>
      </c>
    </row>
    <row r="2675" spans="1:11" hidden="1">
      <c r="A2675" s="323" t="s">
        <v>1076</v>
      </c>
      <c r="B2675" s="324" t="s">
        <v>1077</v>
      </c>
      <c r="C2675" s="324" t="s">
        <v>19</v>
      </c>
      <c r="D2675" s="324">
        <v>5067</v>
      </c>
      <c r="E2675" s="323" t="s">
        <v>2015</v>
      </c>
      <c r="F2675" s="403" t="s">
        <v>1079</v>
      </c>
      <c r="G2675" s="404"/>
      <c r="H2675" s="324" t="s">
        <v>218</v>
      </c>
      <c r="I2675" s="323">
        <v>0.3</v>
      </c>
      <c r="J2675" s="323">
        <v>27.27</v>
      </c>
      <c r="K2675" s="325">
        <v>8.18</v>
      </c>
    </row>
    <row r="2676" spans="1:11" hidden="1">
      <c r="A2676" s="323" t="s">
        <v>1076</v>
      </c>
      <c r="B2676" s="324" t="s">
        <v>1077</v>
      </c>
      <c r="C2676" s="324" t="s">
        <v>19</v>
      </c>
      <c r="D2676" s="324">
        <v>6111</v>
      </c>
      <c r="E2676" s="323" t="s">
        <v>1292</v>
      </c>
      <c r="F2676" s="403" t="s">
        <v>1197</v>
      </c>
      <c r="G2676" s="404"/>
      <c r="H2676" s="324" t="s">
        <v>979</v>
      </c>
      <c r="I2676" s="323">
        <v>1.5</v>
      </c>
      <c r="J2676" s="323">
        <v>11.05</v>
      </c>
      <c r="K2676" s="325">
        <v>16.579999999999998</v>
      </c>
    </row>
    <row r="2677" spans="1:11" hidden="1">
      <c r="A2677" s="323" t="s">
        <v>1076</v>
      </c>
      <c r="B2677" s="324" t="s">
        <v>1077</v>
      </c>
      <c r="C2677" s="324" t="s">
        <v>19</v>
      </c>
      <c r="D2677" s="324">
        <v>43130</v>
      </c>
      <c r="E2677" s="323" t="s">
        <v>2016</v>
      </c>
      <c r="F2677" s="403" t="s">
        <v>1079</v>
      </c>
      <c r="G2677" s="404"/>
      <c r="H2677" s="324" t="s">
        <v>1228</v>
      </c>
      <c r="I2677" s="323">
        <v>0.15</v>
      </c>
      <c r="J2677" s="323">
        <v>20.010000000000002</v>
      </c>
      <c r="K2677" s="325">
        <v>3</v>
      </c>
    </row>
    <row r="2678" spans="1:11" hidden="1">
      <c r="A2678" s="323" t="s">
        <v>1076</v>
      </c>
      <c r="B2678" s="324" t="s">
        <v>1083</v>
      </c>
      <c r="C2678" s="324" t="s">
        <v>1280</v>
      </c>
      <c r="D2678" s="324">
        <v>10549</v>
      </c>
      <c r="E2678" s="323" t="s">
        <v>1296</v>
      </c>
      <c r="F2678" s="403" t="s">
        <v>1294</v>
      </c>
      <c r="G2678" s="404"/>
      <c r="H2678" s="324" t="s">
        <v>1297</v>
      </c>
      <c r="I2678" s="323">
        <v>1.5</v>
      </c>
      <c r="J2678" s="323">
        <v>3.76</v>
      </c>
      <c r="K2678" s="325">
        <v>5.64</v>
      </c>
    </row>
    <row r="2679" spans="1:11" hidden="1">
      <c r="A2679" s="323" t="s">
        <v>1076</v>
      </c>
      <c r="B2679" s="324" t="s">
        <v>1083</v>
      </c>
      <c r="C2679" s="324" t="s">
        <v>1280</v>
      </c>
      <c r="D2679" s="324">
        <v>10551</v>
      </c>
      <c r="E2679" s="323" t="s">
        <v>1974</v>
      </c>
      <c r="F2679" s="403" t="s">
        <v>1294</v>
      </c>
      <c r="G2679" s="404"/>
      <c r="H2679" s="324" t="s">
        <v>1297</v>
      </c>
      <c r="I2679" s="323">
        <v>1.5</v>
      </c>
      <c r="J2679" s="323">
        <v>3.66</v>
      </c>
      <c r="K2679" s="325">
        <v>5.49</v>
      </c>
    </row>
    <row r="2680" spans="1:11" hidden="1">
      <c r="A2680" s="277"/>
      <c r="B2680"/>
      <c r="C2680"/>
      <c r="D2680"/>
      <c r="E2680" s="277"/>
      <c r="F2680" s="277"/>
      <c r="G2680"/>
      <c r="H2680"/>
      <c r="I2680" s="277"/>
      <c r="J2680" s="277"/>
      <c r="K2680" s="278"/>
    </row>
    <row r="2681" spans="1:11" hidden="1">
      <c r="A2681" s="277"/>
      <c r="B2681"/>
      <c r="C2681"/>
      <c r="D2681"/>
      <c r="E2681" s="277"/>
      <c r="F2681" s="277"/>
      <c r="G2681"/>
      <c r="H2681"/>
      <c r="I2681" s="277"/>
      <c r="J2681" s="277"/>
      <c r="K2681" s="278"/>
    </row>
    <row r="2682" spans="1:11" ht="31.5" hidden="1">
      <c r="A2682" s="319" t="s">
        <v>2017</v>
      </c>
      <c r="B2682" s="320" t="s">
        <v>1074</v>
      </c>
      <c r="C2682" s="320" t="s">
        <v>1280</v>
      </c>
      <c r="D2682" s="320">
        <v>85</v>
      </c>
      <c r="E2682" s="321" t="s">
        <v>1924</v>
      </c>
      <c r="F2682" s="321" t="s">
        <v>1282</v>
      </c>
      <c r="G2682" s="320"/>
      <c r="H2682" s="320" t="s">
        <v>1699</v>
      </c>
      <c r="I2682" s="321">
        <v>1</v>
      </c>
      <c r="J2682" s="321">
        <v>83.52</v>
      </c>
      <c r="K2682" s="322">
        <v>83.52</v>
      </c>
    </row>
    <row r="2683" spans="1:11" ht="24.75" hidden="1">
      <c r="A2683" s="315"/>
      <c r="B2683" s="316" t="s">
        <v>1066</v>
      </c>
      <c r="C2683" s="316" t="s">
        <v>1067</v>
      </c>
      <c r="D2683" s="316" t="s">
        <v>6</v>
      </c>
      <c r="E2683" s="317" t="s">
        <v>1068</v>
      </c>
      <c r="F2683" s="317" t="s">
        <v>1069</v>
      </c>
      <c r="G2683" s="316"/>
      <c r="H2683" s="316" t="s">
        <v>1070</v>
      </c>
      <c r="I2683" s="317" t="s">
        <v>11</v>
      </c>
      <c r="J2683" s="317" t="s">
        <v>1071</v>
      </c>
      <c r="K2683" s="318" t="s">
        <v>1072</v>
      </c>
    </row>
    <row r="2684" spans="1:11" hidden="1">
      <c r="A2684" s="323" t="s">
        <v>1076</v>
      </c>
      <c r="B2684" s="324" t="s">
        <v>1077</v>
      </c>
      <c r="C2684" s="324" t="s">
        <v>1280</v>
      </c>
      <c r="D2684" s="324">
        <v>630</v>
      </c>
      <c r="E2684" s="323" t="s">
        <v>2012</v>
      </c>
      <c r="F2684" s="403" t="s">
        <v>1079</v>
      </c>
      <c r="G2684" s="404"/>
      <c r="H2684" s="324" t="s">
        <v>1699</v>
      </c>
      <c r="I2684" s="323">
        <v>0.37</v>
      </c>
      <c r="J2684" s="323">
        <v>43.8</v>
      </c>
      <c r="K2684" s="325">
        <v>16.21</v>
      </c>
    </row>
    <row r="2685" spans="1:11" hidden="1">
      <c r="A2685" s="323" t="s">
        <v>1076</v>
      </c>
      <c r="B2685" s="324" t="s">
        <v>1077</v>
      </c>
      <c r="C2685" s="324" t="s">
        <v>1280</v>
      </c>
      <c r="D2685" s="324">
        <v>1569</v>
      </c>
      <c r="E2685" s="323" t="s">
        <v>1285</v>
      </c>
      <c r="F2685" s="403" t="s">
        <v>1079</v>
      </c>
      <c r="G2685" s="404"/>
      <c r="H2685" s="324" t="s">
        <v>1286</v>
      </c>
      <c r="I2685" s="323">
        <v>0.33</v>
      </c>
      <c r="J2685" s="323">
        <v>10.130000000000001</v>
      </c>
      <c r="K2685" s="325">
        <v>3.34</v>
      </c>
    </row>
    <row r="2686" spans="1:11" hidden="1">
      <c r="A2686" s="323" t="s">
        <v>1076</v>
      </c>
      <c r="B2686" s="324" t="s">
        <v>1077</v>
      </c>
      <c r="C2686" s="324" t="s">
        <v>19</v>
      </c>
      <c r="D2686" s="324">
        <v>1213</v>
      </c>
      <c r="E2686" s="323" t="s">
        <v>2013</v>
      </c>
      <c r="F2686" s="403" t="s">
        <v>1197</v>
      </c>
      <c r="G2686" s="404"/>
      <c r="H2686" s="324" t="s">
        <v>979</v>
      </c>
      <c r="I2686" s="323">
        <v>1.4</v>
      </c>
      <c r="J2686" s="323">
        <v>14.83</v>
      </c>
      <c r="K2686" s="325">
        <v>20.76</v>
      </c>
    </row>
    <row r="2687" spans="1:11" hidden="1">
      <c r="A2687" s="323" t="s">
        <v>1076</v>
      </c>
      <c r="B2687" s="324" t="s">
        <v>1077</v>
      </c>
      <c r="C2687" s="324" t="s">
        <v>19</v>
      </c>
      <c r="D2687" s="324">
        <v>2692</v>
      </c>
      <c r="E2687" s="323" t="s">
        <v>1215</v>
      </c>
      <c r="F2687" s="403" t="s">
        <v>1079</v>
      </c>
      <c r="G2687" s="404"/>
      <c r="H2687" s="324" t="s">
        <v>1094</v>
      </c>
      <c r="I2687" s="323">
        <v>1.4999999999999999E-2</v>
      </c>
      <c r="J2687" s="323">
        <v>5.24</v>
      </c>
      <c r="K2687" s="325">
        <v>0.08</v>
      </c>
    </row>
    <row r="2688" spans="1:11" hidden="1">
      <c r="A2688" s="323" t="s">
        <v>1076</v>
      </c>
      <c r="B2688" s="324" t="s">
        <v>1077</v>
      </c>
      <c r="C2688" s="324" t="s">
        <v>19</v>
      </c>
      <c r="D2688" s="324">
        <v>4509</v>
      </c>
      <c r="E2688" s="323" t="s">
        <v>2014</v>
      </c>
      <c r="F2688" s="403" t="s">
        <v>1079</v>
      </c>
      <c r="G2688" s="404"/>
      <c r="H2688" s="324" t="s">
        <v>23</v>
      </c>
      <c r="I2688" s="323">
        <v>1.33</v>
      </c>
      <c r="J2688" s="323">
        <v>4.59</v>
      </c>
      <c r="K2688" s="325">
        <v>6.1</v>
      </c>
    </row>
    <row r="2689" spans="1:11" hidden="1">
      <c r="A2689" s="323" t="s">
        <v>1076</v>
      </c>
      <c r="B2689" s="324" t="s">
        <v>1077</v>
      </c>
      <c r="C2689" s="324" t="s">
        <v>19</v>
      </c>
      <c r="D2689" s="324">
        <v>5067</v>
      </c>
      <c r="E2689" s="323" t="s">
        <v>2015</v>
      </c>
      <c r="F2689" s="403" t="s">
        <v>1079</v>
      </c>
      <c r="G2689" s="404"/>
      <c r="H2689" s="324" t="s">
        <v>218</v>
      </c>
      <c r="I2689" s="323">
        <v>0.3</v>
      </c>
      <c r="J2689" s="323">
        <v>27.27</v>
      </c>
      <c r="K2689" s="325">
        <v>8.18</v>
      </c>
    </row>
    <row r="2690" spans="1:11" hidden="1">
      <c r="A2690" s="323" t="s">
        <v>1076</v>
      </c>
      <c r="B2690" s="324" t="s">
        <v>1077</v>
      </c>
      <c r="C2690" s="324" t="s">
        <v>19</v>
      </c>
      <c r="D2690" s="324">
        <v>6111</v>
      </c>
      <c r="E2690" s="323" t="s">
        <v>1292</v>
      </c>
      <c r="F2690" s="403" t="s">
        <v>1197</v>
      </c>
      <c r="G2690" s="404"/>
      <c r="H2690" s="324" t="s">
        <v>979</v>
      </c>
      <c r="I2690" s="323">
        <v>1.4</v>
      </c>
      <c r="J2690" s="323">
        <v>11.05</v>
      </c>
      <c r="K2690" s="325">
        <v>15.47</v>
      </c>
    </row>
    <row r="2691" spans="1:11" hidden="1">
      <c r="A2691" s="323" t="s">
        <v>1076</v>
      </c>
      <c r="B2691" s="324" t="s">
        <v>1077</v>
      </c>
      <c r="C2691" s="324" t="s">
        <v>19</v>
      </c>
      <c r="D2691" s="324">
        <v>43130</v>
      </c>
      <c r="E2691" s="323" t="s">
        <v>2016</v>
      </c>
      <c r="F2691" s="403" t="s">
        <v>1079</v>
      </c>
      <c r="G2691" s="404"/>
      <c r="H2691" s="324" t="s">
        <v>1228</v>
      </c>
      <c r="I2691" s="323">
        <v>0.15</v>
      </c>
      <c r="J2691" s="323">
        <v>20.010000000000002</v>
      </c>
      <c r="K2691" s="325">
        <v>3</v>
      </c>
    </row>
    <row r="2692" spans="1:11" hidden="1">
      <c r="A2692" s="323" t="s">
        <v>1076</v>
      </c>
      <c r="B2692" s="324" t="s">
        <v>1083</v>
      </c>
      <c r="C2692" s="324" t="s">
        <v>1280</v>
      </c>
      <c r="D2692" s="324">
        <v>10549</v>
      </c>
      <c r="E2692" s="323" t="s">
        <v>1296</v>
      </c>
      <c r="F2692" s="403" t="s">
        <v>1294</v>
      </c>
      <c r="G2692" s="404"/>
      <c r="H2692" s="324" t="s">
        <v>1297</v>
      </c>
      <c r="I2692" s="323">
        <v>1.4</v>
      </c>
      <c r="J2692" s="323">
        <v>3.76</v>
      </c>
      <c r="K2692" s="325">
        <v>5.26</v>
      </c>
    </row>
    <row r="2693" spans="1:11" hidden="1">
      <c r="A2693" s="323" t="s">
        <v>1076</v>
      </c>
      <c r="B2693" s="324" t="s">
        <v>1083</v>
      </c>
      <c r="C2693" s="324" t="s">
        <v>1280</v>
      </c>
      <c r="D2693" s="324">
        <v>10551</v>
      </c>
      <c r="E2693" s="323" t="s">
        <v>1974</v>
      </c>
      <c r="F2693" s="403" t="s">
        <v>1294</v>
      </c>
      <c r="G2693" s="404"/>
      <c r="H2693" s="324" t="s">
        <v>1297</v>
      </c>
      <c r="I2693" s="323">
        <v>1.4</v>
      </c>
      <c r="J2693" s="323">
        <v>3.66</v>
      </c>
      <c r="K2693" s="325">
        <v>5.12</v>
      </c>
    </row>
    <row r="2694" spans="1:11" hidden="1">
      <c r="A2694" s="277"/>
      <c r="B2694"/>
      <c r="C2694"/>
      <c r="D2694"/>
      <c r="E2694" s="277"/>
      <c r="F2694" s="277"/>
      <c r="G2694"/>
      <c r="H2694"/>
      <c r="I2694" s="277"/>
      <c r="J2694" s="277"/>
      <c r="K2694" s="278"/>
    </row>
    <row r="2695" spans="1:11" hidden="1">
      <c r="A2695" s="277"/>
      <c r="B2695"/>
      <c r="C2695"/>
      <c r="D2695"/>
      <c r="E2695" s="277"/>
      <c r="F2695" s="277"/>
      <c r="G2695"/>
      <c r="H2695"/>
      <c r="I2695" s="277"/>
      <c r="J2695" s="277"/>
      <c r="K2695" s="278"/>
    </row>
    <row r="2696" spans="1:11" ht="31.5" hidden="1">
      <c r="A2696" s="319" t="s">
        <v>2018</v>
      </c>
      <c r="B2696" s="320" t="s">
        <v>1074</v>
      </c>
      <c r="C2696" s="320" t="s">
        <v>1280</v>
      </c>
      <c r="D2696" s="320">
        <v>2842</v>
      </c>
      <c r="E2696" s="321" t="s">
        <v>1459</v>
      </c>
      <c r="F2696" s="321" t="s">
        <v>1282</v>
      </c>
      <c r="G2696" s="320"/>
      <c r="H2696" s="320" t="s">
        <v>130</v>
      </c>
      <c r="I2696" s="321">
        <v>1</v>
      </c>
      <c r="J2696" s="321">
        <v>34.31</v>
      </c>
      <c r="K2696" s="322">
        <v>34.31</v>
      </c>
    </row>
    <row r="2697" spans="1:11" ht="24.75" hidden="1">
      <c r="A2697" s="315"/>
      <c r="B2697" s="316" t="s">
        <v>1066</v>
      </c>
      <c r="C2697" s="316" t="s">
        <v>1067</v>
      </c>
      <c r="D2697" s="316" t="s">
        <v>6</v>
      </c>
      <c r="E2697" s="317" t="s">
        <v>1068</v>
      </c>
      <c r="F2697" s="317" t="s">
        <v>1069</v>
      </c>
      <c r="G2697" s="316"/>
      <c r="H2697" s="316" t="s">
        <v>1070</v>
      </c>
      <c r="I2697" s="317" t="s">
        <v>11</v>
      </c>
      <c r="J2697" s="317" t="s">
        <v>1071</v>
      </c>
      <c r="K2697" s="318" t="s">
        <v>1072</v>
      </c>
    </row>
    <row r="2698" spans="1:11" hidden="1">
      <c r="A2698" s="323" t="s">
        <v>1076</v>
      </c>
      <c r="B2698" s="324" t="s">
        <v>1077</v>
      </c>
      <c r="C2698" s="324" t="s">
        <v>19</v>
      </c>
      <c r="D2698" s="324">
        <v>1091</v>
      </c>
      <c r="E2698" s="323" t="s">
        <v>2019</v>
      </c>
      <c r="F2698" s="403" t="s">
        <v>1079</v>
      </c>
      <c r="G2698" s="404"/>
      <c r="H2698" s="324" t="s">
        <v>123</v>
      </c>
      <c r="I2698" s="323">
        <v>1</v>
      </c>
      <c r="J2698" s="323">
        <v>34.31</v>
      </c>
      <c r="K2698" s="325">
        <v>34.31</v>
      </c>
    </row>
    <row r="2699" spans="1:11" hidden="1">
      <c r="A2699" s="277"/>
      <c r="B2699"/>
      <c r="C2699"/>
      <c r="D2699"/>
      <c r="E2699" s="277"/>
      <c r="F2699" s="277"/>
      <c r="G2699"/>
      <c r="H2699"/>
      <c r="I2699" s="277"/>
      <c r="J2699" s="277"/>
      <c r="K2699" s="278"/>
    </row>
    <row r="2700" spans="1:11" hidden="1">
      <c r="A2700" s="277"/>
      <c r="B2700"/>
      <c r="C2700"/>
      <c r="D2700"/>
      <c r="E2700" s="277"/>
      <c r="F2700" s="277"/>
      <c r="G2700"/>
      <c r="H2700"/>
      <c r="I2700" s="277"/>
      <c r="J2700" s="277"/>
      <c r="K2700" s="278"/>
    </row>
    <row r="2701" spans="1:11" ht="31.5" hidden="1">
      <c r="A2701" s="319" t="s">
        <v>2020</v>
      </c>
      <c r="B2701" s="320" t="s">
        <v>1074</v>
      </c>
      <c r="C2701" s="320" t="s">
        <v>1280</v>
      </c>
      <c r="D2701" s="320">
        <v>2892</v>
      </c>
      <c r="E2701" s="321" t="s">
        <v>1460</v>
      </c>
      <c r="F2701" s="321" t="s">
        <v>1282</v>
      </c>
      <c r="G2701" s="320"/>
      <c r="H2701" s="320" t="s">
        <v>130</v>
      </c>
      <c r="I2701" s="321">
        <v>1</v>
      </c>
      <c r="J2701" s="321">
        <v>5.84</v>
      </c>
      <c r="K2701" s="322">
        <v>5.84</v>
      </c>
    </row>
    <row r="2702" spans="1:11" ht="24.75" hidden="1">
      <c r="A2702" s="315"/>
      <c r="B2702" s="316" t="s">
        <v>1066</v>
      </c>
      <c r="C2702" s="316" t="s">
        <v>1067</v>
      </c>
      <c r="D2702" s="316" t="s">
        <v>6</v>
      </c>
      <c r="E2702" s="317" t="s">
        <v>1068</v>
      </c>
      <c r="F2702" s="317" t="s">
        <v>1069</v>
      </c>
      <c r="G2702" s="316"/>
      <c r="H2702" s="316" t="s">
        <v>1070</v>
      </c>
      <c r="I2702" s="317" t="s">
        <v>11</v>
      </c>
      <c r="J2702" s="317" t="s">
        <v>1071</v>
      </c>
      <c r="K2702" s="318" t="s">
        <v>1072</v>
      </c>
    </row>
    <row r="2703" spans="1:11" hidden="1">
      <c r="A2703" s="323" t="s">
        <v>1076</v>
      </c>
      <c r="B2703" s="324" t="s">
        <v>1077</v>
      </c>
      <c r="C2703" s="324" t="s">
        <v>19</v>
      </c>
      <c r="D2703" s="324">
        <v>3398</v>
      </c>
      <c r="E2703" s="323" t="s">
        <v>2021</v>
      </c>
      <c r="F2703" s="403" t="s">
        <v>1079</v>
      </c>
      <c r="G2703" s="404"/>
      <c r="H2703" s="324" t="s">
        <v>123</v>
      </c>
      <c r="I2703" s="323">
        <v>1</v>
      </c>
      <c r="J2703" s="323">
        <v>5.84</v>
      </c>
      <c r="K2703" s="325">
        <v>5.84</v>
      </c>
    </row>
    <row r="2704" spans="1:11" hidden="1">
      <c r="A2704" s="277"/>
      <c r="B2704"/>
      <c r="C2704"/>
      <c r="D2704"/>
      <c r="E2704" s="277"/>
      <c r="F2704" s="277"/>
      <c r="G2704"/>
      <c r="H2704"/>
      <c r="I2704" s="277"/>
      <c r="J2704" s="277"/>
      <c r="K2704" s="278"/>
    </row>
    <row r="2705" spans="1:11" hidden="1">
      <c r="A2705" s="277"/>
      <c r="B2705"/>
      <c r="C2705"/>
      <c r="D2705"/>
      <c r="E2705" s="277"/>
      <c r="F2705" s="277"/>
      <c r="G2705"/>
      <c r="H2705"/>
      <c r="I2705" s="277"/>
      <c r="J2705" s="277"/>
      <c r="K2705" s="278"/>
    </row>
    <row r="2706" spans="1:11" ht="31.5" hidden="1">
      <c r="A2706" s="319" t="s">
        <v>2022</v>
      </c>
      <c r="B2706" s="320" t="s">
        <v>1074</v>
      </c>
      <c r="C2706" s="320" t="s">
        <v>1280</v>
      </c>
      <c r="D2706" s="320">
        <v>9379</v>
      </c>
      <c r="E2706" s="321" t="s">
        <v>1469</v>
      </c>
      <c r="F2706" s="321" t="s">
        <v>1282</v>
      </c>
      <c r="G2706" s="320"/>
      <c r="H2706" s="320" t="s">
        <v>130</v>
      </c>
      <c r="I2706" s="321">
        <v>1</v>
      </c>
      <c r="J2706" s="321">
        <v>39.74</v>
      </c>
      <c r="K2706" s="322">
        <v>39.74</v>
      </c>
    </row>
    <row r="2707" spans="1:11" ht="24.75" hidden="1">
      <c r="A2707" s="315"/>
      <c r="B2707" s="316" t="s">
        <v>1066</v>
      </c>
      <c r="C2707" s="316" t="s">
        <v>1067</v>
      </c>
      <c r="D2707" s="316" t="s">
        <v>6</v>
      </c>
      <c r="E2707" s="317" t="s">
        <v>1068</v>
      </c>
      <c r="F2707" s="317" t="s">
        <v>1069</v>
      </c>
      <c r="G2707" s="316"/>
      <c r="H2707" s="316" t="s">
        <v>1070</v>
      </c>
      <c r="I2707" s="317" t="s">
        <v>11</v>
      </c>
      <c r="J2707" s="317" t="s">
        <v>1071</v>
      </c>
      <c r="K2707" s="318" t="s">
        <v>1072</v>
      </c>
    </row>
    <row r="2708" spans="1:11" hidden="1">
      <c r="A2708" s="323" t="s">
        <v>1076</v>
      </c>
      <c r="B2708" s="324" t="s">
        <v>1077</v>
      </c>
      <c r="C2708" s="324" t="s">
        <v>1280</v>
      </c>
      <c r="D2708" s="324">
        <v>1096</v>
      </c>
      <c r="E2708" s="323" t="s">
        <v>2023</v>
      </c>
      <c r="F2708" s="403" t="s">
        <v>1079</v>
      </c>
      <c r="G2708" s="404"/>
      <c r="H2708" s="324" t="s">
        <v>130</v>
      </c>
      <c r="I2708" s="323">
        <v>1</v>
      </c>
      <c r="J2708" s="323">
        <v>29.6</v>
      </c>
      <c r="K2708" s="325">
        <v>29.6</v>
      </c>
    </row>
    <row r="2709" spans="1:11" hidden="1">
      <c r="A2709" s="323" t="s">
        <v>1076</v>
      </c>
      <c r="B2709" s="324" t="s">
        <v>1077</v>
      </c>
      <c r="C2709" s="324" t="s">
        <v>19</v>
      </c>
      <c r="D2709" s="324">
        <v>2436</v>
      </c>
      <c r="E2709" s="323" t="s">
        <v>1508</v>
      </c>
      <c r="F2709" s="403" t="s">
        <v>1197</v>
      </c>
      <c r="G2709" s="404"/>
      <c r="H2709" s="324" t="s">
        <v>979</v>
      </c>
      <c r="I2709" s="323">
        <v>0.3</v>
      </c>
      <c r="J2709" s="323">
        <v>15.33</v>
      </c>
      <c r="K2709" s="325">
        <v>4.5999999999999996</v>
      </c>
    </row>
    <row r="2710" spans="1:11" hidden="1">
      <c r="A2710" s="323" t="s">
        <v>1076</v>
      </c>
      <c r="B2710" s="324" t="s">
        <v>1077</v>
      </c>
      <c r="C2710" s="324" t="s">
        <v>19</v>
      </c>
      <c r="D2710" s="324">
        <v>6111</v>
      </c>
      <c r="E2710" s="323" t="s">
        <v>1292</v>
      </c>
      <c r="F2710" s="403" t="s">
        <v>1197</v>
      </c>
      <c r="G2710" s="404"/>
      <c r="H2710" s="324" t="s">
        <v>979</v>
      </c>
      <c r="I2710" s="323">
        <v>0.3</v>
      </c>
      <c r="J2710" s="323">
        <v>11.05</v>
      </c>
      <c r="K2710" s="325">
        <v>3.32</v>
      </c>
    </row>
    <row r="2711" spans="1:11" hidden="1">
      <c r="A2711" s="323" t="s">
        <v>1076</v>
      </c>
      <c r="B2711" s="324" t="s">
        <v>1083</v>
      </c>
      <c r="C2711" s="324" t="s">
        <v>1280</v>
      </c>
      <c r="D2711" s="324">
        <v>10549</v>
      </c>
      <c r="E2711" s="323" t="s">
        <v>1296</v>
      </c>
      <c r="F2711" s="403" t="s">
        <v>1294</v>
      </c>
      <c r="G2711" s="404"/>
      <c r="H2711" s="324" t="s">
        <v>1297</v>
      </c>
      <c r="I2711" s="323">
        <v>0.3</v>
      </c>
      <c r="J2711" s="323">
        <v>3.76</v>
      </c>
      <c r="K2711" s="325">
        <v>1.1299999999999999</v>
      </c>
    </row>
    <row r="2712" spans="1:11" hidden="1">
      <c r="A2712" s="323" t="s">
        <v>1076</v>
      </c>
      <c r="B2712" s="324" t="s">
        <v>1083</v>
      </c>
      <c r="C2712" s="324" t="s">
        <v>1280</v>
      </c>
      <c r="D2712" s="324">
        <v>10552</v>
      </c>
      <c r="E2712" s="323" t="s">
        <v>1509</v>
      </c>
      <c r="F2712" s="403" t="s">
        <v>1294</v>
      </c>
      <c r="G2712" s="404"/>
      <c r="H2712" s="324" t="s">
        <v>1297</v>
      </c>
      <c r="I2712" s="323">
        <v>0.3</v>
      </c>
      <c r="J2712" s="323">
        <v>3.62</v>
      </c>
      <c r="K2712" s="325">
        <v>1.0900000000000001</v>
      </c>
    </row>
    <row r="2713" spans="1:11" hidden="1">
      <c r="A2713" s="277"/>
      <c r="B2713"/>
      <c r="C2713"/>
      <c r="D2713"/>
      <c r="E2713" s="277"/>
      <c r="F2713" s="277"/>
      <c r="G2713"/>
      <c r="H2713"/>
      <c r="I2713" s="277"/>
      <c r="J2713" s="277"/>
      <c r="K2713" s="278"/>
    </row>
    <row r="2714" spans="1:11" hidden="1">
      <c r="A2714" s="277"/>
      <c r="B2714"/>
      <c r="C2714"/>
      <c r="D2714"/>
      <c r="E2714" s="277"/>
      <c r="F2714" s="277"/>
      <c r="G2714"/>
      <c r="H2714"/>
      <c r="I2714" s="277"/>
      <c r="J2714" s="277"/>
      <c r="K2714" s="278"/>
    </row>
    <row r="2715" spans="1:11" ht="31.5" hidden="1">
      <c r="A2715" s="319" t="s">
        <v>2024</v>
      </c>
      <c r="B2715" s="320" t="s">
        <v>1074</v>
      </c>
      <c r="C2715" s="320" t="s">
        <v>1280</v>
      </c>
      <c r="D2715" s="320">
        <v>7692</v>
      </c>
      <c r="E2715" s="321" t="s">
        <v>1939</v>
      </c>
      <c r="F2715" s="321" t="s">
        <v>1282</v>
      </c>
      <c r="G2715" s="320"/>
      <c r="H2715" s="320" t="s">
        <v>1907</v>
      </c>
      <c r="I2715" s="321">
        <v>1</v>
      </c>
      <c r="J2715" s="321">
        <v>40.630000000000003</v>
      </c>
      <c r="K2715" s="322">
        <v>40.630000000000003</v>
      </c>
    </row>
    <row r="2716" spans="1:11" ht="24.75" hidden="1">
      <c r="A2716" s="315"/>
      <c r="B2716" s="316" t="s">
        <v>1066</v>
      </c>
      <c r="C2716" s="316" t="s">
        <v>1067</v>
      </c>
      <c r="D2716" s="316" t="s">
        <v>6</v>
      </c>
      <c r="E2716" s="317" t="s">
        <v>1068</v>
      </c>
      <c r="F2716" s="317" t="s">
        <v>1069</v>
      </c>
      <c r="G2716" s="316"/>
      <c r="H2716" s="316" t="s">
        <v>1070</v>
      </c>
      <c r="I2716" s="317" t="s">
        <v>11</v>
      </c>
      <c r="J2716" s="317" t="s">
        <v>1071</v>
      </c>
      <c r="K2716" s="318" t="s">
        <v>1072</v>
      </c>
    </row>
    <row r="2717" spans="1:11" hidden="1">
      <c r="A2717" s="323" t="s">
        <v>1076</v>
      </c>
      <c r="B2717" s="324" t="s">
        <v>1077</v>
      </c>
      <c r="C2717" s="324" t="s">
        <v>19</v>
      </c>
      <c r="D2717" s="324">
        <v>378</v>
      </c>
      <c r="E2717" s="323" t="s">
        <v>1897</v>
      </c>
      <c r="F2717" s="403" t="s">
        <v>1197</v>
      </c>
      <c r="G2717" s="404"/>
      <c r="H2717" s="324" t="s">
        <v>979</v>
      </c>
      <c r="I2717" s="323">
        <v>0.18</v>
      </c>
      <c r="J2717" s="323">
        <v>14.83</v>
      </c>
      <c r="K2717" s="325">
        <v>2.67</v>
      </c>
    </row>
    <row r="2718" spans="1:11" hidden="1">
      <c r="A2718" s="323" t="s">
        <v>1076</v>
      </c>
      <c r="B2718" s="324" t="s">
        <v>1077</v>
      </c>
      <c r="C2718" s="324" t="s">
        <v>19</v>
      </c>
      <c r="D2718" s="324">
        <v>1213</v>
      </c>
      <c r="E2718" s="323" t="s">
        <v>2013</v>
      </c>
      <c r="F2718" s="403" t="s">
        <v>1197</v>
      </c>
      <c r="G2718" s="404"/>
      <c r="H2718" s="324" t="s">
        <v>979</v>
      </c>
      <c r="I2718" s="323">
        <v>0.36</v>
      </c>
      <c r="J2718" s="323">
        <v>14.83</v>
      </c>
      <c r="K2718" s="325">
        <v>5.34</v>
      </c>
    </row>
    <row r="2719" spans="1:11" hidden="1">
      <c r="A2719" s="323" t="s">
        <v>1076</v>
      </c>
      <c r="B2719" s="324" t="s">
        <v>1077</v>
      </c>
      <c r="C2719" s="324" t="s">
        <v>19</v>
      </c>
      <c r="D2719" s="324">
        <v>4750</v>
      </c>
      <c r="E2719" s="323" t="s">
        <v>1291</v>
      </c>
      <c r="F2719" s="403" t="s">
        <v>1197</v>
      </c>
      <c r="G2719" s="404"/>
      <c r="H2719" s="324" t="s">
        <v>979</v>
      </c>
      <c r="I2719" s="323">
        <v>0.36</v>
      </c>
      <c r="J2719" s="323">
        <v>14.83</v>
      </c>
      <c r="K2719" s="325">
        <v>5.34</v>
      </c>
    </row>
    <row r="2720" spans="1:11" hidden="1">
      <c r="A2720" s="323" t="s">
        <v>1076</v>
      </c>
      <c r="B2720" s="324" t="s">
        <v>1077</v>
      </c>
      <c r="C2720" s="324" t="s">
        <v>19</v>
      </c>
      <c r="D2720" s="324">
        <v>6111</v>
      </c>
      <c r="E2720" s="323" t="s">
        <v>1292</v>
      </c>
      <c r="F2720" s="403" t="s">
        <v>1197</v>
      </c>
      <c r="G2720" s="404"/>
      <c r="H2720" s="324" t="s">
        <v>979</v>
      </c>
      <c r="I2720" s="323">
        <v>1.62</v>
      </c>
      <c r="J2720" s="323">
        <v>11.05</v>
      </c>
      <c r="K2720" s="325">
        <v>17.899999999999999</v>
      </c>
    </row>
    <row r="2721" spans="1:11" hidden="1">
      <c r="A2721" s="323" t="s">
        <v>1076</v>
      </c>
      <c r="B2721" s="324" t="s">
        <v>1083</v>
      </c>
      <c r="C2721" s="324" t="s">
        <v>1280</v>
      </c>
      <c r="D2721" s="324">
        <v>10549</v>
      </c>
      <c r="E2721" s="323" t="s">
        <v>1296</v>
      </c>
      <c r="F2721" s="403" t="s">
        <v>1294</v>
      </c>
      <c r="G2721" s="404"/>
      <c r="H2721" s="324" t="s">
        <v>1297</v>
      </c>
      <c r="I2721" s="323">
        <v>1.62</v>
      </c>
      <c r="J2721" s="323">
        <v>3.76</v>
      </c>
      <c r="K2721" s="325">
        <v>6.09</v>
      </c>
    </row>
    <row r="2722" spans="1:11" hidden="1">
      <c r="A2722" s="323" t="s">
        <v>1076</v>
      </c>
      <c r="B2722" s="324" t="s">
        <v>1083</v>
      </c>
      <c r="C2722" s="324" t="s">
        <v>1280</v>
      </c>
      <c r="D2722" s="324">
        <v>10550</v>
      </c>
      <c r="E2722" s="323" t="s">
        <v>1298</v>
      </c>
      <c r="F2722" s="403" t="s">
        <v>1294</v>
      </c>
      <c r="G2722" s="404"/>
      <c r="H2722" s="324" t="s">
        <v>1297</v>
      </c>
      <c r="I2722" s="323">
        <v>0.36</v>
      </c>
      <c r="J2722" s="323">
        <v>3.67</v>
      </c>
      <c r="K2722" s="325">
        <v>1.32</v>
      </c>
    </row>
    <row r="2723" spans="1:11" hidden="1">
      <c r="A2723" s="323" t="s">
        <v>1076</v>
      </c>
      <c r="B2723" s="324" t="s">
        <v>1083</v>
      </c>
      <c r="C2723" s="324" t="s">
        <v>1280</v>
      </c>
      <c r="D2723" s="324">
        <v>10551</v>
      </c>
      <c r="E2723" s="323" t="s">
        <v>1974</v>
      </c>
      <c r="F2723" s="403" t="s">
        <v>1294</v>
      </c>
      <c r="G2723" s="404"/>
      <c r="H2723" s="324" t="s">
        <v>1297</v>
      </c>
      <c r="I2723" s="323">
        <v>0.36</v>
      </c>
      <c r="J2723" s="323">
        <v>3.66</v>
      </c>
      <c r="K2723" s="325">
        <v>1.32</v>
      </c>
    </row>
    <row r="2724" spans="1:11" hidden="1">
      <c r="A2724" s="323" t="s">
        <v>1076</v>
      </c>
      <c r="B2724" s="324" t="s">
        <v>1083</v>
      </c>
      <c r="C2724" s="324" t="s">
        <v>1280</v>
      </c>
      <c r="D2724" s="324">
        <v>10555</v>
      </c>
      <c r="E2724" s="323" t="s">
        <v>1899</v>
      </c>
      <c r="F2724" s="403" t="s">
        <v>1294</v>
      </c>
      <c r="G2724" s="404"/>
      <c r="H2724" s="324" t="s">
        <v>1297</v>
      </c>
      <c r="I2724" s="323">
        <v>0.18</v>
      </c>
      <c r="J2724" s="323">
        <v>3.6</v>
      </c>
      <c r="K2724" s="325">
        <v>0.65</v>
      </c>
    </row>
    <row r="2725" spans="1:11" hidden="1">
      <c r="A2725" s="277"/>
      <c r="B2725"/>
      <c r="C2725"/>
      <c r="D2725"/>
      <c r="E2725" s="277"/>
      <c r="F2725" s="277"/>
      <c r="G2725"/>
      <c r="H2725"/>
      <c r="I2725" s="277"/>
      <c r="J2725" s="277"/>
      <c r="K2725" s="278"/>
    </row>
    <row r="2726" spans="1:11" hidden="1">
      <c r="A2726" s="277"/>
      <c r="B2726"/>
      <c r="C2726"/>
      <c r="D2726"/>
      <c r="E2726" s="277"/>
      <c r="F2726" s="277"/>
      <c r="G2726"/>
      <c r="H2726"/>
      <c r="I2726" s="277"/>
      <c r="J2726" s="277"/>
      <c r="K2726" s="278"/>
    </row>
    <row r="2727" spans="1:11" ht="31.5" hidden="1">
      <c r="A2727" s="319" t="s">
        <v>2025</v>
      </c>
      <c r="B2727" s="320" t="s">
        <v>1074</v>
      </c>
      <c r="C2727" s="320" t="s">
        <v>1280</v>
      </c>
      <c r="D2727" s="320">
        <v>377</v>
      </c>
      <c r="E2727" s="321" t="s">
        <v>1457</v>
      </c>
      <c r="F2727" s="321" t="s">
        <v>1282</v>
      </c>
      <c r="G2727" s="320"/>
      <c r="H2727" s="320" t="s">
        <v>130</v>
      </c>
      <c r="I2727" s="321">
        <v>1</v>
      </c>
      <c r="J2727" s="321">
        <v>27.15</v>
      </c>
      <c r="K2727" s="322">
        <v>27.15</v>
      </c>
    </row>
    <row r="2728" spans="1:11" ht="24.75" hidden="1">
      <c r="A2728" s="315"/>
      <c r="B2728" s="316" t="s">
        <v>1066</v>
      </c>
      <c r="C2728" s="316" t="s">
        <v>1067</v>
      </c>
      <c r="D2728" s="316" t="s">
        <v>6</v>
      </c>
      <c r="E2728" s="317" t="s">
        <v>1068</v>
      </c>
      <c r="F2728" s="317" t="s">
        <v>1069</v>
      </c>
      <c r="G2728" s="316"/>
      <c r="H2728" s="316" t="s">
        <v>1070</v>
      </c>
      <c r="I2728" s="317" t="s">
        <v>11</v>
      </c>
      <c r="J2728" s="317" t="s">
        <v>1071</v>
      </c>
      <c r="K2728" s="318" t="s">
        <v>1072</v>
      </c>
    </row>
    <row r="2729" spans="1:11" hidden="1">
      <c r="A2729" s="323" t="s">
        <v>1076</v>
      </c>
      <c r="B2729" s="324" t="s">
        <v>1077</v>
      </c>
      <c r="C2729" s="324" t="s">
        <v>19</v>
      </c>
      <c r="D2729" s="324">
        <v>1896</v>
      </c>
      <c r="E2729" s="323" t="s">
        <v>2026</v>
      </c>
      <c r="F2729" s="403" t="s">
        <v>1079</v>
      </c>
      <c r="G2729" s="404"/>
      <c r="H2729" s="324" t="s">
        <v>123</v>
      </c>
      <c r="I2729" s="323">
        <v>1</v>
      </c>
      <c r="J2729" s="323">
        <v>14.31</v>
      </c>
      <c r="K2729" s="325">
        <v>14.31</v>
      </c>
    </row>
    <row r="2730" spans="1:11" hidden="1">
      <c r="A2730" s="323" t="s">
        <v>1076</v>
      </c>
      <c r="B2730" s="324" t="s">
        <v>1077</v>
      </c>
      <c r="C2730" s="324" t="s">
        <v>19</v>
      </c>
      <c r="D2730" s="324">
        <v>2436</v>
      </c>
      <c r="E2730" s="323" t="s">
        <v>1508</v>
      </c>
      <c r="F2730" s="403" t="s">
        <v>1197</v>
      </c>
      <c r="G2730" s="404"/>
      <c r="H2730" s="324" t="s">
        <v>979</v>
      </c>
      <c r="I2730" s="323">
        <v>0.38</v>
      </c>
      <c r="J2730" s="323">
        <v>15.33</v>
      </c>
      <c r="K2730" s="325">
        <v>5.83</v>
      </c>
    </row>
    <row r="2731" spans="1:11" hidden="1">
      <c r="A2731" s="323" t="s">
        <v>1076</v>
      </c>
      <c r="B2731" s="324" t="s">
        <v>1077</v>
      </c>
      <c r="C2731" s="324" t="s">
        <v>19</v>
      </c>
      <c r="D2731" s="324">
        <v>6111</v>
      </c>
      <c r="E2731" s="323" t="s">
        <v>1292</v>
      </c>
      <c r="F2731" s="403" t="s">
        <v>1197</v>
      </c>
      <c r="G2731" s="404"/>
      <c r="H2731" s="324" t="s">
        <v>979</v>
      </c>
      <c r="I2731" s="323">
        <v>0.38</v>
      </c>
      <c r="J2731" s="323">
        <v>11.05</v>
      </c>
      <c r="K2731" s="325">
        <v>4.2</v>
      </c>
    </row>
    <row r="2732" spans="1:11" hidden="1">
      <c r="A2732" s="323" t="s">
        <v>1076</v>
      </c>
      <c r="B2732" s="324" t="s">
        <v>1083</v>
      </c>
      <c r="C2732" s="324" t="s">
        <v>1280</v>
      </c>
      <c r="D2732" s="324">
        <v>10549</v>
      </c>
      <c r="E2732" s="323" t="s">
        <v>1296</v>
      </c>
      <c r="F2732" s="403" t="s">
        <v>1294</v>
      </c>
      <c r="G2732" s="404"/>
      <c r="H2732" s="324" t="s">
        <v>1297</v>
      </c>
      <c r="I2732" s="323">
        <v>0.38</v>
      </c>
      <c r="J2732" s="323">
        <v>3.76</v>
      </c>
      <c r="K2732" s="325">
        <v>1.43</v>
      </c>
    </row>
    <row r="2733" spans="1:11" hidden="1">
      <c r="A2733" s="323" t="s">
        <v>1076</v>
      </c>
      <c r="B2733" s="324" t="s">
        <v>1083</v>
      </c>
      <c r="C2733" s="324" t="s">
        <v>1280</v>
      </c>
      <c r="D2733" s="324">
        <v>10552</v>
      </c>
      <c r="E2733" s="323" t="s">
        <v>1509</v>
      </c>
      <c r="F2733" s="403" t="s">
        <v>1294</v>
      </c>
      <c r="G2733" s="404"/>
      <c r="H2733" s="324" t="s">
        <v>1297</v>
      </c>
      <c r="I2733" s="323">
        <v>0.38</v>
      </c>
      <c r="J2733" s="323">
        <v>3.62</v>
      </c>
      <c r="K2733" s="325">
        <v>1.38</v>
      </c>
    </row>
    <row r="2734" spans="1:11" hidden="1">
      <c r="A2734" s="277"/>
      <c r="B2734"/>
      <c r="C2734"/>
      <c r="D2734"/>
      <c r="E2734" s="277"/>
      <c r="F2734" s="277"/>
      <c r="G2734"/>
      <c r="H2734"/>
      <c r="I2734" s="277"/>
      <c r="J2734" s="277"/>
      <c r="K2734" s="278"/>
    </row>
    <row r="2735" spans="1:11" hidden="1">
      <c r="A2735" s="277"/>
      <c r="B2735"/>
      <c r="C2735"/>
      <c r="D2735"/>
      <c r="E2735" s="277"/>
      <c r="F2735" s="277"/>
      <c r="G2735"/>
      <c r="H2735"/>
      <c r="I2735" s="277"/>
      <c r="J2735" s="277"/>
      <c r="K2735" s="278"/>
    </row>
    <row r="2736" spans="1:11" ht="31.5" hidden="1">
      <c r="A2736" s="319" t="s">
        <v>2027</v>
      </c>
      <c r="B2736" s="320" t="s">
        <v>1074</v>
      </c>
      <c r="C2736" s="320" t="s">
        <v>1280</v>
      </c>
      <c r="D2736" s="320">
        <v>8454</v>
      </c>
      <c r="E2736" s="321" t="s">
        <v>1466</v>
      </c>
      <c r="F2736" s="321" t="s">
        <v>1282</v>
      </c>
      <c r="G2736" s="320"/>
      <c r="H2736" s="320" t="s">
        <v>130</v>
      </c>
      <c r="I2736" s="321">
        <v>1</v>
      </c>
      <c r="J2736" s="321">
        <v>1358.77</v>
      </c>
      <c r="K2736" s="322">
        <v>1358.77</v>
      </c>
    </row>
    <row r="2737" spans="1:11" ht="24.75" hidden="1">
      <c r="A2737" s="315"/>
      <c r="B2737" s="316" t="s">
        <v>1066</v>
      </c>
      <c r="C2737" s="316" t="s">
        <v>1067</v>
      </c>
      <c r="D2737" s="316" t="s">
        <v>6</v>
      </c>
      <c r="E2737" s="317" t="s">
        <v>1068</v>
      </c>
      <c r="F2737" s="317" t="s">
        <v>1069</v>
      </c>
      <c r="G2737" s="316"/>
      <c r="H2737" s="316" t="s">
        <v>1070</v>
      </c>
      <c r="I2737" s="317" t="s">
        <v>11</v>
      </c>
      <c r="J2737" s="317" t="s">
        <v>1071</v>
      </c>
      <c r="K2737" s="318" t="s">
        <v>1072</v>
      </c>
    </row>
    <row r="2738" spans="1:11" hidden="1">
      <c r="A2738" s="323" t="s">
        <v>1076</v>
      </c>
      <c r="B2738" s="324" t="s">
        <v>1077</v>
      </c>
      <c r="C2738" s="324" t="s">
        <v>1280</v>
      </c>
      <c r="D2738" s="324">
        <v>2455</v>
      </c>
      <c r="E2738" s="323" t="s">
        <v>2028</v>
      </c>
      <c r="F2738" s="403" t="s">
        <v>1202</v>
      </c>
      <c r="G2738" s="404"/>
      <c r="H2738" s="324" t="s">
        <v>1297</v>
      </c>
      <c r="I2738" s="323">
        <v>1</v>
      </c>
      <c r="J2738" s="323">
        <v>100.69</v>
      </c>
      <c r="K2738" s="325">
        <v>100.69</v>
      </c>
    </row>
    <row r="2739" spans="1:11" hidden="1">
      <c r="A2739" s="323" t="s">
        <v>1076</v>
      </c>
      <c r="B2739" s="324" t="s">
        <v>1077</v>
      </c>
      <c r="C2739" s="324" t="s">
        <v>1280</v>
      </c>
      <c r="D2739" s="324">
        <v>8785</v>
      </c>
      <c r="E2739" s="323" t="s">
        <v>2029</v>
      </c>
      <c r="F2739" s="403" t="s">
        <v>1079</v>
      </c>
      <c r="G2739" s="404"/>
      <c r="H2739" s="324" t="s">
        <v>130</v>
      </c>
      <c r="I2739" s="323">
        <v>1</v>
      </c>
      <c r="J2739" s="323">
        <v>1100</v>
      </c>
      <c r="K2739" s="325">
        <v>1100</v>
      </c>
    </row>
    <row r="2740" spans="1:11" hidden="1">
      <c r="A2740" s="323" t="s">
        <v>1076</v>
      </c>
      <c r="B2740" s="324" t="s">
        <v>1077</v>
      </c>
      <c r="C2740" s="324" t="s">
        <v>19</v>
      </c>
      <c r="D2740" s="324">
        <v>6111</v>
      </c>
      <c r="E2740" s="323" t="s">
        <v>1292</v>
      </c>
      <c r="F2740" s="403" t="s">
        <v>1197</v>
      </c>
      <c r="G2740" s="404"/>
      <c r="H2740" s="324" t="s">
        <v>979</v>
      </c>
      <c r="I2740" s="323">
        <v>5.5</v>
      </c>
      <c r="J2740" s="323">
        <v>11.05</v>
      </c>
      <c r="K2740" s="325">
        <v>60.78</v>
      </c>
    </row>
    <row r="2741" spans="1:11" hidden="1">
      <c r="A2741" s="323" t="s">
        <v>1076</v>
      </c>
      <c r="B2741" s="324" t="s">
        <v>1083</v>
      </c>
      <c r="C2741" s="324" t="s">
        <v>1280</v>
      </c>
      <c r="D2741" s="324">
        <v>95</v>
      </c>
      <c r="E2741" s="323" t="s">
        <v>1932</v>
      </c>
      <c r="F2741" s="403" t="s">
        <v>1294</v>
      </c>
      <c r="G2741" s="404"/>
      <c r="H2741" s="324" t="s">
        <v>1907</v>
      </c>
      <c r="I2741" s="323">
        <v>0.1</v>
      </c>
      <c r="J2741" s="323">
        <v>499.58</v>
      </c>
      <c r="K2741" s="325">
        <v>49.96</v>
      </c>
    </row>
    <row r="2742" spans="1:11" hidden="1">
      <c r="A2742" s="323" t="s">
        <v>1076</v>
      </c>
      <c r="B2742" s="324" t="s">
        <v>1083</v>
      </c>
      <c r="C2742" s="324" t="s">
        <v>1280</v>
      </c>
      <c r="D2742" s="324">
        <v>2497</v>
      </c>
      <c r="E2742" s="323" t="s">
        <v>1926</v>
      </c>
      <c r="F2742" s="403" t="s">
        <v>1294</v>
      </c>
      <c r="G2742" s="404"/>
      <c r="H2742" s="324" t="s">
        <v>1907</v>
      </c>
      <c r="I2742" s="323">
        <v>0.6</v>
      </c>
      <c r="J2742" s="323">
        <v>44.43</v>
      </c>
      <c r="K2742" s="325">
        <v>26.66</v>
      </c>
    </row>
    <row r="2743" spans="1:11" hidden="1">
      <c r="A2743" s="323" t="s">
        <v>1076</v>
      </c>
      <c r="B2743" s="324" t="s">
        <v>1083</v>
      </c>
      <c r="C2743" s="324" t="s">
        <v>1280</v>
      </c>
      <c r="D2743" s="324">
        <v>10549</v>
      </c>
      <c r="E2743" s="323" t="s">
        <v>1296</v>
      </c>
      <c r="F2743" s="403" t="s">
        <v>1294</v>
      </c>
      <c r="G2743" s="404"/>
      <c r="H2743" s="324" t="s">
        <v>1297</v>
      </c>
      <c r="I2743" s="323">
        <v>5.5</v>
      </c>
      <c r="J2743" s="323">
        <v>3.76</v>
      </c>
      <c r="K2743" s="325">
        <v>20.68</v>
      </c>
    </row>
    <row r="2744" spans="1:11" hidden="1">
      <c r="A2744" s="277"/>
      <c r="B2744"/>
      <c r="C2744"/>
      <c r="D2744"/>
      <c r="E2744" s="277"/>
      <c r="F2744" s="277"/>
      <c r="G2744"/>
      <c r="H2744"/>
      <c r="I2744" s="277"/>
      <c r="J2744" s="277"/>
      <c r="K2744" s="278"/>
    </row>
    <row r="2745" spans="1:11" hidden="1">
      <c r="A2745" s="277"/>
      <c r="B2745"/>
      <c r="C2745"/>
      <c r="D2745"/>
      <c r="E2745" s="277"/>
      <c r="F2745" s="277"/>
      <c r="G2745"/>
      <c r="H2745"/>
      <c r="I2745" s="277"/>
      <c r="J2745" s="277"/>
      <c r="K2745" s="278"/>
    </row>
    <row r="2746" spans="1:11" ht="31.5" hidden="1">
      <c r="A2746" s="319" t="s">
        <v>2030</v>
      </c>
      <c r="B2746" s="320" t="s">
        <v>1074</v>
      </c>
      <c r="C2746" s="320" t="s">
        <v>1280</v>
      </c>
      <c r="D2746" s="320">
        <v>72</v>
      </c>
      <c r="E2746" s="321" t="s">
        <v>1930</v>
      </c>
      <c r="F2746" s="321" t="s">
        <v>1282</v>
      </c>
      <c r="G2746" s="320"/>
      <c r="H2746" s="320" t="s">
        <v>1907</v>
      </c>
      <c r="I2746" s="321">
        <v>1</v>
      </c>
      <c r="J2746" s="321">
        <v>29.62</v>
      </c>
      <c r="K2746" s="322">
        <v>29.62</v>
      </c>
    </row>
    <row r="2747" spans="1:11" ht="24.75" hidden="1">
      <c r="A2747" s="315"/>
      <c r="B2747" s="316" t="s">
        <v>1066</v>
      </c>
      <c r="C2747" s="316" t="s">
        <v>1067</v>
      </c>
      <c r="D2747" s="316" t="s">
        <v>6</v>
      </c>
      <c r="E2747" s="317" t="s">
        <v>1068</v>
      </c>
      <c r="F2747" s="317" t="s">
        <v>1069</v>
      </c>
      <c r="G2747" s="316"/>
      <c r="H2747" s="316" t="s">
        <v>1070</v>
      </c>
      <c r="I2747" s="317" t="s">
        <v>11</v>
      </c>
      <c r="J2747" s="317" t="s">
        <v>1071</v>
      </c>
      <c r="K2747" s="318" t="s">
        <v>1072</v>
      </c>
    </row>
    <row r="2748" spans="1:11" hidden="1">
      <c r="A2748" s="323" t="s">
        <v>1076</v>
      </c>
      <c r="B2748" s="324" t="s">
        <v>1077</v>
      </c>
      <c r="C2748" s="324" t="s">
        <v>19</v>
      </c>
      <c r="D2748" s="324">
        <v>6111</v>
      </c>
      <c r="E2748" s="323" t="s">
        <v>1292</v>
      </c>
      <c r="F2748" s="403" t="s">
        <v>1197</v>
      </c>
      <c r="G2748" s="404"/>
      <c r="H2748" s="324" t="s">
        <v>979</v>
      </c>
      <c r="I2748" s="323">
        <v>2</v>
      </c>
      <c r="J2748" s="323">
        <v>11.05</v>
      </c>
      <c r="K2748" s="325">
        <v>22.1</v>
      </c>
    </row>
    <row r="2749" spans="1:11" hidden="1">
      <c r="A2749" s="323" t="s">
        <v>1076</v>
      </c>
      <c r="B2749" s="324" t="s">
        <v>1083</v>
      </c>
      <c r="C2749" s="324" t="s">
        <v>1280</v>
      </c>
      <c r="D2749" s="324">
        <v>10549</v>
      </c>
      <c r="E2749" s="323" t="s">
        <v>1296</v>
      </c>
      <c r="F2749" s="403" t="s">
        <v>1294</v>
      </c>
      <c r="G2749" s="404"/>
      <c r="H2749" s="324" t="s">
        <v>1297</v>
      </c>
      <c r="I2749" s="323">
        <v>2</v>
      </c>
      <c r="J2749" s="323">
        <v>3.76</v>
      </c>
      <c r="K2749" s="325">
        <v>7.52</v>
      </c>
    </row>
    <row r="2750" spans="1:11" hidden="1">
      <c r="A2750" s="277"/>
      <c r="B2750"/>
      <c r="C2750"/>
      <c r="D2750"/>
      <c r="E2750" s="277"/>
      <c r="F2750" s="277"/>
      <c r="G2750"/>
      <c r="H2750"/>
      <c r="I2750" s="277"/>
      <c r="J2750" s="277"/>
      <c r="K2750" s="278"/>
    </row>
    <row r="2751" spans="1:11" hidden="1">
      <c r="A2751" s="277"/>
      <c r="B2751"/>
      <c r="C2751"/>
      <c r="D2751"/>
      <c r="E2751" s="277"/>
      <c r="F2751" s="277"/>
      <c r="G2751"/>
      <c r="H2751"/>
      <c r="I2751" s="277"/>
      <c r="J2751" s="277"/>
      <c r="K2751" s="278"/>
    </row>
    <row r="2752" spans="1:11" ht="31.5" hidden="1">
      <c r="A2752" s="319" t="s">
        <v>2031</v>
      </c>
      <c r="B2752" s="320" t="s">
        <v>1074</v>
      </c>
      <c r="C2752" s="320" t="s">
        <v>1280</v>
      </c>
      <c r="D2752" s="320">
        <v>3318</v>
      </c>
      <c r="E2752" s="321" t="s">
        <v>1928</v>
      </c>
      <c r="F2752" s="321" t="s">
        <v>1282</v>
      </c>
      <c r="G2752" s="320"/>
      <c r="H2752" s="320" t="s">
        <v>1699</v>
      </c>
      <c r="I2752" s="321">
        <v>1</v>
      </c>
      <c r="J2752" s="321">
        <v>33.520000000000003</v>
      </c>
      <c r="K2752" s="322">
        <v>33.520000000000003</v>
      </c>
    </row>
    <row r="2753" spans="1:11" ht="24.75" hidden="1">
      <c r="A2753" s="315"/>
      <c r="B2753" s="316" t="s">
        <v>1066</v>
      </c>
      <c r="C2753" s="316" t="s">
        <v>1067</v>
      </c>
      <c r="D2753" s="316" t="s">
        <v>6</v>
      </c>
      <c r="E2753" s="317" t="s">
        <v>1068</v>
      </c>
      <c r="F2753" s="317" t="s">
        <v>1069</v>
      </c>
      <c r="G2753" s="316"/>
      <c r="H2753" s="316" t="s">
        <v>1070</v>
      </c>
      <c r="I2753" s="317" t="s">
        <v>11</v>
      </c>
      <c r="J2753" s="317" t="s">
        <v>1071</v>
      </c>
      <c r="K2753" s="318" t="s">
        <v>1072</v>
      </c>
    </row>
    <row r="2754" spans="1:11" hidden="1">
      <c r="A2754" s="323" t="s">
        <v>1076</v>
      </c>
      <c r="B2754" s="324" t="s">
        <v>1077</v>
      </c>
      <c r="C2754" s="324" t="s">
        <v>19</v>
      </c>
      <c r="D2754" s="324">
        <v>4750</v>
      </c>
      <c r="E2754" s="323" t="s">
        <v>1291</v>
      </c>
      <c r="F2754" s="403" t="s">
        <v>1197</v>
      </c>
      <c r="G2754" s="404"/>
      <c r="H2754" s="324" t="s">
        <v>979</v>
      </c>
      <c r="I2754" s="323">
        <v>0.6</v>
      </c>
      <c r="J2754" s="323">
        <v>14.83</v>
      </c>
      <c r="K2754" s="325">
        <v>8.9</v>
      </c>
    </row>
    <row r="2755" spans="1:11" hidden="1">
      <c r="A2755" s="323" t="s">
        <v>1076</v>
      </c>
      <c r="B2755" s="324" t="s">
        <v>1077</v>
      </c>
      <c r="C2755" s="324" t="s">
        <v>19</v>
      </c>
      <c r="D2755" s="324">
        <v>6111</v>
      </c>
      <c r="E2755" s="323" t="s">
        <v>1292</v>
      </c>
      <c r="F2755" s="403" t="s">
        <v>1197</v>
      </c>
      <c r="G2755" s="404"/>
      <c r="H2755" s="324" t="s">
        <v>979</v>
      </c>
      <c r="I2755" s="323">
        <v>0.6</v>
      </c>
      <c r="J2755" s="323">
        <v>11.05</v>
      </c>
      <c r="K2755" s="325">
        <v>6.63</v>
      </c>
    </row>
    <row r="2756" spans="1:11" ht="24.75" hidden="1">
      <c r="A2756" s="323" t="s">
        <v>1076</v>
      </c>
      <c r="B2756" s="324" t="s">
        <v>1083</v>
      </c>
      <c r="C2756" s="324" t="s">
        <v>1280</v>
      </c>
      <c r="D2756" s="324">
        <v>1905</v>
      </c>
      <c r="E2756" s="323" t="s">
        <v>1911</v>
      </c>
      <c r="F2756" s="403" t="s">
        <v>1294</v>
      </c>
      <c r="G2756" s="404"/>
      <c r="H2756" s="324" t="s">
        <v>1907</v>
      </c>
      <c r="I2756" s="323">
        <v>0.02</v>
      </c>
      <c r="J2756" s="323">
        <v>676.41</v>
      </c>
      <c r="K2756" s="325">
        <v>13.53</v>
      </c>
    </row>
    <row r="2757" spans="1:11" hidden="1">
      <c r="A2757" s="323" t="s">
        <v>1076</v>
      </c>
      <c r="B2757" s="324" t="s">
        <v>1083</v>
      </c>
      <c r="C2757" s="324" t="s">
        <v>1280</v>
      </c>
      <c r="D2757" s="324">
        <v>10549</v>
      </c>
      <c r="E2757" s="323" t="s">
        <v>1296</v>
      </c>
      <c r="F2757" s="403" t="s">
        <v>1294</v>
      </c>
      <c r="G2757" s="404"/>
      <c r="H2757" s="324" t="s">
        <v>1297</v>
      </c>
      <c r="I2757" s="323">
        <v>0.6</v>
      </c>
      <c r="J2757" s="323">
        <v>3.76</v>
      </c>
      <c r="K2757" s="325">
        <v>2.2599999999999998</v>
      </c>
    </row>
    <row r="2758" spans="1:11" hidden="1">
      <c r="A2758" s="323" t="s">
        <v>1076</v>
      </c>
      <c r="B2758" s="324" t="s">
        <v>1083</v>
      </c>
      <c r="C2758" s="324" t="s">
        <v>1280</v>
      </c>
      <c r="D2758" s="324">
        <v>10550</v>
      </c>
      <c r="E2758" s="323" t="s">
        <v>1298</v>
      </c>
      <c r="F2758" s="403" t="s">
        <v>1294</v>
      </c>
      <c r="G2758" s="404"/>
      <c r="H2758" s="324" t="s">
        <v>1297</v>
      </c>
      <c r="I2758" s="323">
        <v>0.6</v>
      </c>
      <c r="J2758" s="323">
        <v>3.67</v>
      </c>
      <c r="K2758" s="325">
        <v>2.2000000000000002</v>
      </c>
    </row>
    <row r="2759" spans="1:11" hidden="1">
      <c r="A2759" s="277"/>
      <c r="B2759"/>
      <c r="C2759"/>
      <c r="D2759"/>
      <c r="E2759" s="277"/>
      <c r="F2759" s="277"/>
      <c r="G2759"/>
      <c r="H2759"/>
      <c r="I2759" s="277"/>
      <c r="J2759" s="277"/>
      <c r="K2759" s="278"/>
    </row>
    <row r="2760" spans="1:11" hidden="1">
      <c r="A2760" s="277"/>
      <c r="B2760"/>
      <c r="C2760"/>
      <c r="D2760"/>
      <c r="E2760" s="277"/>
      <c r="F2760" s="277"/>
      <c r="G2760"/>
      <c r="H2760"/>
      <c r="I2760" s="277"/>
      <c r="J2760" s="277"/>
      <c r="K2760" s="278"/>
    </row>
    <row r="2761" spans="1:11" ht="31.5" hidden="1">
      <c r="A2761" s="319" t="s">
        <v>2032</v>
      </c>
      <c r="B2761" s="320" t="s">
        <v>1074</v>
      </c>
      <c r="C2761" s="320" t="s">
        <v>1280</v>
      </c>
      <c r="D2761" s="320">
        <v>1908</v>
      </c>
      <c r="E2761" s="321" t="s">
        <v>1933</v>
      </c>
      <c r="F2761" s="321" t="s">
        <v>1282</v>
      </c>
      <c r="G2761" s="320"/>
      <c r="H2761" s="320" t="s">
        <v>1699</v>
      </c>
      <c r="I2761" s="321">
        <v>1</v>
      </c>
      <c r="J2761" s="321">
        <v>29.88</v>
      </c>
      <c r="K2761" s="322">
        <v>29.88</v>
      </c>
    </row>
    <row r="2762" spans="1:11" ht="24.75" hidden="1">
      <c r="A2762" s="315"/>
      <c r="B2762" s="316" t="s">
        <v>1066</v>
      </c>
      <c r="C2762" s="316" t="s">
        <v>1067</v>
      </c>
      <c r="D2762" s="316" t="s">
        <v>6</v>
      </c>
      <c r="E2762" s="317" t="s">
        <v>1068</v>
      </c>
      <c r="F2762" s="317" t="s">
        <v>1069</v>
      </c>
      <c r="G2762" s="316"/>
      <c r="H2762" s="316" t="s">
        <v>1070</v>
      </c>
      <c r="I2762" s="317" t="s">
        <v>11</v>
      </c>
      <c r="J2762" s="317" t="s">
        <v>1071</v>
      </c>
      <c r="K2762" s="318" t="s">
        <v>1072</v>
      </c>
    </row>
    <row r="2763" spans="1:11" hidden="1">
      <c r="A2763" s="323" t="s">
        <v>1076</v>
      </c>
      <c r="B2763" s="324" t="s">
        <v>1077</v>
      </c>
      <c r="C2763" s="324" t="s">
        <v>19</v>
      </c>
      <c r="D2763" s="324">
        <v>4750</v>
      </c>
      <c r="E2763" s="323" t="s">
        <v>1291</v>
      </c>
      <c r="F2763" s="403" t="s">
        <v>1197</v>
      </c>
      <c r="G2763" s="404"/>
      <c r="H2763" s="324" t="s">
        <v>979</v>
      </c>
      <c r="I2763" s="323">
        <v>0.6</v>
      </c>
      <c r="J2763" s="323">
        <v>14.83</v>
      </c>
      <c r="K2763" s="325">
        <v>8.9</v>
      </c>
    </row>
    <row r="2764" spans="1:11" hidden="1">
      <c r="A2764" s="323" t="s">
        <v>1076</v>
      </c>
      <c r="B2764" s="324" t="s">
        <v>1077</v>
      </c>
      <c r="C2764" s="324" t="s">
        <v>19</v>
      </c>
      <c r="D2764" s="324">
        <v>6111</v>
      </c>
      <c r="E2764" s="323" t="s">
        <v>1292</v>
      </c>
      <c r="F2764" s="403" t="s">
        <v>1197</v>
      </c>
      <c r="G2764" s="404"/>
      <c r="H2764" s="324" t="s">
        <v>979</v>
      </c>
      <c r="I2764" s="323">
        <v>0.6</v>
      </c>
      <c r="J2764" s="323">
        <v>11.05</v>
      </c>
      <c r="K2764" s="325">
        <v>6.63</v>
      </c>
    </row>
    <row r="2765" spans="1:11" ht="24.75" hidden="1">
      <c r="A2765" s="323" t="s">
        <v>1076</v>
      </c>
      <c r="B2765" s="324" t="s">
        <v>1083</v>
      </c>
      <c r="C2765" s="324" t="s">
        <v>1280</v>
      </c>
      <c r="D2765" s="324">
        <v>3308</v>
      </c>
      <c r="E2765" s="323" t="s">
        <v>1906</v>
      </c>
      <c r="F2765" s="403" t="s">
        <v>1294</v>
      </c>
      <c r="G2765" s="404"/>
      <c r="H2765" s="324" t="s">
        <v>1907</v>
      </c>
      <c r="I2765" s="323">
        <v>0.02</v>
      </c>
      <c r="J2765" s="323">
        <v>494.41</v>
      </c>
      <c r="K2765" s="325">
        <v>9.89</v>
      </c>
    </row>
    <row r="2766" spans="1:11" hidden="1">
      <c r="A2766" s="323" t="s">
        <v>1076</v>
      </c>
      <c r="B2766" s="324" t="s">
        <v>1083</v>
      </c>
      <c r="C2766" s="324" t="s">
        <v>1280</v>
      </c>
      <c r="D2766" s="324">
        <v>10549</v>
      </c>
      <c r="E2766" s="323" t="s">
        <v>1296</v>
      </c>
      <c r="F2766" s="403" t="s">
        <v>1294</v>
      </c>
      <c r="G2766" s="404"/>
      <c r="H2766" s="324" t="s">
        <v>1297</v>
      </c>
      <c r="I2766" s="323">
        <v>0.6</v>
      </c>
      <c r="J2766" s="323">
        <v>3.76</v>
      </c>
      <c r="K2766" s="325">
        <v>2.2599999999999998</v>
      </c>
    </row>
    <row r="2767" spans="1:11" hidden="1">
      <c r="A2767" s="323" t="s">
        <v>1076</v>
      </c>
      <c r="B2767" s="324" t="s">
        <v>1083</v>
      </c>
      <c r="C2767" s="324" t="s">
        <v>1280</v>
      </c>
      <c r="D2767" s="324">
        <v>10550</v>
      </c>
      <c r="E2767" s="323" t="s">
        <v>1298</v>
      </c>
      <c r="F2767" s="403" t="s">
        <v>1294</v>
      </c>
      <c r="G2767" s="404"/>
      <c r="H2767" s="324" t="s">
        <v>1297</v>
      </c>
      <c r="I2767" s="323">
        <v>0.6</v>
      </c>
      <c r="J2767" s="323">
        <v>3.67</v>
      </c>
      <c r="K2767" s="325">
        <v>2.2000000000000002</v>
      </c>
    </row>
    <row r="2768" spans="1:11" hidden="1">
      <c r="A2768" s="277"/>
      <c r="B2768"/>
      <c r="C2768"/>
      <c r="D2768"/>
      <c r="E2768" s="277"/>
      <c r="F2768" s="277"/>
      <c r="G2768"/>
      <c r="H2768"/>
      <c r="I2768" s="277"/>
      <c r="J2768" s="277"/>
      <c r="K2768" s="278"/>
    </row>
    <row r="2769" spans="1:11" hidden="1">
      <c r="A2769" s="277"/>
      <c r="B2769"/>
      <c r="C2769"/>
      <c r="D2769"/>
      <c r="E2769" s="277"/>
      <c r="F2769" s="277"/>
      <c r="G2769"/>
      <c r="H2769"/>
      <c r="I2769" s="277"/>
      <c r="J2769" s="277"/>
      <c r="K2769" s="278"/>
    </row>
    <row r="2770" spans="1:11" ht="31.5" hidden="1">
      <c r="A2770" s="319" t="s">
        <v>2033</v>
      </c>
      <c r="B2770" s="320" t="s">
        <v>1074</v>
      </c>
      <c r="C2770" s="320" t="s">
        <v>1280</v>
      </c>
      <c r="D2770" s="320">
        <v>7923</v>
      </c>
      <c r="E2770" s="321" t="s">
        <v>1462</v>
      </c>
      <c r="F2770" s="321" t="s">
        <v>1282</v>
      </c>
      <c r="G2770" s="320"/>
      <c r="H2770" s="320" t="s">
        <v>130</v>
      </c>
      <c r="I2770" s="321">
        <v>1</v>
      </c>
      <c r="J2770" s="321">
        <v>5.77</v>
      </c>
      <c r="K2770" s="322">
        <v>5.77</v>
      </c>
    </row>
    <row r="2771" spans="1:11" ht="24.75" hidden="1">
      <c r="A2771" s="315"/>
      <c r="B2771" s="316" t="s">
        <v>1066</v>
      </c>
      <c r="C2771" s="316" t="s">
        <v>1067</v>
      </c>
      <c r="D2771" s="316" t="s">
        <v>6</v>
      </c>
      <c r="E2771" s="317" t="s">
        <v>1068</v>
      </c>
      <c r="F2771" s="317" t="s">
        <v>1069</v>
      </c>
      <c r="G2771" s="316"/>
      <c r="H2771" s="316" t="s">
        <v>1070</v>
      </c>
      <c r="I2771" s="317" t="s">
        <v>11</v>
      </c>
      <c r="J2771" s="317" t="s">
        <v>1071</v>
      </c>
      <c r="K2771" s="318" t="s">
        <v>1072</v>
      </c>
    </row>
    <row r="2772" spans="1:11" hidden="1">
      <c r="A2772" s="323" t="s">
        <v>1076</v>
      </c>
      <c r="B2772" s="324" t="s">
        <v>1077</v>
      </c>
      <c r="C2772" s="324" t="s">
        <v>1280</v>
      </c>
      <c r="D2772" s="324">
        <v>7880</v>
      </c>
      <c r="E2772" s="323" t="s">
        <v>2034</v>
      </c>
      <c r="F2772" s="403" t="s">
        <v>1959</v>
      </c>
      <c r="G2772" s="404"/>
      <c r="H2772" s="324" t="s">
        <v>1297</v>
      </c>
      <c r="I2772" s="323">
        <v>5.6000000000000001E-2</v>
      </c>
      <c r="J2772" s="323">
        <v>2.42</v>
      </c>
      <c r="K2772" s="325">
        <v>0.14000000000000001</v>
      </c>
    </row>
    <row r="2773" spans="1:11" ht="24.75" hidden="1">
      <c r="A2773" s="323" t="s">
        <v>1076</v>
      </c>
      <c r="B2773" s="324" t="s">
        <v>1077</v>
      </c>
      <c r="C2773" s="324" t="s">
        <v>19</v>
      </c>
      <c r="D2773" s="324">
        <v>1578</v>
      </c>
      <c r="E2773" s="323" t="s">
        <v>2035</v>
      </c>
      <c r="F2773" s="403" t="s">
        <v>1079</v>
      </c>
      <c r="G2773" s="404"/>
      <c r="H2773" s="324" t="s">
        <v>123</v>
      </c>
      <c r="I2773" s="323">
        <v>1</v>
      </c>
      <c r="J2773" s="323">
        <v>4.68</v>
      </c>
      <c r="K2773" s="325">
        <v>4.68</v>
      </c>
    </row>
    <row r="2774" spans="1:11" hidden="1">
      <c r="A2774" s="323" t="s">
        <v>1076</v>
      </c>
      <c r="B2774" s="324" t="s">
        <v>1077</v>
      </c>
      <c r="C2774" s="324" t="s">
        <v>19</v>
      </c>
      <c r="D2774" s="324">
        <v>2436</v>
      </c>
      <c r="E2774" s="323" t="s">
        <v>1508</v>
      </c>
      <c r="F2774" s="403" t="s">
        <v>1197</v>
      </c>
      <c r="G2774" s="404"/>
      <c r="H2774" s="324" t="s">
        <v>979</v>
      </c>
      <c r="I2774" s="323">
        <v>0.05</v>
      </c>
      <c r="J2774" s="323">
        <v>15.33</v>
      </c>
      <c r="K2774" s="325">
        <v>0.77</v>
      </c>
    </row>
    <row r="2775" spans="1:11" hidden="1">
      <c r="A2775" s="323" t="s">
        <v>1076</v>
      </c>
      <c r="B2775" s="324" t="s">
        <v>1083</v>
      </c>
      <c r="C2775" s="324" t="s">
        <v>1280</v>
      </c>
      <c r="D2775" s="324">
        <v>10552</v>
      </c>
      <c r="E2775" s="323" t="s">
        <v>1509</v>
      </c>
      <c r="F2775" s="403" t="s">
        <v>1294</v>
      </c>
      <c r="G2775" s="404"/>
      <c r="H2775" s="324" t="s">
        <v>1297</v>
      </c>
      <c r="I2775" s="323">
        <v>0.05</v>
      </c>
      <c r="J2775" s="323">
        <v>3.62</v>
      </c>
      <c r="K2775" s="325">
        <v>0.18</v>
      </c>
    </row>
    <row r="2776" spans="1:11" hidden="1">
      <c r="A2776" s="277"/>
      <c r="B2776"/>
      <c r="C2776"/>
      <c r="D2776"/>
      <c r="E2776" s="277"/>
      <c r="F2776" s="277"/>
      <c r="G2776"/>
      <c r="H2776"/>
      <c r="I2776" s="277"/>
      <c r="J2776" s="277"/>
      <c r="K2776" s="278"/>
    </row>
    <row r="2777" spans="1:11" hidden="1">
      <c r="A2777" s="277"/>
      <c r="B2777"/>
      <c r="C2777"/>
      <c r="D2777"/>
      <c r="E2777" s="277"/>
      <c r="F2777" s="277"/>
      <c r="G2777"/>
      <c r="H2777"/>
      <c r="I2777" s="277"/>
      <c r="J2777" s="277"/>
      <c r="K2777" s="278"/>
    </row>
    <row r="2778" spans="1:11" ht="47.25">
      <c r="A2778" s="319" t="s">
        <v>2036</v>
      </c>
      <c r="B2778" s="320" t="s">
        <v>1074</v>
      </c>
      <c r="C2778" s="320" t="s">
        <v>1394</v>
      </c>
      <c r="D2778" s="320" t="s">
        <v>1714</v>
      </c>
      <c r="E2778" s="321" t="s">
        <v>1715</v>
      </c>
      <c r="F2778" s="321" t="s">
        <v>1366</v>
      </c>
      <c r="G2778" s="320"/>
      <c r="H2778" s="320" t="s">
        <v>123</v>
      </c>
      <c r="I2778" s="321">
        <v>1</v>
      </c>
      <c r="J2778" s="321">
        <v>2584.25</v>
      </c>
      <c r="K2778" s="322">
        <v>2584.25</v>
      </c>
    </row>
    <row r="2779" spans="1:11" ht="24.75">
      <c r="A2779" s="315"/>
      <c r="B2779" s="316" t="s">
        <v>1066</v>
      </c>
      <c r="C2779" s="316" t="s">
        <v>1067</v>
      </c>
      <c r="D2779" s="316" t="s">
        <v>6</v>
      </c>
      <c r="E2779" s="317" t="s">
        <v>1068</v>
      </c>
      <c r="F2779" s="317" t="s">
        <v>1069</v>
      </c>
      <c r="G2779" s="316"/>
      <c r="H2779" s="316" t="s">
        <v>1070</v>
      </c>
      <c r="I2779" s="317" t="s">
        <v>11</v>
      </c>
      <c r="J2779" s="317" t="s">
        <v>1071</v>
      </c>
      <c r="K2779" s="318" t="s">
        <v>1072</v>
      </c>
    </row>
    <row r="2780" spans="1:11">
      <c r="A2780" s="323" t="s">
        <v>1076</v>
      </c>
      <c r="B2780" s="324" t="s">
        <v>1077</v>
      </c>
      <c r="C2780" s="324" t="s">
        <v>19</v>
      </c>
      <c r="D2780" s="324">
        <v>4823</v>
      </c>
      <c r="E2780" s="323" t="s">
        <v>1674</v>
      </c>
      <c r="F2780" s="403" t="s">
        <v>1079</v>
      </c>
      <c r="G2780" s="404"/>
      <c r="H2780" s="324" t="s">
        <v>218</v>
      </c>
      <c r="I2780" s="323">
        <v>1.94</v>
      </c>
      <c r="J2780" s="323">
        <v>44.68</v>
      </c>
      <c r="K2780" s="325">
        <v>86.67</v>
      </c>
    </row>
    <row r="2781" spans="1:11" ht="24.75">
      <c r="A2781" s="323" t="s">
        <v>1076</v>
      </c>
      <c r="B2781" s="324" t="s">
        <v>1077</v>
      </c>
      <c r="C2781" s="324" t="s">
        <v>19</v>
      </c>
      <c r="D2781" s="324">
        <v>7568</v>
      </c>
      <c r="E2781" s="323" t="s">
        <v>1388</v>
      </c>
      <c r="F2781" s="403" t="s">
        <v>1079</v>
      </c>
      <c r="G2781" s="404"/>
      <c r="H2781" s="324" t="s">
        <v>123</v>
      </c>
      <c r="I2781" s="323">
        <v>15</v>
      </c>
      <c r="J2781" s="323">
        <v>0.61</v>
      </c>
      <c r="K2781" s="325">
        <v>9.15</v>
      </c>
    </row>
    <row r="2782" spans="1:11" ht="24.75">
      <c r="A2782" s="323" t="s">
        <v>1076</v>
      </c>
      <c r="B2782" s="324" t="s">
        <v>1077</v>
      </c>
      <c r="C2782" s="324" t="s">
        <v>19</v>
      </c>
      <c r="D2782" s="324">
        <v>11795</v>
      </c>
      <c r="E2782" s="323" t="s">
        <v>1676</v>
      </c>
      <c r="F2782" s="403" t="s">
        <v>1079</v>
      </c>
      <c r="G2782" s="404"/>
      <c r="H2782" s="324" t="s">
        <v>21</v>
      </c>
      <c r="I2782" s="323">
        <v>3.73</v>
      </c>
      <c r="J2782" s="323">
        <v>581.13</v>
      </c>
      <c r="K2782" s="325">
        <v>2167.61</v>
      </c>
    </row>
    <row r="2783" spans="1:11">
      <c r="A2783" s="323" t="s">
        <v>1076</v>
      </c>
      <c r="B2783" s="324" t="s">
        <v>1077</v>
      </c>
      <c r="C2783" s="324" t="s">
        <v>19</v>
      </c>
      <c r="D2783" s="324">
        <v>37329</v>
      </c>
      <c r="E2783" s="323" t="s">
        <v>1655</v>
      </c>
      <c r="F2783" s="403" t="s">
        <v>1079</v>
      </c>
      <c r="G2783" s="404"/>
      <c r="H2783" s="324" t="s">
        <v>218</v>
      </c>
      <c r="I2783" s="323">
        <v>0.13</v>
      </c>
      <c r="J2783" s="323">
        <v>115.01</v>
      </c>
      <c r="K2783" s="325">
        <v>14.95</v>
      </c>
    </row>
    <row r="2784" spans="1:11">
      <c r="A2784" s="323" t="s">
        <v>1076</v>
      </c>
      <c r="B2784" s="324" t="s">
        <v>1077</v>
      </c>
      <c r="C2784" s="324" t="s">
        <v>19</v>
      </c>
      <c r="D2784" s="324">
        <v>37591</v>
      </c>
      <c r="E2784" s="323" t="s">
        <v>1675</v>
      </c>
      <c r="F2784" s="403" t="s">
        <v>1079</v>
      </c>
      <c r="G2784" s="404"/>
      <c r="H2784" s="324" t="s">
        <v>123</v>
      </c>
      <c r="I2784" s="323">
        <v>5</v>
      </c>
      <c r="J2784" s="323">
        <v>27.36</v>
      </c>
      <c r="K2784" s="325">
        <v>136.80000000000001</v>
      </c>
    </row>
    <row r="2785" spans="1:11">
      <c r="A2785" s="323" t="s">
        <v>1076</v>
      </c>
      <c r="B2785" s="324" t="s">
        <v>1083</v>
      </c>
      <c r="C2785" s="324" t="s">
        <v>19</v>
      </c>
      <c r="D2785" s="324">
        <v>88274</v>
      </c>
      <c r="E2785" s="323" t="s">
        <v>1416</v>
      </c>
      <c r="F2785" s="403" t="s">
        <v>1085</v>
      </c>
      <c r="G2785" s="404"/>
      <c r="H2785" s="324" t="s">
        <v>979</v>
      </c>
      <c r="I2785" s="323">
        <v>5.55</v>
      </c>
      <c r="J2785" s="323">
        <v>19.899999999999999</v>
      </c>
      <c r="K2785" s="325">
        <v>110.44</v>
      </c>
    </row>
    <row r="2786" spans="1:11">
      <c r="A2786" s="323" t="s">
        <v>1076</v>
      </c>
      <c r="B2786" s="324" t="s">
        <v>1083</v>
      </c>
      <c r="C2786" s="324" t="s">
        <v>19</v>
      </c>
      <c r="D2786" s="324">
        <v>88316</v>
      </c>
      <c r="E2786" s="323" t="s">
        <v>1086</v>
      </c>
      <c r="F2786" s="403" t="s">
        <v>1085</v>
      </c>
      <c r="G2786" s="404"/>
      <c r="H2786" s="324" t="s">
        <v>979</v>
      </c>
      <c r="I2786" s="323">
        <v>3.66</v>
      </c>
      <c r="J2786" s="323">
        <v>16.02</v>
      </c>
      <c r="K2786" s="325">
        <v>58.63</v>
      </c>
    </row>
    <row r="2787" spans="1:11">
      <c r="A2787" s="277"/>
      <c r="B2787"/>
      <c r="C2787"/>
      <c r="D2787"/>
      <c r="E2787" s="277"/>
      <c r="F2787" s="277"/>
      <c r="G2787"/>
      <c r="H2787"/>
      <c r="I2787" s="277"/>
      <c r="J2787" s="277"/>
      <c r="K2787" s="278"/>
    </row>
    <row r="2788" spans="1:11">
      <c r="A2788" s="277"/>
      <c r="B2788"/>
      <c r="C2788"/>
      <c r="D2788"/>
      <c r="E2788" s="277"/>
      <c r="F2788" s="277"/>
      <c r="G2788"/>
      <c r="H2788"/>
      <c r="I2788" s="277"/>
      <c r="J2788" s="277"/>
      <c r="K2788" s="278"/>
    </row>
    <row r="2789" spans="1:11" ht="31.5">
      <c r="A2789" s="319" t="s">
        <v>2037</v>
      </c>
      <c r="B2789" s="320" t="s">
        <v>1074</v>
      </c>
      <c r="C2789" s="320" t="s">
        <v>1394</v>
      </c>
      <c r="D2789" s="320" t="s">
        <v>1783</v>
      </c>
      <c r="E2789" s="321" t="s">
        <v>1784</v>
      </c>
      <c r="F2789" s="321" t="s">
        <v>36</v>
      </c>
      <c r="G2789" s="320"/>
      <c r="H2789" s="320" t="s">
        <v>28</v>
      </c>
      <c r="I2789" s="321">
        <v>1</v>
      </c>
      <c r="J2789" s="321">
        <v>159.86000000000001</v>
      </c>
      <c r="K2789" s="322">
        <v>159.86000000000001</v>
      </c>
    </row>
    <row r="2790" spans="1:11" ht="24.75">
      <c r="A2790" s="315"/>
      <c r="B2790" s="316" t="s">
        <v>1066</v>
      </c>
      <c r="C2790" s="316" t="s">
        <v>1067</v>
      </c>
      <c r="D2790" s="316" t="s">
        <v>6</v>
      </c>
      <c r="E2790" s="317" t="s">
        <v>1068</v>
      </c>
      <c r="F2790" s="317" t="s">
        <v>1069</v>
      </c>
      <c r="G2790" s="316"/>
      <c r="H2790" s="316" t="s">
        <v>1070</v>
      </c>
      <c r="I2790" s="317" t="s">
        <v>11</v>
      </c>
      <c r="J2790" s="317" t="s">
        <v>1071</v>
      </c>
      <c r="K2790" s="318" t="s">
        <v>1072</v>
      </c>
    </row>
    <row r="2791" spans="1:11">
      <c r="A2791" s="323" t="s">
        <v>1076</v>
      </c>
      <c r="B2791" s="324" t="s">
        <v>1077</v>
      </c>
      <c r="C2791" s="324" t="s">
        <v>19</v>
      </c>
      <c r="D2791" s="324">
        <v>370</v>
      </c>
      <c r="E2791" s="323" t="s">
        <v>1433</v>
      </c>
      <c r="F2791" s="403" t="s">
        <v>1079</v>
      </c>
      <c r="G2791" s="404"/>
      <c r="H2791" s="324" t="s">
        <v>28</v>
      </c>
      <c r="I2791" s="323">
        <v>1.1000000000000001</v>
      </c>
      <c r="J2791" s="323">
        <v>105.05</v>
      </c>
      <c r="K2791" s="325">
        <v>115.55</v>
      </c>
    </row>
    <row r="2792" spans="1:11" ht="36.75">
      <c r="A2792" s="323" t="s">
        <v>1076</v>
      </c>
      <c r="B2792" s="324" t="s">
        <v>1083</v>
      </c>
      <c r="C2792" s="324" t="s">
        <v>19</v>
      </c>
      <c r="D2792" s="324">
        <v>5678</v>
      </c>
      <c r="E2792" s="323" t="s">
        <v>1478</v>
      </c>
      <c r="F2792" s="403" t="s">
        <v>1098</v>
      </c>
      <c r="G2792" s="404"/>
      <c r="H2792" s="324" t="s">
        <v>1099</v>
      </c>
      <c r="I2792" s="323">
        <v>6.3E-2</v>
      </c>
      <c r="J2792" s="323">
        <v>135.54</v>
      </c>
      <c r="K2792" s="325">
        <v>8.5299999999999994</v>
      </c>
    </row>
    <row r="2793" spans="1:11" ht="36.75">
      <c r="A2793" s="323" t="s">
        <v>1076</v>
      </c>
      <c r="B2793" s="324" t="s">
        <v>1083</v>
      </c>
      <c r="C2793" s="324" t="s">
        <v>19</v>
      </c>
      <c r="D2793" s="324">
        <v>5679</v>
      </c>
      <c r="E2793" s="323" t="s">
        <v>1479</v>
      </c>
      <c r="F2793" s="403" t="s">
        <v>1098</v>
      </c>
      <c r="G2793" s="404"/>
      <c r="H2793" s="324" t="s">
        <v>1101</v>
      </c>
      <c r="I2793" s="323">
        <v>0.315</v>
      </c>
      <c r="J2793" s="323">
        <v>46.31</v>
      </c>
      <c r="K2793" s="325">
        <v>14.58</v>
      </c>
    </row>
    <row r="2794" spans="1:11">
      <c r="A2794" s="323" t="s">
        <v>1076</v>
      </c>
      <c r="B2794" s="324" t="s">
        <v>1083</v>
      </c>
      <c r="C2794" s="324" t="s">
        <v>19</v>
      </c>
      <c r="D2794" s="324">
        <v>88309</v>
      </c>
      <c r="E2794" s="323" t="s">
        <v>1208</v>
      </c>
      <c r="F2794" s="403" t="s">
        <v>1085</v>
      </c>
      <c r="G2794" s="404"/>
      <c r="H2794" s="324" t="s">
        <v>979</v>
      </c>
      <c r="I2794" s="323">
        <v>0.45300000000000001</v>
      </c>
      <c r="J2794" s="323">
        <v>19.98</v>
      </c>
      <c r="K2794" s="325">
        <v>9.0500000000000007</v>
      </c>
    </row>
    <row r="2795" spans="1:11">
      <c r="A2795" s="323" t="s">
        <v>1076</v>
      </c>
      <c r="B2795" s="324" t="s">
        <v>1083</v>
      </c>
      <c r="C2795" s="324" t="s">
        <v>19</v>
      </c>
      <c r="D2795" s="324">
        <v>88316</v>
      </c>
      <c r="E2795" s="323" t="s">
        <v>1086</v>
      </c>
      <c r="F2795" s="403" t="s">
        <v>1085</v>
      </c>
      <c r="G2795" s="404"/>
      <c r="H2795" s="324" t="s">
        <v>979</v>
      </c>
      <c r="I2795" s="323">
        <v>0.68</v>
      </c>
      <c r="J2795" s="323">
        <v>16.02</v>
      </c>
      <c r="K2795" s="325">
        <v>10.89</v>
      </c>
    </row>
    <row r="2796" spans="1:11" ht="24.75">
      <c r="A2796" s="323" t="s">
        <v>1076</v>
      </c>
      <c r="B2796" s="324" t="s">
        <v>1083</v>
      </c>
      <c r="C2796" s="324" t="s">
        <v>19</v>
      </c>
      <c r="D2796" s="324">
        <v>91533</v>
      </c>
      <c r="E2796" s="323" t="s">
        <v>2038</v>
      </c>
      <c r="F2796" s="403" t="s">
        <v>1098</v>
      </c>
      <c r="G2796" s="404"/>
      <c r="H2796" s="324" t="s">
        <v>1099</v>
      </c>
      <c r="I2796" s="323">
        <v>3.2000000000000001E-2</v>
      </c>
      <c r="J2796" s="323">
        <v>24.4</v>
      </c>
      <c r="K2796" s="325">
        <v>0.78</v>
      </c>
    </row>
    <row r="2797" spans="1:11" ht="24.75">
      <c r="A2797" s="323" t="s">
        <v>1076</v>
      </c>
      <c r="B2797" s="324" t="s">
        <v>1083</v>
      </c>
      <c r="C2797" s="324" t="s">
        <v>19</v>
      </c>
      <c r="D2797" s="324">
        <v>91534</v>
      </c>
      <c r="E2797" s="323" t="s">
        <v>2039</v>
      </c>
      <c r="F2797" s="403" t="s">
        <v>1098</v>
      </c>
      <c r="G2797" s="404"/>
      <c r="H2797" s="324" t="s">
        <v>1101</v>
      </c>
      <c r="I2797" s="323">
        <v>0.03</v>
      </c>
      <c r="J2797" s="323">
        <v>16.14</v>
      </c>
      <c r="K2797" s="325">
        <v>0.48</v>
      </c>
    </row>
    <row r="2798" spans="1:11" hidden="1">
      <c r="A2798" s="277"/>
      <c r="B2798"/>
      <c r="C2798"/>
      <c r="D2798"/>
      <c r="E2798" s="277"/>
      <c r="F2798" s="277"/>
      <c r="G2798"/>
      <c r="H2798"/>
      <c r="I2798" s="277"/>
      <c r="J2798" s="277"/>
      <c r="K2798" s="278"/>
    </row>
    <row r="2799" spans="1:11" hidden="1">
      <c r="A2799" s="277"/>
      <c r="B2799"/>
      <c r="C2799"/>
      <c r="D2799"/>
      <c r="E2799" s="277"/>
      <c r="F2799" s="277"/>
      <c r="G2799"/>
      <c r="H2799"/>
      <c r="I2799" s="277"/>
      <c r="J2799" s="277"/>
      <c r="K2799" s="278"/>
    </row>
    <row r="2800" spans="1:11" ht="63" hidden="1">
      <c r="A2800" s="319" t="s">
        <v>2040</v>
      </c>
      <c r="B2800" s="320" t="s">
        <v>1074</v>
      </c>
      <c r="C2800" s="320" t="s">
        <v>19</v>
      </c>
      <c r="D2800" s="320">
        <v>89173</v>
      </c>
      <c r="E2800" s="321" t="s">
        <v>1127</v>
      </c>
      <c r="F2800" s="321" t="s">
        <v>1318</v>
      </c>
      <c r="G2800" s="320"/>
      <c r="H2800" s="320" t="s">
        <v>21</v>
      </c>
      <c r="I2800" s="321">
        <v>1</v>
      </c>
      <c r="J2800" s="321">
        <v>31.06</v>
      </c>
      <c r="K2800" s="322">
        <v>31.06</v>
      </c>
    </row>
    <row r="2801" spans="1:11" ht="24.75" hidden="1">
      <c r="A2801" s="315"/>
      <c r="B2801" s="316" t="s">
        <v>1066</v>
      </c>
      <c r="C2801" s="316" t="s">
        <v>1067</v>
      </c>
      <c r="D2801" s="316" t="s">
        <v>6</v>
      </c>
      <c r="E2801" s="317" t="s">
        <v>1068</v>
      </c>
      <c r="F2801" s="317" t="s">
        <v>1069</v>
      </c>
      <c r="G2801" s="316"/>
      <c r="H2801" s="316" t="s">
        <v>1070</v>
      </c>
      <c r="I2801" s="317" t="s">
        <v>11</v>
      </c>
      <c r="J2801" s="317" t="s">
        <v>1071</v>
      </c>
      <c r="K2801" s="318" t="s">
        <v>1072</v>
      </c>
    </row>
    <row r="2802" spans="1:11" ht="36.75" hidden="1">
      <c r="A2802" s="323" t="s">
        <v>1076</v>
      </c>
      <c r="B2802" s="324" t="s">
        <v>1083</v>
      </c>
      <c r="C2802" s="324" t="s">
        <v>19</v>
      </c>
      <c r="D2802" s="324">
        <v>87527</v>
      </c>
      <c r="E2802" s="323" t="s">
        <v>2041</v>
      </c>
      <c r="F2802" s="403" t="s">
        <v>1120</v>
      </c>
      <c r="G2802" s="404"/>
      <c r="H2802" s="324" t="s">
        <v>21</v>
      </c>
      <c r="I2802" s="323">
        <v>0.11210000000000001</v>
      </c>
      <c r="J2802" s="323">
        <v>33.75</v>
      </c>
      <c r="K2802" s="325">
        <v>3.78</v>
      </c>
    </row>
    <row r="2803" spans="1:11" ht="36.75" hidden="1">
      <c r="A2803" s="323" t="s">
        <v>1076</v>
      </c>
      <c r="B2803" s="324" t="s">
        <v>1083</v>
      </c>
      <c r="C2803" s="324" t="s">
        <v>19</v>
      </c>
      <c r="D2803" s="324">
        <v>87529</v>
      </c>
      <c r="E2803" s="323" t="s">
        <v>98</v>
      </c>
      <c r="F2803" s="403" t="s">
        <v>1120</v>
      </c>
      <c r="G2803" s="404"/>
      <c r="H2803" s="324" t="s">
        <v>21</v>
      </c>
      <c r="I2803" s="323">
        <v>0.7339</v>
      </c>
      <c r="J2803" s="323">
        <v>30.91</v>
      </c>
      <c r="K2803" s="325">
        <v>22.68</v>
      </c>
    </row>
    <row r="2804" spans="1:11" ht="36.75" hidden="1">
      <c r="A2804" s="323" t="s">
        <v>1076</v>
      </c>
      <c r="B2804" s="324" t="s">
        <v>1083</v>
      </c>
      <c r="C2804" s="324" t="s">
        <v>19</v>
      </c>
      <c r="D2804" s="324">
        <v>87531</v>
      </c>
      <c r="E2804" s="323" t="s">
        <v>97</v>
      </c>
      <c r="F2804" s="403" t="s">
        <v>1120</v>
      </c>
      <c r="G2804" s="404"/>
      <c r="H2804" s="324" t="s">
        <v>21</v>
      </c>
      <c r="I2804" s="323">
        <v>0.154</v>
      </c>
      <c r="J2804" s="323">
        <v>29.91</v>
      </c>
      <c r="K2804" s="325">
        <v>4.5999999999999996</v>
      </c>
    </row>
    <row r="2805" spans="1:11" hidden="1">
      <c r="A2805" s="277"/>
      <c r="B2805"/>
      <c r="C2805"/>
      <c r="D2805"/>
      <c r="E2805" s="277"/>
      <c r="F2805" s="277"/>
      <c r="G2805"/>
      <c r="H2805"/>
      <c r="I2805" s="277"/>
      <c r="J2805" s="277"/>
      <c r="K2805" s="278"/>
    </row>
    <row r="2806" spans="1:11" hidden="1">
      <c r="A2806" s="277"/>
      <c r="B2806"/>
      <c r="C2806"/>
      <c r="D2806"/>
      <c r="E2806" s="277"/>
      <c r="F2806" s="277"/>
      <c r="G2806"/>
      <c r="H2806"/>
      <c r="I2806" s="277"/>
      <c r="J2806" s="277"/>
      <c r="K2806" s="278"/>
    </row>
    <row r="2807" spans="1:11" ht="47.25" hidden="1">
      <c r="A2807" s="319" t="s">
        <v>2042</v>
      </c>
      <c r="B2807" s="320" t="s">
        <v>1074</v>
      </c>
      <c r="C2807" s="320" t="s">
        <v>19</v>
      </c>
      <c r="D2807" s="320">
        <v>89171</v>
      </c>
      <c r="E2807" s="321" t="s">
        <v>1125</v>
      </c>
      <c r="F2807" s="321" t="s">
        <v>1420</v>
      </c>
      <c r="G2807" s="320"/>
      <c r="H2807" s="320" t="s">
        <v>21</v>
      </c>
      <c r="I2807" s="321">
        <v>1</v>
      </c>
      <c r="J2807" s="321">
        <v>47.69</v>
      </c>
      <c r="K2807" s="322">
        <v>47.69</v>
      </c>
    </row>
    <row r="2808" spans="1:11" ht="24.75" hidden="1">
      <c r="A2808" s="315"/>
      <c r="B2808" s="316" t="s">
        <v>1066</v>
      </c>
      <c r="C2808" s="316" t="s">
        <v>1067</v>
      </c>
      <c r="D2808" s="316" t="s">
        <v>6</v>
      </c>
      <c r="E2808" s="317" t="s">
        <v>1068</v>
      </c>
      <c r="F2808" s="317" t="s">
        <v>1069</v>
      </c>
      <c r="G2808" s="316"/>
      <c r="H2808" s="316" t="s">
        <v>1070</v>
      </c>
      <c r="I2808" s="317" t="s">
        <v>11</v>
      </c>
      <c r="J2808" s="317" t="s">
        <v>1071</v>
      </c>
      <c r="K2808" s="318" t="s">
        <v>1072</v>
      </c>
    </row>
    <row r="2809" spans="1:11" ht="24.75" hidden="1">
      <c r="A2809" s="323" t="s">
        <v>1076</v>
      </c>
      <c r="B2809" s="324" t="s">
        <v>1083</v>
      </c>
      <c r="C2809" s="324" t="s">
        <v>19</v>
      </c>
      <c r="D2809" s="324">
        <v>87246</v>
      </c>
      <c r="E2809" s="323" t="s">
        <v>2043</v>
      </c>
      <c r="F2809" s="403" t="s">
        <v>1126</v>
      </c>
      <c r="G2809" s="404"/>
      <c r="H2809" s="324" t="s">
        <v>21</v>
      </c>
      <c r="I2809" s="323">
        <v>5.4800000000000001E-2</v>
      </c>
      <c r="J2809" s="323">
        <v>55.93</v>
      </c>
      <c r="K2809" s="325">
        <v>3.06</v>
      </c>
    </row>
    <row r="2810" spans="1:11" ht="24.75" hidden="1">
      <c r="A2810" s="323" t="s">
        <v>1076</v>
      </c>
      <c r="B2810" s="324" t="s">
        <v>1083</v>
      </c>
      <c r="C2810" s="324" t="s">
        <v>19</v>
      </c>
      <c r="D2810" s="324">
        <v>87247</v>
      </c>
      <c r="E2810" s="323" t="s">
        <v>2044</v>
      </c>
      <c r="F2810" s="403" t="s">
        <v>1126</v>
      </c>
      <c r="G2810" s="404"/>
      <c r="H2810" s="324" t="s">
        <v>21</v>
      </c>
      <c r="I2810" s="323">
        <v>0.33650000000000002</v>
      </c>
      <c r="J2810" s="323">
        <v>50.17</v>
      </c>
      <c r="K2810" s="325">
        <v>16.88</v>
      </c>
    </row>
    <row r="2811" spans="1:11" ht="24.75" hidden="1">
      <c r="A2811" s="323" t="s">
        <v>1076</v>
      </c>
      <c r="B2811" s="324" t="s">
        <v>1083</v>
      </c>
      <c r="C2811" s="324" t="s">
        <v>19</v>
      </c>
      <c r="D2811" s="324">
        <v>87248</v>
      </c>
      <c r="E2811" s="323" t="s">
        <v>2045</v>
      </c>
      <c r="F2811" s="403" t="s">
        <v>1126</v>
      </c>
      <c r="G2811" s="404"/>
      <c r="H2811" s="324" t="s">
        <v>21</v>
      </c>
      <c r="I2811" s="323">
        <v>0.60870000000000002</v>
      </c>
      <c r="J2811" s="323">
        <v>45.59</v>
      </c>
      <c r="K2811" s="325">
        <v>27.75</v>
      </c>
    </row>
    <row r="2812" spans="1:11" hidden="1">
      <c r="A2812" s="277"/>
      <c r="B2812"/>
      <c r="C2812"/>
      <c r="D2812"/>
      <c r="E2812" s="277"/>
      <c r="F2812" s="277"/>
      <c r="G2812"/>
      <c r="H2812"/>
      <c r="I2812" s="277"/>
      <c r="J2812" s="277"/>
      <c r="K2812" s="278"/>
    </row>
    <row r="2813" spans="1:11" hidden="1">
      <c r="A2813" s="277"/>
      <c r="B2813"/>
      <c r="C2813"/>
      <c r="D2813"/>
      <c r="E2813" s="277"/>
      <c r="F2813" s="277"/>
      <c r="G2813"/>
      <c r="H2813"/>
      <c r="I2813" s="277"/>
      <c r="J2813" s="277"/>
      <c r="K2813" s="278"/>
    </row>
    <row r="2814" spans="1:11" ht="47.25" hidden="1">
      <c r="A2814" s="319" t="s">
        <v>2046</v>
      </c>
      <c r="B2814" s="320" t="s">
        <v>1074</v>
      </c>
      <c r="C2814" s="320" t="s">
        <v>19</v>
      </c>
      <c r="D2814" s="320">
        <v>89383</v>
      </c>
      <c r="E2814" s="321" t="s">
        <v>456</v>
      </c>
      <c r="F2814" s="321" t="s">
        <v>1366</v>
      </c>
      <c r="G2814" s="320"/>
      <c r="H2814" s="320" t="s">
        <v>123</v>
      </c>
      <c r="I2814" s="321">
        <v>1</v>
      </c>
      <c r="J2814" s="321">
        <v>6.05</v>
      </c>
      <c r="K2814" s="322">
        <v>6.05</v>
      </c>
    </row>
    <row r="2815" spans="1:11" ht="24.75" hidden="1">
      <c r="A2815" s="315"/>
      <c r="B2815" s="316" t="s">
        <v>1066</v>
      </c>
      <c r="C2815" s="316" t="s">
        <v>1067</v>
      </c>
      <c r="D2815" s="316" t="s">
        <v>6</v>
      </c>
      <c r="E2815" s="317" t="s">
        <v>1068</v>
      </c>
      <c r="F2815" s="317" t="s">
        <v>1069</v>
      </c>
      <c r="G2815" s="316"/>
      <c r="H2815" s="316" t="s">
        <v>1070</v>
      </c>
      <c r="I2815" s="317" t="s">
        <v>11</v>
      </c>
      <c r="J2815" s="317" t="s">
        <v>1071</v>
      </c>
      <c r="K2815" s="318" t="s">
        <v>1072</v>
      </c>
    </row>
    <row r="2816" spans="1:11" hidden="1">
      <c r="A2816" s="323" t="s">
        <v>1076</v>
      </c>
      <c r="B2816" s="324" t="s">
        <v>1077</v>
      </c>
      <c r="C2816" s="324" t="s">
        <v>19</v>
      </c>
      <c r="D2816" s="324">
        <v>65</v>
      </c>
      <c r="E2816" s="323" t="s">
        <v>1637</v>
      </c>
      <c r="F2816" s="403" t="s">
        <v>1079</v>
      </c>
      <c r="G2816" s="404"/>
      <c r="H2816" s="324" t="s">
        <v>123</v>
      </c>
      <c r="I2816" s="323">
        <v>1</v>
      </c>
      <c r="J2816" s="323">
        <v>1.1000000000000001</v>
      </c>
      <c r="K2816" s="325">
        <v>1.1000000000000001</v>
      </c>
    </row>
    <row r="2817" spans="1:11" hidden="1">
      <c r="A2817" s="323" t="s">
        <v>1076</v>
      </c>
      <c r="B2817" s="324" t="s">
        <v>1077</v>
      </c>
      <c r="C2817" s="324" t="s">
        <v>19</v>
      </c>
      <c r="D2817" s="324">
        <v>122</v>
      </c>
      <c r="E2817" s="323" t="s">
        <v>1373</v>
      </c>
      <c r="F2817" s="403" t="s">
        <v>1079</v>
      </c>
      <c r="G2817" s="404"/>
      <c r="H2817" s="324" t="s">
        <v>123</v>
      </c>
      <c r="I2817" s="323">
        <v>7.0000000000000001E-3</v>
      </c>
      <c r="J2817" s="323">
        <v>76.86</v>
      </c>
      <c r="K2817" s="325">
        <v>0.53</v>
      </c>
    </row>
    <row r="2818" spans="1:11" hidden="1">
      <c r="A2818" s="323" t="s">
        <v>1076</v>
      </c>
      <c r="B2818" s="324" t="s">
        <v>1077</v>
      </c>
      <c r="C2818" s="324" t="s">
        <v>19</v>
      </c>
      <c r="D2818" s="324">
        <v>20083</v>
      </c>
      <c r="E2818" s="323" t="s">
        <v>1375</v>
      </c>
      <c r="F2818" s="403" t="s">
        <v>1079</v>
      </c>
      <c r="G2818" s="404"/>
      <c r="H2818" s="324" t="s">
        <v>123</v>
      </c>
      <c r="I2818" s="323">
        <v>8.0000000000000002E-3</v>
      </c>
      <c r="J2818" s="323">
        <v>87.08</v>
      </c>
      <c r="K2818" s="325">
        <v>0.69</v>
      </c>
    </row>
    <row r="2819" spans="1:11" hidden="1">
      <c r="A2819" s="323" t="s">
        <v>1076</v>
      </c>
      <c r="B2819" s="324" t="s">
        <v>1077</v>
      </c>
      <c r="C2819" s="324" t="s">
        <v>19</v>
      </c>
      <c r="D2819" s="324">
        <v>38383</v>
      </c>
      <c r="E2819" s="323" t="s">
        <v>1376</v>
      </c>
      <c r="F2819" s="403" t="s">
        <v>1079</v>
      </c>
      <c r="G2819" s="404"/>
      <c r="H2819" s="324" t="s">
        <v>123</v>
      </c>
      <c r="I2819" s="323">
        <v>0.05</v>
      </c>
      <c r="J2819" s="323">
        <v>2.3199999999999998</v>
      </c>
      <c r="K2819" s="325">
        <v>0.11</v>
      </c>
    </row>
    <row r="2820" spans="1:11" hidden="1">
      <c r="A2820" s="323" t="s">
        <v>1076</v>
      </c>
      <c r="B2820" s="324" t="s">
        <v>1083</v>
      </c>
      <c r="C2820" s="324" t="s">
        <v>19</v>
      </c>
      <c r="D2820" s="324">
        <v>88248</v>
      </c>
      <c r="E2820" s="323" t="s">
        <v>1370</v>
      </c>
      <c r="F2820" s="403" t="s">
        <v>1085</v>
      </c>
      <c r="G2820" s="404"/>
      <c r="H2820" s="324" t="s">
        <v>979</v>
      </c>
      <c r="I2820" s="323">
        <v>0.1</v>
      </c>
      <c r="J2820" s="323">
        <v>16.45</v>
      </c>
      <c r="K2820" s="325">
        <v>1.64</v>
      </c>
    </row>
    <row r="2821" spans="1:11" hidden="1">
      <c r="A2821" s="323" t="s">
        <v>1076</v>
      </c>
      <c r="B2821" s="324" t="s">
        <v>1083</v>
      </c>
      <c r="C2821" s="324" t="s">
        <v>19</v>
      </c>
      <c r="D2821" s="324">
        <v>88267</v>
      </c>
      <c r="E2821" s="323" t="s">
        <v>1371</v>
      </c>
      <c r="F2821" s="403" t="s">
        <v>1085</v>
      </c>
      <c r="G2821" s="404"/>
      <c r="H2821" s="324" t="s">
        <v>979</v>
      </c>
      <c r="I2821" s="323">
        <v>0.1</v>
      </c>
      <c r="J2821" s="323">
        <v>19.88</v>
      </c>
      <c r="K2821" s="325">
        <v>1.98</v>
      </c>
    </row>
    <row r="2822" spans="1:11" hidden="1">
      <c r="A2822" s="277"/>
      <c r="B2822"/>
      <c r="C2822"/>
      <c r="D2822"/>
      <c r="E2822" s="277"/>
      <c r="F2822" s="277"/>
      <c r="G2822"/>
      <c r="H2822"/>
      <c r="I2822" s="277"/>
      <c r="J2822" s="277"/>
      <c r="K2822" s="278"/>
    </row>
    <row r="2823" spans="1:11" hidden="1">
      <c r="A2823" s="277"/>
      <c r="B2823"/>
      <c r="C2823"/>
      <c r="D2823"/>
      <c r="E2823" s="277"/>
      <c r="F2823" s="277"/>
      <c r="G2823"/>
      <c r="H2823"/>
      <c r="I2823" s="277"/>
      <c r="J2823" s="277"/>
      <c r="K2823" s="278"/>
    </row>
    <row r="2824" spans="1:11" ht="31.5" hidden="1">
      <c r="A2824" s="319" t="s">
        <v>2047</v>
      </c>
      <c r="B2824" s="320" t="s">
        <v>1074</v>
      </c>
      <c r="C2824" s="320" t="s">
        <v>19</v>
      </c>
      <c r="D2824" s="320">
        <v>88238</v>
      </c>
      <c r="E2824" s="321" t="s">
        <v>1229</v>
      </c>
      <c r="F2824" s="321" t="s">
        <v>1195</v>
      </c>
      <c r="G2824" s="320"/>
      <c r="H2824" s="320" t="s">
        <v>979</v>
      </c>
      <c r="I2824" s="321">
        <v>1</v>
      </c>
      <c r="J2824" s="321">
        <v>16.03</v>
      </c>
      <c r="K2824" s="322">
        <v>16.03</v>
      </c>
    </row>
    <row r="2825" spans="1:11" ht="24.75" hidden="1">
      <c r="A2825" s="315"/>
      <c r="B2825" s="316" t="s">
        <v>1066</v>
      </c>
      <c r="C2825" s="316" t="s">
        <v>1067</v>
      </c>
      <c r="D2825" s="316" t="s">
        <v>6</v>
      </c>
      <c r="E2825" s="317" t="s">
        <v>1068</v>
      </c>
      <c r="F2825" s="317" t="s">
        <v>1069</v>
      </c>
      <c r="G2825" s="316"/>
      <c r="H2825" s="316" t="s">
        <v>1070</v>
      </c>
      <c r="I2825" s="317" t="s">
        <v>11</v>
      </c>
      <c r="J2825" s="317" t="s">
        <v>1071</v>
      </c>
      <c r="K2825" s="318" t="s">
        <v>1072</v>
      </c>
    </row>
    <row r="2826" spans="1:11" hidden="1">
      <c r="A2826" s="323" t="s">
        <v>1076</v>
      </c>
      <c r="B2826" s="324" t="s">
        <v>1077</v>
      </c>
      <c r="C2826" s="324" t="s">
        <v>19</v>
      </c>
      <c r="D2826" s="324">
        <v>6114</v>
      </c>
      <c r="E2826" s="323" t="s">
        <v>2048</v>
      </c>
      <c r="F2826" s="403" t="s">
        <v>1197</v>
      </c>
      <c r="G2826" s="404"/>
      <c r="H2826" s="324" t="s">
        <v>979</v>
      </c>
      <c r="I2826" s="323">
        <v>1</v>
      </c>
      <c r="J2826" s="323">
        <v>11.03</v>
      </c>
      <c r="K2826" s="325">
        <v>11.03</v>
      </c>
    </row>
    <row r="2827" spans="1:11" hidden="1">
      <c r="A2827" s="323" t="s">
        <v>1076</v>
      </c>
      <c r="B2827" s="324" t="s">
        <v>1077</v>
      </c>
      <c r="C2827" s="324" t="s">
        <v>19</v>
      </c>
      <c r="D2827" s="324">
        <v>37370</v>
      </c>
      <c r="E2827" s="323" t="s">
        <v>2049</v>
      </c>
      <c r="F2827" s="403" t="s">
        <v>1079</v>
      </c>
      <c r="G2827" s="404"/>
      <c r="H2827" s="324" t="s">
        <v>979</v>
      </c>
      <c r="I2827" s="323">
        <v>1</v>
      </c>
      <c r="J2827" s="323">
        <v>1.52</v>
      </c>
      <c r="K2827" s="325">
        <v>1.52</v>
      </c>
    </row>
    <row r="2828" spans="1:11" hidden="1">
      <c r="A2828" s="323" t="s">
        <v>1076</v>
      </c>
      <c r="B2828" s="324" t="s">
        <v>1077</v>
      </c>
      <c r="C2828" s="324" t="s">
        <v>19</v>
      </c>
      <c r="D2828" s="324">
        <v>37371</v>
      </c>
      <c r="E2828" s="323" t="s">
        <v>2050</v>
      </c>
      <c r="F2828" s="403" t="s">
        <v>1959</v>
      </c>
      <c r="G2828" s="404"/>
      <c r="H2828" s="324" t="s">
        <v>979</v>
      </c>
      <c r="I2828" s="323">
        <v>1</v>
      </c>
      <c r="J2828" s="323">
        <v>0.68</v>
      </c>
      <c r="K2828" s="325">
        <v>0.68</v>
      </c>
    </row>
    <row r="2829" spans="1:11" hidden="1">
      <c r="A2829" s="323" t="s">
        <v>1076</v>
      </c>
      <c r="B2829" s="324" t="s">
        <v>1077</v>
      </c>
      <c r="C2829" s="324" t="s">
        <v>19</v>
      </c>
      <c r="D2829" s="324">
        <v>37372</v>
      </c>
      <c r="E2829" s="323" t="s">
        <v>1198</v>
      </c>
      <c r="F2829" s="403" t="s">
        <v>1079</v>
      </c>
      <c r="G2829" s="404"/>
      <c r="H2829" s="324" t="s">
        <v>979</v>
      </c>
      <c r="I2829" s="323">
        <v>1</v>
      </c>
      <c r="J2829" s="323">
        <v>0.81</v>
      </c>
      <c r="K2829" s="325">
        <v>0.81</v>
      </c>
    </row>
    <row r="2830" spans="1:11" hidden="1">
      <c r="A2830" s="323" t="s">
        <v>1076</v>
      </c>
      <c r="B2830" s="324" t="s">
        <v>1077</v>
      </c>
      <c r="C2830" s="324" t="s">
        <v>19</v>
      </c>
      <c r="D2830" s="324">
        <v>37373</v>
      </c>
      <c r="E2830" s="323" t="s">
        <v>1199</v>
      </c>
      <c r="F2830" s="403" t="s">
        <v>1200</v>
      </c>
      <c r="G2830" s="404"/>
      <c r="H2830" s="324" t="s">
        <v>979</v>
      </c>
      <c r="I2830" s="323">
        <v>1</v>
      </c>
      <c r="J2830" s="323">
        <v>0.06</v>
      </c>
      <c r="K2830" s="325">
        <v>0.06</v>
      </c>
    </row>
    <row r="2831" spans="1:11" hidden="1">
      <c r="A2831" s="323" t="s">
        <v>1076</v>
      </c>
      <c r="B2831" s="324" t="s">
        <v>1077</v>
      </c>
      <c r="C2831" s="324" t="s">
        <v>19</v>
      </c>
      <c r="D2831" s="324">
        <v>43465</v>
      </c>
      <c r="E2831" s="323" t="s">
        <v>2051</v>
      </c>
      <c r="F2831" s="403" t="s">
        <v>1202</v>
      </c>
      <c r="G2831" s="404"/>
      <c r="H2831" s="324" t="s">
        <v>979</v>
      </c>
      <c r="I2831" s="323">
        <v>1</v>
      </c>
      <c r="J2831" s="323">
        <v>0.74</v>
      </c>
      <c r="K2831" s="325">
        <v>0.74</v>
      </c>
    </row>
    <row r="2832" spans="1:11" hidden="1">
      <c r="A2832" s="323" t="s">
        <v>1076</v>
      </c>
      <c r="B2832" s="324" t="s">
        <v>1077</v>
      </c>
      <c r="C2832" s="324" t="s">
        <v>19</v>
      </c>
      <c r="D2832" s="324">
        <v>43489</v>
      </c>
      <c r="E2832" s="323" t="s">
        <v>2052</v>
      </c>
      <c r="F2832" s="403" t="s">
        <v>1202</v>
      </c>
      <c r="G2832" s="404"/>
      <c r="H2832" s="324" t="s">
        <v>979</v>
      </c>
      <c r="I2832" s="323">
        <v>1</v>
      </c>
      <c r="J2832" s="323">
        <v>1.0900000000000001</v>
      </c>
      <c r="K2832" s="325">
        <v>1.0900000000000001</v>
      </c>
    </row>
    <row r="2833" spans="1:11" hidden="1">
      <c r="A2833" s="323" t="s">
        <v>1076</v>
      </c>
      <c r="B2833" s="324" t="s">
        <v>1083</v>
      </c>
      <c r="C2833" s="324" t="s">
        <v>19</v>
      </c>
      <c r="D2833" s="324">
        <v>95308</v>
      </c>
      <c r="E2833" s="323" t="s">
        <v>2053</v>
      </c>
      <c r="F2833" s="403" t="s">
        <v>1085</v>
      </c>
      <c r="G2833" s="404"/>
      <c r="H2833" s="324" t="s">
        <v>979</v>
      </c>
      <c r="I2833" s="323">
        <v>1</v>
      </c>
      <c r="J2833" s="323">
        <v>0.1</v>
      </c>
      <c r="K2833" s="325">
        <v>0.1</v>
      </c>
    </row>
    <row r="2834" spans="1:11" hidden="1">
      <c r="A2834" s="277"/>
      <c r="B2834"/>
      <c r="C2834"/>
      <c r="D2834"/>
      <c r="E2834" s="277"/>
      <c r="F2834" s="277"/>
      <c r="G2834"/>
      <c r="H2834"/>
      <c r="I2834" s="277"/>
      <c r="J2834" s="277"/>
      <c r="K2834" s="278"/>
    </row>
    <row r="2835" spans="1:11" hidden="1">
      <c r="A2835" s="277"/>
      <c r="B2835"/>
      <c r="C2835"/>
      <c r="D2835"/>
      <c r="E2835" s="277"/>
      <c r="F2835" s="277"/>
      <c r="G2835"/>
      <c r="H2835"/>
      <c r="I2835" s="277"/>
      <c r="J2835" s="277"/>
      <c r="K2835" s="278"/>
    </row>
    <row r="2836" spans="1:11" ht="31.5" hidden="1">
      <c r="A2836" s="319" t="s">
        <v>2054</v>
      </c>
      <c r="B2836" s="320" t="s">
        <v>1074</v>
      </c>
      <c r="C2836" s="320" t="s">
        <v>19</v>
      </c>
      <c r="D2836" s="320">
        <v>88239</v>
      </c>
      <c r="E2836" s="321" t="s">
        <v>1096</v>
      </c>
      <c r="F2836" s="321" t="s">
        <v>1195</v>
      </c>
      <c r="G2836" s="320"/>
      <c r="H2836" s="320" t="s">
        <v>979</v>
      </c>
      <c r="I2836" s="321">
        <v>1</v>
      </c>
      <c r="J2836" s="321">
        <v>16.850000000000001</v>
      </c>
      <c r="K2836" s="322">
        <v>16.850000000000001</v>
      </c>
    </row>
    <row r="2837" spans="1:11" ht="24.75" hidden="1">
      <c r="A2837" s="315"/>
      <c r="B2837" s="316" t="s">
        <v>1066</v>
      </c>
      <c r="C2837" s="316" t="s">
        <v>1067</v>
      </c>
      <c r="D2837" s="316" t="s">
        <v>6</v>
      </c>
      <c r="E2837" s="317" t="s">
        <v>1068</v>
      </c>
      <c r="F2837" s="317" t="s">
        <v>1069</v>
      </c>
      <c r="G2837" s="316"/>
      <c r="H2837" s="316" t="s">
        <v>1070</v>
      </c>
      <c r="I2837" s="317" t="s">
        <v>11</v>
      </c>
      <c r="J2837" s="317" t="s">
        <v>1071</v>
      </c>
      <c r="K2837" s="318" t="s">
        <v>1072</v>
      </c>
    </row>
    <row r="2838" spans="1:11" hidden="1">
      <c r="A2838" s="323" t="s">
        <v>1076</v>
      </c>
      <c r="B2838" s="324" t="s">
        <v>1077</v>
      </c>
      <c r="C2838" s="324" t="s">
        <v>19</v>
      </c>
      <c r="D2838" s="324">
        <v>6117</v>
      </c>
      <c r="E2838" s="323" t="s">
        <v>2055</v>
      </c>
      <c r="F2838" s="403" t="s">
        <v>1197</v>
      </c>
      <c r="G2838" s="404"/>
      <c r="H2838" s="324" t="s">
        <v>979</v>
      </c>
      <c r="I2838" s="323">
        <v>1</v>
      </c>
      <c r="J2838" s="323">
        <v>11.93</v>
      </c>
      <c r="K2838" s="325">
        <v>11.93</v>
      </c>
    </row>
    <row r="2839" spans="1:11" hidden="1">
      <c r="A2839" s="323" t="s">
        <v>1076</v>
      </c>
      <c r="B2839" s="324" t="s">
        <v>1077</v>
      </c>
      <c r="C2839" s="324" t="s">
        <v>19</v>
      </c>
      <c r="D2839" s="324">
        <v>37370</v>
      </c>
      <c r="E2839" s="323" t="s">
        <v>2049</v>
      </c>
      <c r="F2839" s="403" t="s">
        <v>1079</v>
      </c>
      <c r="G2839" s="404"/>
      <c r="H2839" s="324" t="s">
        <v>979</v>
      </c>
      <c r="I2839" s="323">
        <v>1</v>
      </c>
      <c r="J2839" s="323">
        <v>1.52</v>
      </c>
      <c r="K2839" s="325">
        <v>1.52</v>
      </c>
    </row>
    <row r="2840" spans="1:11" hidden="1">
      <c r="A2840" s="323" t="s">
        <v>1076</v>
      </c>
      <c r="B2840" s="324" t="s">
        <v>1077</v>
      </c>
      <c r="C2840" s="324" t="s">
        <v>19</v>
      </c>
      <c r="D2840" s="324">
        <v>37371</v>
      </c>
      <c r="E2840" s="323" t="s">
        <v>2050</v>
      </c>
      <c r="F2840" s="403" t="s">
        <v>1959</v>
      </c>
      <c r="G2840" s="404"/>
      <c r="H2840" s="324" t="s">
        <v>979</v>
      </c>
      <c r="I2840" s="323">
        <v>1</v>
      </c>
      <c r="J2840" s="323">
        <v>0.68</v>
      </c>
      <c r="K2840" s="325">
        <v>0.68</v>
      </c>
    </row>
    <row r="2841" spans="1:11" hidden="1">
      <c r="A2841" s="323" t="s">
        <v>1076</v>
      </c>
      <c r="B2841" s="324" t="s">
        <v>1077</v>
      </c>
      <c r="C2841" s="324" t="s">
        <v>19</v>
      </c>
      <c r="D2841" s="324">
        <v>37372</v>
      </c>
      <c r="E2841" s="323" t="s">
        <v>1198</v>
      </c>
      <c r="F2841" s="403" t="s">
        <v>1079</v>
      </c>
      <c r="G2841" s="404"/>
      <c r="H2841" s="324" t="s">
        <v>979</v>
      </c>
      <c r="I2841" s="323">
        <v>1</v>
      </c>
      <c r="J2841" s="323">
        <v>0.81</v>
      </c>
      <c r="K2841" s="325">
        <v>0.81</v>
      </c>
    </row>
    <row r="2842" spans="1:11" hidden="1">
      <c r="A2842" s="323" t="s">
        <v>1076</v>
      </c>
      <c r="B2842" s="324" t="s">
        <v>1077</v>
      </c>
      <c r="C2842" s="324" t="s">
        <v>19</v>
      </c>
      <c r="D2842" s="324">
        <v>37373</v>
      </c>
      <c r="E2842" s="323" t="s">
        <v>1199</v>
      </c>
      <c r="F2842" s="403" t="s">
        <v>1200</v>
      </c>
      <c r="G2842" s="404"/>
      <c r="H2842" s="324" t="s">
        <v>979</v>
      </c>
      <c r="I2842" s="323">
        <v>1</v>
      </c>
      <c r="J2842" s="323">
        <v>0.06</v>
      </c>
      <c r="K2842" s="325">
        <v>0.06</v>
      </c>
    </row>
    <row r="2843" spans="1:11" hidden="1">
      <c r="A2843" s="323" t="s">
        <v>1076</v>
      </c>
      <c r="B2843" s="324" t="s">
        <v>1077</v>
      </c>
      <c r="C2843" s="324" t="s">
        <v>19</v>
      </c>
      <c r="D2843" s="324">
        <v>43459</v>
      </c>
      <c r="E2843" s="323" t="s">
        <v>2056</v>
      </c>
      <c r="F2843" s="403" t="s">
        <v>1202</v>
      </c>
      <c r="G2843" s="404"/>
      <c r="H2843" s="324" t="s">
        <v>979</v>
      </c>
      <c r="I2843" s="323">
        <v>1</v>
      </c>
      <c r="J2843" s="323">
        <v>0.45</v>
      </c>
      <c r="K2843" s="325">
        <v>0.45</v>
      </c>
    </row>
    <row r="2844" spans="1:11" hidden="1">
      <c r="A2844" s="323" t="s">
        <v>1076</v>
      </c>
      <c r="B2844" s="324" t="s">
        <v>1077</v>
      </c>
      <c r="C2844" s="324" t="s">
        <v>19</v>
      </c>
      <c r="D2844" s="324">
        <v>43483</v>
      </c>
      <c r="E2844" s="323" t="s">
        <v>2057</v>
      </c>
      <c r="F2844" s="403" t="s">
        <v>1202</v>
      </c>
      <c r="G2844" s="404"/>
      <c r="H2844" s="324" t="s">
        <v>979</v>
      </c>
      <c r="I2844" s="323">
        <v>1</v>
      </c>
      <c r="J2844" s="323">
        <v>1.26</v>
      </c>
      <c r="K2844" s="325">
        <v>1.26</v>
      </c>
    </row>
    <row r="2845" spans="1:11" hidden="1">
      <c r="A2845" s="323" t="s">
        <v>1076</v>
      </c>
      <c r="B2845" s="324" t="s">
        <v>1083</v>
      </c>
      <c r="C2845" s="324" t="s">
        <v>19</v>
      </c>
      <c r="D2845" s="324">
        <v>95309</v>
      </c>
      <c r="E2845" s="323" t="s">
        <v>2058</v>
      </c>
      <c r="F2845" s="403" t="s">
        <v>1085</v>
      </c>
      <c r="G2845" s="404"/>
      <c r="H2845" s="324" t="s">
        <v>979</v>
      </c>
      <c r="I2845" s="323">
        <v>1</v>
      </c>
      <c r="J2845" s="323">
        <v>0.14000000000000001</v>
      </c>
      <c r="K2845" s="325">
        <v>0.14000000000000001</v>
      </c>
    </row>
    <row r="2846" spans="1:11" hidden="1">
      <c r="A2846" s="277"/>
      <c r="B2846"/>
      <c r="C2846"/>
      <c r="D2846"/>
      <c r="E2846" s="277"/>
      <c r="F2846" s="277"/>
      <c r="G2846"/>
      <c r="H2846"/>
      <c r="I2846" s="277"/>
      <c r="J2846" s="277"/>
      <c r="K2846" s="278"/>
    </row>
    <row r="2847" spans="1:11" hidden="1">
      <c r="A2847" s="277"/>
      <c r="B2847"/>
      <c r="C2847"/>
      <c r="D2847"/>
      <c r="E2847" s="277"/>
      <c r="F2847" s="277"/>
      <c r="G2847"/>
      <c r="H2847"/>
      <c r="I2847" s="277"/>
      <c r="J2847" s="277"/>
      <c r="K2847" s="278"/>
    </row>
    <row r="2848" spans="1:11" ht="31.5" hidden="1">
      <c r="A2848" s="319" t="s">
        <v>2059</v>
      </c>
      <c r="B2848" s="320" t="s">
        <v>1074</v>
      </c>
      <c r="C2848" s="320" t="s">
        <v>19</v>
      </c>
      <c r="D2848" s="320">
        <v>88243</v>
      </c>
      <c r="E2848" s="321" t="s">
        <v>1363</v>
      </c>
      <c r="F2848" s="321" t="s">
        <v>1195</v>
      </c>
      <c r="G2848" s="320"/>
      <c r="H2848" s="320" t="s">
        <v>979</v>
      </c>
      <c r="I2848" s="321">
        <v>1</v>
      </c>
      <c r="J2848" s="321">
        <v>16.84</v>
      </c>
      <c r="K2848" s="322">
        <v>16.84</v>
      </c>
    </row>
    <row r="2849" spans="1:11" ht="24.75" hidden="1">
      <c r="A2849" s="315"/>
      <c r="B2849" s="316" t="s">
        <v>1066</v>
      </c>
      <c r="C2849" s="316" t="s">
        <v>1067</v>
      </c>
      <c r="D2849" s="316" t="s">
        <v>6</v>
      </c>
      <c r="E2849" s="317" t="s">
        <v>1068</v>
      </c>
      <c r="F2849" s="317" t="s">
        <v>1069</v>
      </c>
      <c r="G2849" s="316"/>
      <c r="H2849" s="316" t="s">
        <v>1070</v>
      </c>
      <c r="I2849" s="317" t="s">
        <v>11</v>
      </c>
      <c r="J2849" s="317" t="s">
        <v>1071</v>
      </c>
      <c r="K2849" s="318" t="s">
        <v>1072</v>
      </c>
    </row>
    <row r="2850" spans="1:11" hidden="1">
      <c r="A2850" s="323" t="s">
        <v>1076</v>
      </c>
      <c r="B2850" s="324" t="s">
        <v>1077</v>
      </c>
      <c r="C2850" s="324" t="s">
        <v>19</v>
      </c>
      <c r="D2850" s="324">
        <v>242</v>
      </c>
      <c r="E2850" s="323" t="s">
        <v>2060</v>
      </c>
      <c r="F2850" s="403" t="s">
        <v>1197</v>
      </c>
      <c r="G2850" s="404"/>
      <c r="H2850" s="324" t="s">
        <v>979</v>
      </c>
      <c r="I2850" s="323">
        <v>1</v>
      </c>
      <c r="J2850" s="323">
        <v>11.95</v>
      </c>
      <c r="K2850" s="325">
        <v>11.95</v>
      </c>
    </row>
    <row r="2851" spans="1:11" hidden="1">
      <c r="A2851" s="323" t="s">
        <v>1076</v>
      </c>
      <c r="B2851" s="324" t="s">
        <v>1077</v>
      </c>
      <c r="C2851" s="324" t="s">
        <v>19</v>
      </c>
      <c r="D2851" s="324">
        <v>37370</v>
      </c>
      <c r="E2851" s="323" t="s">
        <v>2049</v>
      </c>
      <c r="F2851" s="403" t="s">
        <v>1079</v>
      </c>
      <c r="G2851" s="404"/>
      <c r="H2851" s="324" t="s">
        <v>979</v>
      </c>
      <c r="I2851" s="323">
        <v>1</v>
      </c>
      <c r="J2851" s="323">
        <v>1.52</v>
      </c>
      <c r="K2851" s="325">
        <v>1.52</v>
      </c>
    </row>
    <row r="2852" spans="1:11" hidden="1">
      <c r="A2852" s="323" t="s">
        <v>1076</v>
      </c>
      <c r="B2852" s="324" t="s">
        <v>1077</v>
      </c>
      <c r="C2852" s="324" t="s">
        <v>19</v>
      </c>
      <c r="D2852" s="324">
        <v>37371</v>
      </c>
      <c r="E2852" s="323" t="s">
        <v>2050</v>
      </c>
      <c r="F2852" s="403" t="s">
        <v>1959</v>
      </c>
      <c r="G2852" s="404"/>
      <c r="H2852" s="324" t="s">
        <v>979</v>
      </c>
      <c r="I2852" s="323">
        <v>1</v>
      </c>
      <c r="J2852" s="323">
        <v>0.68</v>
      </c>
      <c r="K2852" s="325">
        <v>0.68</v>
      </c>
    </row>
    <row r="2853" spans="1:11" hidden="1">
      <c r="A2853" s="323" t="s">
        <v>1076</v>
      </c>
      <c r="B2853" s="324" t="s">
        <v>1077</v>
      </c>
      <c r="C2853" s="324" t="s">
        <v>19</v>
      </c>
      <c r="D2853" s="324">
        <v>37372</v>
      </c>
      <c r="E2853" s="323" t="s">
        <v>1198</v>
      </c>
      <c r="F2853" s="403" t="s">
        <v>1079</v>
      </c>
      <c r="G2853" s="404"/>
      <c r="H2853" s="324" t="s">
        <v>979</v>
      </c>
      <c r="I2853" s="323">
        <v>1</v>
      </c>
      <c r="J2853" s="323">
        <v>0.81</v>
      </c>
      <c r="K2853" s="325">
        <v>0.81</v>
      </c>
    </row>
    <row r="2854" spans="1:11" hidden="1">
      <c r="A2854" s="323" t="s">
        <v>1076</v>
      </c>
      <c r="B2854" s="324" t="s">
        <v>1077</v>
      </c>
      <c r="C2854" s="324" t="s">
        <v>19</v>
      </c>
      <c r="D2854" s="324">
        <v>37373</v>
      </c>
      <c r="E2854" s="323" t="s">
        <v>1199</v>
      </c>
      <c r="F2854" s="403" t="s">
        <v>1200</v>
      </c>
      <c r="G2854" s="404"/>
      <c r="H2854" s="324" t="s">
        <v>979</v>
      </c>
      <c r="I2854" s="323">
        <v>1</v>
      </c>
      <c r="J2854" s="323">
        <v>0.06</v>
      </c>
      <c r="K2854" s="325">
        <v>0.06</v>
      </c>
    </row>
    <row r="2855" spans="1:11" hidden="1">
      <c r="A2855" s="323" t="s">
        <v>1076</v>
      </c>
      <c r="B2855" s="324" t="s">
        <v>1077</v>
      </c>
      <c r="C2855" s="324" t="s">
        <v>19</v>
      </c>
      <c r="D2855" s="324">
        <v>43467</v>
      </c>
      <c r="E2855" s="323" t="s">
        <v>2061</v>
      </c>
      <c r="F2855" s="403" t="s">
        <v>1202</v>
      </c>
      <c r="G2855" s="404"/>
      <c r="H2855" s="324" t="s">
        <v>979</v>
      </c>
      <c r="I2855" s="323">
        <v>1</v>
      </c>
      <c r="J2855" s="323">
        <v>0.56000000000000005</v>
      </c>
      <c r="K2855" s="325">
        <v>0.56000000000000005</v>
      </c>
    </row>
    <row r="2856" spans="1:11" hidden="1">
      <c r="A2856" s="323" t="s">
        <v>1076</v>
      </c>
      <c r="B2856" s="324" t="s">
        <v>1077</v>
      </c>
      <c r="C2856" s="324" t="s">
        <v>19</v>
      </c>
      <c r="D2856" s="324">
        <v>43491</v>
      </c>
      <c r="E2856" s="323" t="s">
        <v>2062</v>
      </c>
      <c r="F2856" s="403" t="s">
        <v>1202</v>
      </c>
      <c r="G2856" s="404"/>
      <c r="H2856" s="324" t="s">
        <v>979</v>
      </c>
      <c r="I2856" s="323">
        <v>1</v>
      </c>
      <c r="J2856" s="323">
        <v>1.1499999999999999</v>
      </c>
      <c r="K2856" s="325">
        <v>1.1499999999999999</v>
      </c>
    </row>
    <row r="2857" spans="1:11" hidden="1">
      <c r="A2857" s="323" t="s">
        <v>1076</v>
      </c>
      <c r="B2857" s="324" t="s">
        <v>1083</v>
      </c>
      <c r="C2857" s="324" t="s">
        <v>19</v>
      </c>
      <c r="D2857" s="324">
        <v>95313</v>
      </c>
      <c r="E2857" s="323" t="s">
        <v>2063</v>
      </c>
      <c r="F2857" s="403" t="s">
        <v>1085</v>
      </c>
      <c r="G2857" s="404"/>
      <c r="H2857" s="324" t="s">
        <v>979</v>
      </c>
      <c r="I2857" s="323">
        <v>1</v>
      </c>
      <c r="J2857" s="323">
        <v>0.11</v>
      </c>
      <c r="K2857" s="325">
        <v>0.11</v>
      </c>
    </row>
    <row r="2858" spans="1:11" hidden="1">
      <c r="A2858" s="277"/>
      <c r="B2858"/>
      <c r="C2858"/>
      <c r="D2858"/>
      <c r="E2858" s="277"/>
      <c r="F2858" s="277"/>
      <c r="G2858"/>
      <c r="H2858"/>
      <c r="I2858" s="277"/>
      <c r="J2858" s="277"/>
      <c r="K2858" s="278"/>
    </row>
    <row r="2859" spans="1:11" hidden="1">
      <c r="A2859" s="277"/>
      <c r="B2859"/>
      <c r="C2859"/>
      <c r="D2859"/>
      <c r="E2859" s="277"/>
      <c r="F2859" s="277"/>
      <c r="G2859"/>
      <c r="H2859"/>
      <c r="I2859" s="277"/>
      <c r="J2859" s="277"/>
      <c r="K2859" s="278"/>
    </row>
    <row r="2860" spans="1:11" ht="31.5" hidden="1">
      <c r="A2860" s="319" t="s">
        <v>2064</v>
      </c>
      <c r="B2860" s="320" t="s">
        <v>1074</v>
      </c>
      <c r="C2860" s="320" t="s">
        <v>19</v>
      </c>
      <c r="D2860" s="320">
        <v>101165</v>
      </c>
      <c r="E2860" s="321" t="s">
        <v>1175</v>
      </c>
      <c r="F2860" s="321" t="s">
        <v>1210</v>
      </c>
      <c r="G2860" s="320"/>
      <c r="H2860" s="320" t="s">
        <v>28</v>
      </c>
      <c r="I2860" s="321">
        <v>1</v>
      </c>
      <c r="J2860" s="321">
        <v>799.74</v>
      </c>
      <c r="K2860" s="322">
        <v>799.74</v>
      </c>
    </row>
    <row r="2861" spans="1:11" ht="24.75" hidden="1">
      <c r="A2861" s="315"/>
      <c r="B2861" s="316" t="s">
        <v>1066</v>
      </c>
      <c r="C2861" s="316" t="s">
        <v>1067</v>
      </c>
      <c r="D2861" s="316" t="s">
        <v>6</v>
      </c>
      <c r="E2861" s="317" t="s">
        <v>1068</v>
      </c>
      <c r="F2861" s="317" t="s">
        <v>1069</v>
      </c>
      <c r="G2861" s="316"/>
      <c r="H2861" s="316" t="s">
        <v>1070</v>
      </c>
      <c r="I2861" s="317" t="s">
        <v>11</v>
      </c>
      <c r="J2861" s="317" t="s">
        <v>1071</v>
      </c>
      <c r="K2861" s="318" t="s">
        <v>1072</v>
      </c>
    </row>
    <row r="2862" spans="1:11" hidden="1">
      <c r="A2862" s="323" t="s">
        <v>1076</v>
      </c>
      <c r="B2862" s="324" t="s">
        <v>1077</v>
      </c>
      <c r="C2862" s="324" t="s">
        <v>19</v>
      </c>
      <c r="D2862" s="324">
        <v>34566</v>
      </c>
      <c r="E2862" s="323" t="s">
        <v>2065</v>
      </c>
      <c r="F2862" s="403" t="s">
        <v>1079</v>
      </c>
      <c r="G2862" s="404"/>
      <c r="H2862" s="324" t="s">
        <v>123</v>
      </c>
      <c r="I2862" s="323">
        <v>122.27</v>
      </c>
      <c r="J2862" s="323">
        <v>3.66</v>
      </c>
      <c r="K2862" s="325">
        <v>447.5</v>
      </c>
    </row>
    <row r="2863" spans="1:11" ht="24.75" hidden="1">
      <c r="A2863" s="323" t="s">
        <v>1076</v>
      </c>
      <c r="B2863" s="324" t="s">
        <v>1083</v>
      </c>
      <c r="C2863" s="324" t="s">
        <v>19</v>
      </c>
      <c r="D2863" s="324">
        <v>87292</v>
      </c>
      <c r="E2863" s="323" t="s">
        <v>1321</v>
      </c>
      <c r="F2863" s="403" t="s">
        <v>1085</v>
      </c>
      <c r="G2863" s="404"/>
      <c r="H2863" s="324" t="s">
        <v>28</v>
      </c>
      <c r="I2863" s="323">
        <v>0.13</v>
      </c>
      <c r="J2863" s="323">
        <v>499.88</v>
      </c>
      <c r="K2863" s="325">
        <v>64.98</v>
      </c>
    </row>
    <row r="2864" spans="1:11" hidden="1">
      <c r="A2864" s="323" t="s">
        <v>1076</v>
      </c>
      <c r="B2864" s="324" t="s">
        <v>1083</v>
      </c>
      <c r="C2864" s="324" t="s">
        <v>19</v>
      </c>
      <c r="D2864" s="324">
        <v>88309</v>
      </c>
      <c r="E2864" s="323" t="s">
        <v>1208</v>
      </c>
      <c r="F2864" s="403" t="s">
        <v>1085</v>
      </c>
      <c r="G2864" s="404"/>
      <c r="H2864" s="324" t="s">
        <v>979</v>
      </c>
      <c r="I2864" s="323">
        <v>10.263</v>
      </c>
      <c r="J2864" s="323">
        <v>19.98</v>
      </c>
      <c r="K2864" s="325">
        <v>205.05</v>
      </c>
    </row>
    <row r="2865" spans="1:11" hidden="1">
      <c r="A2865" s="323" t="s">
        <v>1076</v>
      </c>
      <c r="B2865" s="324" t="s">
        <v>1083</v>
      </c>
      <c r="C2865" s="324" t="s">
        <v>19</v>
      </c>
      <c r="D2865" s="324">
        <v>88316</v>
      </c>
      <c r="E2865" s="323" t="s">
        <v>1086</v>
      </c>
      <c r="F2865" s="403" t="s">
        <v>1085</v>
      </c>
      <c r="G2865" s="404"/>
      <c r="H2865" s="324" t="s">
        <v>979</v>
      </c>
      <c r="I2865" s="323">
        <v>5.1319999999999997</v>
      </c>
      <c r="J2865" s="323">
        <v>16.02</v>
      </c>
      <c r="K2865" s="325">
        <v>82.21</v>
      </c>
    </row>
    <row r="2866" spans="1:11" hidden="1">
      <c r="A2866" s="277"/>
      <c r="B2866"/>
      <c r="C2866"/>
      <c r="D2866"/>
      <c r="E2866" s="277"/>
      <c r="F2866" s="277"/>
      <c r="G2866"/>
      <c r="H2866"/>
      <c r="I2866" s="277"/>
      <c r="J2866" s="277"/>
      <c r="K2866" s="278"/>
    </row>
    <row r="2867" spans="1:11" hidden="1">
      <c r="A2867" s="277"/>
      <c r="B2867"/>
      <c r="C2867"/>
      <c r="D2867"/>
      <c r="E2867" s="277"/>
      <c r="F2867" s="277"/>
      <c r="G2867"/>
      <c r="H2867"/>
      <c r="I2867" s="277"/>
      <c r="J2867" s="277"/>
      <c r="K2867" s="278"/>
    </row>
    <row r="2868" spans="1:11" ht="47.25" hidden="1">
      <c r="A2868" s="319" t="s">
        <v>2066</v>
      </c>
      <c r="B2868" s="320" t="s">
        <v>1074</v>
      </c>
      <c r="C2868" s="320" t="s">
        <v>19</v>
      </c>
      <c r="D2868" s="320">
        <v>103328</v>
      </c>
      <c r="E2868" s="321" t="s">
        <v>1178</v>
      </c>
      <c r="F2868" s="321" t="s">
        <v>1303</v>
      </c>
      <c r="G2868" s="320"/>
      <c r="H2868" s="320" t="s">
        <v>21</v>
      </c>
      <c r="I2868" s="321">
        <v>1</v>
      </c>
      <c r="J2868" s="321">
        <v>76.599999999999994</v>
      </c>
      <c r="K2868" s="322">
        <v>76.599999999999994</v>
      </c>
    </row>
    <row r="2869" spans="1:11" ht="24.75" hidden="1">
      <c r="A2869" s="315"/>
      <c r="B2869" s="316" t="s">
        <v>1066</v>
      </c>
      <c r="C2869" s="316" t="s">
        <v>1067</v>
      </c>
      <c r="D2869" s="316" t="s">
        <v>6</v>
      </c>
      <c r="E2869" s="317" t="s">
        <v>1068</v>
      </c>
      <c r="F2869" s="317" t="s">
        <v>1069</v>
      </c>
      <c r="G2869" s="316"/>
      <c r="H2869" s="316" t="s">
        <v>1070</v>
      </c>
      <c r="I2869" s="317" t="s">
        <v>11</v>
      </c>
      <c r="J2869" s="317" t="s">
        <v>1071</v>
      </c>
      <c r="K2869" s="318" t="s">
        <v>1072</v>
      </c>
    </row>
    <row r="2870" spans="1:11" hidden="1">
      <c r="A2870" s="323" t="s">
        <v>1076</v>
      </c>
      <c r="B2870" s="324" t="s">
        <v>1077</v>
      </c>
      <c r="C2870" s="324" t="s">
        <v>19</v>
      </c>
      <c r="D2870" s="324">
        <v>7271</v>
      </c>
      <c r="E2870" s="323" t="s">
        <v>2067</v>
      </c>
      <c r="F2870" s="403" t="s">
        <v>1079</v>
      </c>
      <c r="G2870" s="404"/>
      <c r="H2870" s="324" t="s">
        <v>123</v>
      </c>
      <c r="I2870" s="323">
        <v>28.31</v>
      </c>
      <c r="J2870" s="323">
        <v>0.89</v>
      </c>
      <c r="K2870" s="325">
        <v>25.19</v>
      </c>
    </row>
    <row r="2871" spans="1:11" ht="24.75" hidden="1">
      <c r="A2871" s="323" t="s">
        <v>1076</v>
      </c>
      <c r="B2871" s="324" t="s">
        <v>1077</v>
      </c>
      <c r="C2871" s="324" t="s">
        <v>19</v>
      </c>
      <c r="D2871" s="324">
        <v>34557</v>
      </c>
      <c r="E2871" s="323" t="s">
        <v>1873</v>
      </c>
      <c r="F2871" s="403" t="s">
        <v>1079</v>
      </c>
      <c r="G2871" s="404"/>
      <c r="H2871" s="324" t="s">
        <v>23</v>
      </c>
      <c r="I2871" s="323">
        <v>0.42</v>
      </c>
      <c r="J2871" s="323">
        <v>3.86</v>
      </c>
      <c r="K2871" s="325">
        <v>1.62</v>
      </c>
    </row>
    <row r="2872" spans="1:11" hidden="1">
      <c r="A2872" s="323" t="s">
        <v>1076</v>
      </c>
      <c r="B2872" s="324" t="s">
        <v>1077</v>
      </c>
      <c r="C2872" s="324" t="s">
        <v>19</v>
      </c>
      <c r="D2872" s="324">
        <v>37395</v>
      </c>
      <c r="E2872" s="323" t="s">
        <v>1305</v>
      </c>
      <c r="F2872" s="403" t="s">
        <v>1079</v>
      </c>
      <c r="G2872" s="404"/>
      <c r="H2872" s="324" t="s">
        <v>1306</v>
      </c>
      <c r="I2872" s="323">
        <v>5.0000000000000001E-3</v>
      </c>
      <c r="J2872" s="323">
        <v>40.33</v>
      </c>
      <c r="K2872" s="325">
        <v>0.2</v>
      </c>
    </row>
    <row r="2873" spans="1:11" ht="24.75" hidden="1">
      <c r="A2873" s="323" t="s">
        <v>1076</v>
      </c>
      <c r="B2873" s="324" t="s">
        <v>1083</v>
      </c>
      <c r="C2873" s="324" t="s">
        <v>19</v>
      </c>
      <c r="D2873" s="324">
        <v>87292</v>
      </c>
      <c r="E2873" s="323" t="s">
        <v>1321</v>
      </c>
      <c r="F2873" s="403" t="s">
        <v>1085</v>
      </c>
      <c r="G2873" s="404"/>
      <c r="H2873" s="324" t="s">
        <v>28</v>
      </c>
      <c r="I2873" s="323">
        <v>9.1000000000000004E-3</v>
      </c>
      <c r="J2873" s="323">
        <v>499.88</v>
      </c>
      <c r="K2873" s="325">
        <v>4.54</v>
      </c>
    </row>
    <row r="2874" spans="1:11" hidden="1">
      <c r="A2874" s="323" t="s">
        <v>1076</v>
      </c>
      <c r="B2874" s="324" t="s">
        <v>1083</v>
      </c>
      <c r="C2874" s="324" t="s">
        <v>19</v>
      </c>
      <c r="D2874" s="324">
        <v>88309</v>
      </c>
      <c r="E2874" s="323" t="s">
        <v>1208</v>
      </c>
      <c r="F2874" s="403" t="s">
        <v>1085</v>
      </c>
      <c r="G2874" s="404"/>
      <c r="H2874" s="324" t="s">
        <v>979</v>
      </c>
      <c r="I2874" s="323">
        <v>1.61</v>
      </c>
      <c r="J2874" s="323">
        <v>19.98</v>
      </c>
      <c r="K2874" s="325">
        <v>32.159999999999997</v>
      </c>
    </row>
    <row r="2875" spans="1:11" hidden="1">
      <c r="A2875" s="323" t="s">
        <v>1076</v>
      </c>
      <c r="B2875" s="324" t="s">
        <v>1083</v>
      </c>
      <c r="C2875" s="324" t="s">
        <v>19</v>
      </c>
      <c r="D2875" s="324">
        <v>88316</v>
      </c>
      <c r="E2875" s="323" t="s">
        <v>1086</v>
      </c>
      <c r="F2875" s="403" t="s">
        <v>1085</v>
      </c>
      <c r="G2875" s="404"/>
      <c r="H2875" s="324" t="s">
        <v>979</v>
      </c>
      <c r="I2875" s="323">
        <v>0.80500000000000005</v>
      </c>
      <c r="J2875" s="323">
        <v>16.02</v>
      </c>
      <c r="K2875" s="325">
        <v>12.89</v>
      </c>
    </row>
    <row r="2876" spans="1:11" hidden="1">
      <c r="A2876" s="277"/>
      <c r="B2876"/>
      <c r="C2876"/>
      <c r="D2876"/>
      <c r="E2876" s="277"/>
      <c r="F2876" s="277"/>
      <c r="G2876"/>
      <c r="H2876"/>
      <c r="I2876" s="277"/>
      <c r="J2876" s="277"/>
      <c r="K2876" s="278"/>
    </row>
    <row r="2877" spans="1:11" hidden="1">
      <c r="A2877" s="277"/>
      <c r="B2877"/>
      <c r="C2877"/>
      <c r="D2877"/>
      <c r="E2877" s="277"/>
      <c r="F2877" s="277"/>
      <c r="G2877"/>
      <c r="H2877"/>
      <c r="I2877" s="277"/>
      <c r="J2877" s="277"/>
      <c r="K2877" s="278"/>
    </row>
    <row r="2878" spans="1:11" ht="47.25" hidden="1">
      <c r="A2878" s="319" t="s">
        <v>2068</v>
      </c>
      <c r="B2878" s="320" t="s">
        <v>1074</v>
      </c>
      <c r="C2878" s="320" t="s">
        <v>19</v>
      </c>
      <c r="D2878" s="320">
        <v>103356</v>
      </c>
      <c r="E2878" s="321" t="s">
        <v>1064</v>
      </c>
      <c r="F2878" s="321" t="s">
        <v>1303</v>
      </c>
      <c r="G2878" s="320"/>
      <c r="H2878" s="320" t="s">
        <v>21</v>
      </c>
      <c r="I2878" s="321">
        <v>1</v>
      </c>
      <c r="J2878" s="321">
        <v>50.41</v>
      </c>
      <c r="K2878" s="322">
        <v>50.41</v>
      </c>
    </row>
    <row r="2879" spans="1:11" ht="24.75" hidden="1">
      <c r="A2879" s="315"/>
      <c r="B2879" s="316" t="s">
        <v>1066</v>
      </c>
      <c r="C2879" s="316" t="s">
        <v>1067</v>
      </c>
      <c r="D2879" s="316" t="s">
        <v>6</v>
      </c>
      <c r="E2879" s="317" t="s">
        <v>1068</v>
      </c>
      <c r="F2879" s="317" t="s">
        <v>1069</v>
      </c>
      <c r="G2879" s="316"/>
      <c r="H2879" s="316" t="s">
        <v>1070</v>
      </c>
      <c r="I2879" s="317" t="s">
        <v>11</v>
      </c>
      <c r="J2879" s="317" t="s">
        <v>1071</v>
      </c>
      <c r="K2879" s="318" t="s">
        <v>1072</v>
      </c>
    </row>
    <row r="2880" spans="1:11" hidden="1">
      <c r="A2880" s="323" t="s">
        <v>1076</v>
      </c>
      <c r="B2880" s="324" t="s">
        <v>1077</v>
      </c>
      <c r="C2880" s="324" t="s">
        <v>19</v>
      </c>
      <c r="D2880" s="324">
        <v>7268</v>
      </c>
      <c r="E2880" s="323" t="s">
        <v>1872</v>
      </c>
      <c r="F2880" s="403" t="s">
        <v>1079</v>
      </c>
      <c r="G2880" s="404"/>
      <c r="H2880" s="324" t="s">
        <v>123</v>
      </c>
      <c r="I2880" s="323">
        <v>18.87</v>
      </c>
      <c r="J2880" s="323">
        <v>1.23</v>
      </c>
      <c r="K2880" s="325">
        <v>23.21</v>
      </c>
    </row>
    <row r="2881" spans="1:11" ht="24.75" hidden="1">
      <c r="A2881" s="323" t="s">
        <v>1076</v>
      </c>
      <c r="B2881" s="324" t="s">
        <v>1077</v>
      </c>
      <c r="C2881" s="324" t="s">
        <v>19</v>
      </c>
      <c r="D2881" s="324">
        <v>34557</v>
      </c>
      <c r="E2881" s="323" t="s">
        <v>1873</v>
      </c>
      <c r="F2881" s="403" t="s">
        <v>1079</v>
      </c>
      <c r="G2881" s="404"/>
      <c r="H2881" s="324" t="s">
        <v>23</v>
      </c>
      <c r="I2881" s="323">
        <v>0.42</v>
      </c>
      <c r="J2881" s="323">
        <v>3.86</v>
      </c>
      <c r="K2881" s="325">
        <v>1.62</v>
      </c>
    </row>
    <row r="2882" spans="1:11" hidden="1">
      <c r="A2882" s="323" t="s">
        <v>1076</v>
      </c>
      <c r="B2882" s="324" t="s">
        <v>1077</v>
      </c>
      <c r="C2882" s="324" t="s">
        <v>19</v>
      </c>
      <c r="D2882" s="324">
        <v>37395</v>
      </c>
      <c r="E2882" s="323" t="s">
        <v>1305</v>
      </c>
      <c r="F2882" s="403" t="s">
        <v>1079</v>
      </c>
      <c r="G2882" s="404"/>
      <c r="H2882" s="324" t="s">
        <v>1306</v>
      </c>
      <c r="I2882" s="323">
        <v>5.0000000000000001E-3</v>
      </c>
      <c r="J2882" s="323">
        <v>40.33</v>
      </c>
      <c r="K2882" s="325">
        <v>0.2</v>
      </c>
    </row>
    <row r="2883" spans="1:11" ht="24.75" hidden="1">
      <c r="A2883" s="323" t="s">
        <v>1076</v>
      </c>
      <c r="B2883" s="324" t="s">
        <v>1083</v>
      </c>
      <c r="C2883" s="324" t="s">
        <v>19</v>
      </c>
      <c r="D2883" s="324">
        <v>87292</v>
      </c>
      <c r="E2883" s="323" t="s">
        <v>1321</v>
      </c>
      <c r="F2883" s="403" t="s">
        <v>1085</v>
      </c>
      <c r="G2883" s="404"/>
      <c r="H2883" s="324" t="s">
        <v>28</v>
      </c>
      <c r="I2883" s="323">
        <v>7.7000000000000002E-3</v>
      </c>
      <c r="J2883" s="323">
        <v>499.88</v>
      </c>
      <c r="K2883" s="325">
        <v>3.84</v>
      </c>
    </row>
    <row r="2884" spans="1:11" hidden="1">
      <c r="A2884" s="323" t="s">
        <v>1076</v>
      </c>
      <c r="B2884" s="324" t="s">
        <v>1083</v>
      </c>
      <c r="C2884" s="324" t="s">
        <v>19</v>
      </c>
      <c r="D2884" s="324">
        <v>88309</v>
      </c>
      <c r="E2884" s="323" t="s">
        <v>1208</v>
      </c>
      <c r="F2884" s="403" t="s">
        <v>1085</v>
      </c>
      <c r="G2884" s="404"/>
      <c r="H2884" s="324" t="s">
        <v>979</v>
      </c>
      <c r="I2884" s="323">
        <v>0.77</v>
      </c>
      <c r="J2884" s="323">
        <v>19.98</v>
      </c>
      <c r="K2884" s="325">
        <v>15.38</v>
      </c>
    </row>
    <row r="2885" spans="1:11" hidden="1">
      <c r="A2885" s="323" t="s">
        <v>1076</v>
      </c>
      <c r="B2885" s="324" t="s">
        <v>1083</v>
      </c>
      <c r="C2885" s="324" t="s">
        <v>19</v>
      </c>
      <c r="D2885" s="324">
        <v>88316</v>
      </c>
      <c r="E2885" s="323" t="s">
        <v>1086</v>
      </c>
      <c r="F2885" s="403" t="s">
        <v>1085</v>
      </c>
      <c r="G2885" s="404"/>
      <c r="H2885" s="324" t="s">
        <v>979</v>
      </c>
      <c r="I2885" s="323">
        <v>0.38500000000000001</v>
      </c>
      <c r="J2885" s="323">
        <v>16.02</v>
      </c>
      <c r="K2885" s="325">
        <v>6.16</v>
      </c>
    </row>
    <row r="2886" spans="1:11" hidden="1">
      <c r="A2886" s="277"/>
      <c r="B2886"/>
      <c r="C2886"/>
      <c r="D2886"/>
      <c r="E2886" s="277"/>
      <c r="F2886" s="277"/>
      <c r="G2886"/>
      <c r="H2886"/>
      <c r="I2886" s="277"/>
      <c r="J2886" s="277"/>
      <c r="K2886" s="278"/>
    </row>
    <row r="2887" spans="1:11" hidden="1">
      <c r="A2887" s="277"/>
      <c r="B2887"/>
      <c r="C2887"/>
      <c r="D2887"/>
      <c r="E2887" s="277"/>
      <c r="F2887" s="277"/>
      <c r="G2887"/>
      <c r="H2887"/>
      <c r="I2887" s="277"/>
      <c r="J2887" s="277"/>
      <c r="K2887" s="278"/>
    </row>
    <row r="2888" spans="1:11" ht="31.5" hidden="1">
      <c r="A2888" s="319" t="s">
        <v>2069</v>
      </c>
      <c r="B2888" s="320" t="s">
        <v>1074</v>
      </c>
      <c r="C2888" s="320" t="s">
        <v>19</v>
      </c>
      <c r="D2888" s="320">
        <v>88489</v>
      </c>
      <c r="E2888" s="321" t="s">
        <v>121</v>
      </c>
      <c r="F2888" s="321" t="s">
        <v>1430</v>
      </c>
      <c r="G2888" s="320"/>
      <c r="H2888" s="320" t="s">
        <v>21</v>
      </c>
      <c r="I2888" s="321">
        <v>1</v>
      </c>
      <c r="J2888" s="321">
        <v>13.15</v>
      </c>
      <c r="K2888" s="322">
        <v>13.15</v>
      </c>
    </row>
    <row r="2889" spans="1:11" ht="24.75" hidden="1">
      <c r="A2889" s="315"/>
      <c r="B2889" s="316" t="s">
        <v>1066</v>
      </c>
      <c r="C2889" s="316" t="s">
        <v>1067</v>
      </c>
      <c r="D2889" s="316" t="s">
        <v>6</v>
      </c>
      <c r="E2889" s="317" t="s">
        <v>1068</v>
      </c>
      <c r="F2889" s="317" t="s">
        <v>1069</v>
      </c>
      <c r="G2889" s="316"/>
      <c r="H2889" s="316" t="s">
        <v>1070</v>
      </c>
      <c r="I2889" s="317" t="s">
        <v>11</v>
      </c>
      <c r="J2889" s="317" t="s">
        <v>1071</v>
      </c>
      <c r="K2889" s="318" t="s">
        <v>1072</v>
      </c>
    </row>
    <row r="2890" spans="1:11" hidden="1">
      <c r="A2890" s="323" t="s">
        <v>1076</v>
      </c>
      <c r="B2890" s="324" t="s">
        <v>1077</v>
      </c>
      <c r="C2890" s="324" t="s">
        <v>19</v>
      </c>
      <c r="D2890" s="324">
        <v>7356</v>
      </c>
      <c r="E2890" s="323" t="s">
        <v>1093</v>
      </c>
      <c r="F2890" s="403" t="s">
        <v>1079</v>
      </c>
      <c r="G2890" s="404"/>
      <c r="H2890" s="324" t="s">
        <v>1094</v>
      </c>
      <c r="I2890" s="323">
        <v>0.33</v>
      </c>
      <c r="J2890" s="323">
        <v>24.63</v>
      </c>
      <c r="K2890" s="325">
        <v>8.1199999999999992</v>
      </c>
    </row>
    <row r="2891" spans="1:11" hidden="1">
      <c r="A2891" s="323" t="s">
        <v>1076</v>
      </c>
      <c r="B2891" s="324" t="s">
        <v>1083</v>
      </c>
      <c r="C2891" s="324" t="s">
        <v>19</v>
      </c>
      <c r="D2891" s="324">
        <v>88310</v>
      </c>
      <c r="E2891" s="323" t="s">
        <v>1402</v>
      </c>
      <c r="F2891" s="403" t="s">
        <v>1085</v>
      </c>
      <c r="G2891" s="404"/>
      <c r="H2891" s="324" t="s">
        <v>979</v>
      </c>
      <c r="I2891" s="323">
        <v>0.187</v>
      </c>
      <c r="J2891" s="323">
        <v>21.05</v>
      </c>
      <c r="K2891" s="325">
        <v>3.93</v>
      </c>
    </row>
    <row r="2892" spans="1:11" hidden="1">
      <c r="A2892" s="323" t="s">
        <v>1076</v>
      </c>
      <c r="B2892" s="324" t="s">
        <v>1083</v>
      </c>
      <c r="C2892" s="324" t="s">
        <v>19</v>
      </c>
      <c r="D2892" s="324">
        <v>88316</v>
      </c>
      <c r="E2892" s="323" t="s">
        <v>1086</v>
      </c>
      <c r="F2892" s="403" t="s">
        <v>1085</v>
      </c>
      <c r="G2892" s="404"/>
      <c r="H2892" s="324" t="s">
        <v>979</v>
      </c>
      <c r="I2892" s="323">
        <v>6.9000000000000006E-2</v>
      </c>
      <c r="J2892" s="323">
        <v>16.02</v>
      </c>
      <c r="K2892" s="325">
        <v>1.1000000000000001</v>
      </c>
    </row>
    <row r="2893" spans="1:11" hidden="1">
      <c r="A2893" s="277"/>
      <c r="B2893"/>
      <c r="C2893"/>
      <c r="D2893"/>
      <c r="E2893" s="277"/>
      <c r="F2893" s="277"/>
      <c r="G2893"/>
      <c r="H2893"/>
      <c r="I2893" s="277"/>
      <c r="J2893" s="277"/>
      <c r="K2893" s="278"/>
    </row>
    <row r="2894" spans="1:11" hidden="1">
      <c r="A2894" s="277"/>
      <c r="B2894"/>
      <c r="C2894"/>
      <c r="D2894"/>
      <c r="E2894" s="277"/>
      <c r="F2894" s="277"/>
      <c r="G2894"/>
      <c r="H2894"/>
      <c r="I2894" s="277"/>
      <c r="J2894" s="277"/>
      <c r="K2894" s="278"/>
    </row>
    <row r="2895" spans="1:11" ht="31.5" hidden="1">
      <c r="A2895" s="319" t="s">
        <v>2070</v>
      </c>
      <c r="B2895" s="320" t="s">
        <v>1074</v>
      </c>
      <c r="C2895" s="320" t="s">
        <v>19</v>
      </c>
      <c r="D2895" s="320">
        <v>87393</v>
      </c>
      <c r="E2895" s="321" t="s">
        <v>2071</v>
      </c>
      <c r="F2895" s="321" t="s">
        <v>1195</v>
      </c>
      <c r="G2895" s="320"/>
      <c r="H2895" s="320" t="s">
        <v>28</v>
      </c>
      <c r="I2895" s="321">
        <v>1</v>
      </c>
      <c r="J2895" s="321">
        <v>6120.15</v>
      </c>
      <c r="K2895" s="322">
        <v>6120.15</v>
      </c>
    </row>
    <row r="2896" spans="1:11" ht="24.75" hidden="1">
      <c r="A2896" s="315"/>
      <c r="B2896" s="316" t="s">
        <v>1066</v>
      </c>
      <c r="C2896" s="316" t="s">
        <v>1067</v>
      </c>
      <c r="D2896" s="316" t="s">
        <v>6</v>
      </c>
      <c r="E2896" s="317" t="s">
        <v>1068</v>
      </c>
      <c r="F2896" s="317" t="s">
        <v>1069</v>
      </c>
      <c r="G2896" s="316"/>
      <c r="H2896" s="316" t="s">
        <v>1070</v>
      </c>
      <c r="I2896" s="317" t="s">
        <v>11</v>
      </c>
      <c r="J2896" s="317" t="s">
        <v>1071</v>
      </c>
      <c r="K2896" s="318" t="s">
        <v>1072</v>
      </c>
    </row>
    <row r="2897" spans="1:11" hidden="1">
      <c r="A2897" s="323" t="s">
        <v>1076</v>
      </c>
      <c r="B2897" s="324" t="s">
        <v>1077</v>
      </c>
      <c r="C2897" s="324" t="s">
        <v>19</v>
      </c>
      <c r="D2897" s="324">
        <v>37552</v>
      </c>
      <c r="E2897" s="323" t="s">
        <v>2072</v>
      </c>
      <c r="F2897" s="403" t="s">
        <v>1079</v>
      </c>
      <c r="G2897" s="404"/>
      <c r="H2897" s="324" t="s">
        <v>218</v>
      </c>
      <c r="I2897" s="323">
        <v>1981.23</v>
      </c>
      <c r="J2897" s="323">
        <v>3.05</v>
      </c>
      <c r="K2897" s="325">
        <v>6042.75</v>
      </c>
    </row>
    <row r="2898" spans="1:11" hidden="1">
      <c r="A2898" s="323" t="s">
        <v>1076</v>
      </c>
      <c r="B2898" s="324" t="s">
        <v>1083</v>
      </c>
      <c r="C2898" s="324" t="s">
        <v>19</v>
      </c>
      <c r="D2898" s="324">
        <v>88377</v>
      </c>
      <c r="E2898" s="323" t="s">
        <v>2073</v>
      </c>
      <c r="F2898" s="403" t="s">
        <v>1085</v>
      </c>
      <c r="G2898" s="404"/>
      <c r="H2898" s="324" t="s">
        <v>979</v>
      </c>
      <c r="I2898" s="323">
        <v>4.72</v>
      </c>
      <c r="J2898" s="323">
        <v>14.51</v>
      </c>
      <c r="K2898" s="325">
        <v>68.48</v>
      </c>
    </row>
    <row r="2899" spans="1:11" ht="24.75" hidden="1">
      <c r="A2899" s="323" t="s">
        <v>1076</v>
      </c>
      <c r="B2899" s="324" t="s">
        <v>1083</v>
      </c>
      <c r="C2899" s="324" t="s">
        <v>19</v>
      </c>
      <c r="D2899" s="324">
        <v>88386</v>
      </c>
      <c r="E2899" s="323" t="s">
        <v>2074</v>
      </c>
      <c r="F2899" s="403" t="s">
        <v>1098</v>
      </c>
      <c r="G2899" s="404"/>
      <c r="H2899" s="324" t="s">
        <v>1099</v>
      </c>
      <c r="I2899" s="323">
        <v>1.1000000000000001</v>
      </c>
      <c r="J2899" s="323">
        <v>4.82</v>
      </c>
      <c r="K2899" s="325">
        <v>5.3</v>
      </c>
    </row>
    <row r="2900" spans="1:11" ht="24.75" hidden="1">
      <c r="A2900" s="323" t="s">
        <v>1076</v>
      </c>
      <c r="B2900" s="324" t="s">
        <v>1083</v>
      </c>
      <c r="C2900" s="324" t="s">
        <v>19</v>
      </c>
      <c r="D2900" s="324">
        <v>88392</v>
      </c>
      <c r="E2900" s="323" t="s">
        <v>2075</v>
      </c>
      <c r="F2900" s="403" t="s">
        <v>1098</v>
      </c>
      <c r="G2900" s="404"/>
      <c r="H2900" s="324" t="s">
        <v>1101</v>
      </c>
      <c r="I2900" s="323">
        <v>3.62</v>
      </c>
      <c r="J2900" s="323">
        <v>1</v>
      </c>
      <c r="K2900" s="325">
        <v>3.62</v>
      </c>
    </row>
    <row r="2901" spans="1:11" hidden="1">
      <c r="A2901" s="277"/>
      <c r="B2901"/>
      <c r="C2901"/>
      <c r="D2901"/>
      <c r="E2901" s="277"/>
      <c r="F2901" s="277"/>
      <c r="G2901"/>
      <c r="H2901"/>
      <c r="I2901" s="277"/>
      <c r="J2901" s="277"/>
      <c r="K2901" s="278"/>
    </row>
    <row r="2902" spans="1:11" hidden="1">
      <c r="A2902" s="277"/>
      <c r="B2902"/>
      <c r="C2902"/>
      <c r="D2902"/>
      <c r="E2902" s="277"/>
      <c r="F2902" s="277"/>
      <c r="G2902"/>
      <c r="H2902"/>
      <c r="I2902" s="277"/>
      <c r="J2902" s="277"/>
      <c r="K2902" s="278"/>
    </row>
    <row r="2903" spans="1:11" ht="31.5" hidden="1">
      <c r="A2903" s="319" t="s">
        <v>2076</v>
      </c>
      <c r="B2903" s="320" t="s">
        <v>1074</v>
      </c>
      <c r="C2903" s="320" t="s">
        <v>19</v>
      </c>
      <c r="D2903" s="320">
        <v>88627</v>
      </c>
      <c r="E2903" s="321" t="s">
        <v>1392</v>
      </c>
      <c r="F2903" s="321" t="s">
        <v>1195</v>
      </c>
      <c r="G2903" s="320"/>
      <c r="H2903" s="320" t="s">
        <v>28</v>
      </c>
      <c r="I2903" s="321">
        <v>1</v>
      </c>
      <c r="J2903" s="321">
        <v>592.16999999999996</v>
      </c>
      <c r="K2903" s="322">
        <v>592.16999999999996</v>
      </c>
    </row>
    <row r="2904" spans="1:11" ht="24.75" hidden="1">
      <c r="A2904" s="315"/>
      <c r="B2904" s="316" t="s">
        <v>1066</v>
      </c>
      <c r="C2904" s="316" t="s">
        <v>1067</v>
      </c>
      <c r="D2904" s="316" t="s">
        <v>6</v>
      </c>
      <c r="E2904" s="317" t="s">
        <v>1068</v>
      </c>
      <c r="F2904" s="317" t="s">
        <v>1069</v>
      </c>
      <c r="G2904" s="316"/>
      <c r="H2904" s="316" t="s">
        <v>1070</v>
      </c>
      <c r="I2904" s="317" t="s">
        <v>11</v>
      </c>
      <c r="J2904" s="317" t="s">
        <v>1071</v>
      </c>
      <c r="K2904" s="318" t="s">
        <v>1072</v>
      </c>
    </row>
    <row r="2905" spans="1:11" hidden="1">
      <c r="A2905" s="323" t="s">
        <v>1076</v>
      </c>
      <c r="B2905" s="324" t="s">
        <v>1077</v>
      </c>
      <c r="C2905" s="324" t="s">
        <v>19</v>
      </c>
      <c r="D2905" s="324">
        <v>370</v>
      </c>
      <c r="E2905" s="323" t="s">
        <v>1433</v>
      </c>
      <c r="F2905" s="403" t="s">
        <v>1079</v>
      </c>
      <c r="G2905" s="404"/>
      <c r="H2905" s="324" t="s">
        <v>28</v>
      </c>
      <c r="I2905" s="323">
        <v>1.1299999999999999</v>
      </c>
      <c r="J2905" s="323">
        <v>105.05</v>
      </c>
      <c r="K2905" s="325">
        <v>118.7</v>
      </c>
    </row>
    <row r="2906" spans="1:11" hidden="1">
      <c r="A2906" s="323" t="s">
        <v>1076</v>
      </c>
      <c r="B2906" s="324" t="s">
        <v>1077</v>
      </c>
      <c r="C2906" s="324" t="s">
        <v>19</v>
      </c>
      <c r="D2906" s="324">
        <v>1106</v>
      </c>
      <c r="E2906" s="323" t="s">
        <v>1914</v>
      </c>
      <c r="F2906" s="403" t="s">
        <v>1079</v>
      </c>
      <c r="G2906" s="404"/>
      <c r="H2906" s="324" t="s">
        <v>218</v>
      </c>
      <c r="I2906" s="323">
        <v>75.47</v>
      </c>
      <c r="J2906" s="323">
        <v>0.9</v>
      </c>
      <c r="K2906" s="325">
        <v>67.92</v>
      </c>
    </row>
    <row r="2907" spans="1:11" hidden="1">
      <c r="A2907" s="323" t="s">
        <v>1076</v>
      </c>
      <c r="B2907" s="324" t="s">
        <v>1077</v>
      </c>
      <c r="C2907" s="324" t="s">
        <v>19</v>
      </c>
      <c r="D2907" s="324">
        <v>1379</v>
      </c>
      <c r="E2907" s="323" t="s">
        <v>1289</v>
      </c>
      <c r="F2907" s="403" t="s">
        <v>1079</v>
      </c>
      <c r="G2907" s="404"/>
      <c r="H2907" s="324" t="s">
        <v>218</v>
      </c>
      <c r="I2907" s="323">
        <v>339.62</v>
      </c>
      <c r="J2907" s="323">
        <v>0.78</v>
      </c>
      <c r="K2907" s="325">
        <v>264.89999999999998</v>
      </c>
    </row>
    <row r="2908" spans="1:11" hidden="1">
      <c r="A2908" s="323" t="s">
        <v>1076</v>
      </c>
      <c r="B2908" s="324" t="s">
        <v>1083</v>
      </c>
      <c r="C2908" s="324" t="s">
        <v>19</v>
      </c>
      <c r="D2908" s="324">
        <v>88316</v>
      </c>
      <c r="E2908" s="323" t="s">
        <v>1086</v>
      </c>
      <c r="F2908" s="403" t="s">
        <v>1085</v>
      </c>
      <c r="G2908" s="404"/>
      <c r="H2908" s="324" t="s">
        <v>979</v>
      </c>
      <c r="I2908" s="323">
        <v>8.7799999999999994</v>
      </c>
      <c r="J2908" s="323">
        <v>16.02</v>
      </c>
      <c r="K2908" s="325">
        <v>140.65</v>
      </c>
    </row>
    <row r="2909" spans="1:11" hidden="1">
      <c r="A2909" s="277"/>
      <c r="B2909"/>
      <c r="C2909"/>
      <c r="D2909"/>
      <c r="E2909" s="277"/>
      <c r="F2909" s="277"/>
      <c r="G2909"/>
      <c r="H2909"/>
      <c r="I2909" s="277"/>
      <c r="J2909" s="277"/>
      <c r="K2909" s="278"/>
    </row>
    <row r="2910" spans="1:11" hidden="1">
      <c r="A2910" s="277"/>
      <c r="B2910"/>
      <c r="C2910"/>
      <c r="D2910"/>
      <c r="E2910" s="277"/>
      <c r="F2910" s="277"/>
      <c r="G2910"/>
      <c r="H2910"/>
      <c r="I2910" s="277"/>
      <c r="J2910" s="277"/>
      <c r="K2910" s="278"/>
    </row>
    <row r="2911" spans="1:11" ht="47.25" hidden="1">
      <c r="A2911" s="319" t="s">
        <v>2077</v>
      </c>
      <c r="B2911" s="320" t="s">
        <v>1074</v>
      </c>
      <c r="C2911" s="320" t="s">
        <v>19</v>
      </c>
      <c r="D2911" s="320">
        <v>87367</v>
      </c>
      <c r="E2911" s="321" t="s">
        <v>1474</v>
      </c>
      <c r="F2911" s="321" t="s">
        <v>1195</v>
      </c>
      <c r="G2911" s="320"/>
      <c r="H2911" s="320" t="s">
        <v>28</v>
      </c>
      <c r="I2911" s="321">
        <v>1</v>
      </c>
      <c r="J2911" s="321">
        <v>610.78</v>
      </c>
      <c r="K2911" s="322">
        <v>610.78</v>
      </c>
    </row>
    <row r="2912" spans="1:11" ht="24.75" hidden="1">
      <c r="A2912" s="315"/>
      <c r="B2912" s="316" t="s">
        <v>1066</v>
      </c>
      <c r="C2912" s="316" t="s">
        <v>1067</v>
      </c>
      <c r="D2912" s="316" t="s">
        <v>6</v>
      </c>
      <c r="E2912" s="317" t="s">
        <v>1068</v>
      </c>
      <c r="F2912" s="317" t="s">
        <v>1069</v>
      </c>
      <c r="G2912" s="316"/>
      <c r="H2912" s="316" t="s">
        <v>1070</v>
      </c>
      <c r="I2912" s="317" t="s">
        <v>11</v>
      </c>
      <c r="J2912" s="317" t="s">
        <v>1071</v>
      </c>
      <c r="K2912" s="318" t="s">
        <v>1072</v>
      </c>
    </row>
    <row r="2913" spans="1:11" hidden="1">
      <c r="A2913" s="323" t="s">
        <v>1076</v>
      </c>
      <c r="B2913" s="324" t="s">
        <v>1077</v>
      </c>
      <c r="C2913" s="324" t="s">
        <v>19</v>
      </c>
      <c r="D2913" s="324">
        <v>370</v>
      </c>
      <c r="E2913" s="323" t="s">
        <v>1433</v>
      </c>
      <c r="F2913" s="403" t="s">
        <v>1079</v>
      </c>
      <c r="G2913" s="404"/>
      <c r="H2913" s="324" t="s">
        <v>28</v>
      </c>
      <c r="I2913" s="323">
        <v>1.1599999999999999</v>
      </c>
      <c r="J2913" s="323">
        <v>105.05</v>
      </c>
      <c r="K2913" s="325">
        <v>121.85</v>
      </c>
    </row>
    <row r="2914" spans="1:11" hidden="1">
      <c r="A2914" s="323" t="s">
        <v>1076</v>
      </c>
      <c r="B2914" s="324" t="s">
        <v>1077</v>
      </c>
      <c r="C2914" s="324" t="s">
        <v>19</v>
      </c>
      <c r="D2914" s="324">
        <v>1106</v>
      </c>
      <c r="E2914" s="323" t="s">
        <v>1914</v>
      </c>
      <c r="F2914" s="403" t="s">
        <v>1079</v>
      </c>
      <c r="G2914" s="404"/>
      <c r="H2914" s="324" t="s">
        <v>218</v>
      </c>
      <c r="I2914" s="323">
        <v>116.4</v>
      </c>
      <c r="J2914" s="323">
        <v>0.9</v>
      </c>
      <c r="K2914" s="325">
        <v>104.76</v>
      </c>
    </row>
    <row r="2915" spans="1:11" hidden="1">
      <c r="A2915" s="323" t="s">
        <v>1076</v>
      </c>
      <c r="B2915" s="324" t="s">
        <v>1077</v>
      </c>
      <c r="C2915" s="324" t="s">
        <v>19</v>
      </c>
      <c r="D2915" s="324">
        <v>1379</v>
      </c>
      <c r="E2915" s="323" t="s">
        <v>1289</v>
      </c>
      <c r="F2915" s="403" t="s">
        <v>1079</v>
      </c>
      <c r="G2915" s="404"/>
      <c r="H2915" s="324" t="s">
        <v>218</v>
      </c>
      <c r="I2915" s="323">
        <v>261.89</v>
      </c>
      <c r="J2915" s="323">
        <v>0.78</v>
      </c>
      <c r="K2915" s="325">
        <v>204.27</v>
      </c>
    </row>
    <row r="2916" spans="1:11" hidden="1">
      <c r="A2916" s="323" t="s">
        <v>1076</v>
      </c>
      <c r="B2916" s="324" t="s">
        <v>1083</v>
      </c>
      <c r="C2916" s="324" t="s">
        <v>19</v>
      </c>
      <c r="D2916" s="324">
        <v>88316</v>
      </c>
      <c r="E2916" s="323" t="s">
        <v>1086</v>
      </c>
      <c r="F2916" s="403" t="s">
        <v>1085</v>
      </c>
      <c r="G2916" s="404"/>
      <c r="H2916" s="324" t="s">
        <v>979</v>
      </c>
      <c r="I2916" s="323">
        <v>11.23</v>
      </c>
      <c r="J2916" s="323">
        <v>16.02</v>
      </c>
      <c r="K2916" s="325">
        <v>179.9</v>
      </c>
    </row>
    <row r="2917" spans="1:11" hidden="1">
      <c r="A2917" s="277"/>
      <c r="B2917"/>
      <c r="C2917"/>
      <c r="D2917"/>
      <c r="E2917" s="277"/>
      <c r="F2917" s="277"/>
      <c r="G2917"/>
      <c r="H2917"/>
      <c r="I2917" s="277"/>
      <c r="J2917" s="277"/>
      <c r="K2917" s="278"/>
    </row>
    <row r="2918" spans="1:11" hidden="1">
      <c r="A2918" s="277"/>
      <c r="B2918"/>
      <c r="C2918"/>
      <c r="D2918"/>
      <c r="E2918" s="277"/>
      <c r="F2918" s="277"/>
      <c r="G2918"/>
      <c r="H2918"/>
      <c r="I2918" s="277"/>
      <c r="J2918" s="277"/>
      <c r="K2918" s="278"/>
    </row>
    <row r="2919" spans="1:11" ht="47.25" hidden="1">
      <c r="A2919" s="319" t="s">
        <v>2078</v>
      </c>
      <c r="B2919" s="320" t="s">
        <v>1074</v>
      </c>
      <c r="C2919" s="320" t="s">
        <v>19</v>
      </c>
      <c r="D2919" s="320">
        <v>87369</v>
      </c>
      <c r="E2919" s="321" t="s">
        <v>1308</v>
      </c>
      <c r="F2919" s="321" t="s">
        <v>1195</v>
      </c>
      <c r="G2919" s="320"/>
      <c r="H2919" s="320" t="s">
        <v>28</v>
      </c>
      <c r="I2919" s="321">
        <v>1</v>
      </c>
      <c r="J2919" s="321">
        <v>601.74</v>
      </c>
      <c r="K2919" s="322">
        <v>601.74</v>
      </c>
    </row>
    <row r="2920" spans="1:11" ht="24.75" hidden="1">
      <c r="A2920" s="315"/>
      <c r="B2920" s="316" t="s">
        <v>1066</v>
      </c>
      <c r="C2920" s="316" t="s">
        <v>1067</v>
      </c>
      <c r="D2920" s="316" t="s">
        <v>6</v>
      </c>
      <c r="E2920" s="317" t="s">
        <v>1068</v>
      </c>
      <c r="F2920" s="317" t="s">
        <v>1069</v>
      </c>
      <c r="G2920" s="316"/>
      <c r="H2920" s="316" t="s">
        <v>1070</v>
      </c>
      <c r="I2920" s="317" t="s">
        <v>11</v>
      </c>
      <c r="J2920" s="317" t="s">
        <v>1071</v>
      </c>
      <c r="K2920" s="318" t="s">
        <v>1072</v>
      </c>
    </row>
    <row r="2921" spans="1:11" hidden="1">
      <c r="A2921" s="323" t="s">
        <v>1076</v>
      </c>
      <c r="B2921" s="324" t="s">
        <v>1077</v>
      </c>
      <c r="C2921" s="324" t="s">
        <v>19</v>
      </c>
      <c r="D2921" s="324">
        <v>370</v>
      </c>
      <c r="E2921" s="323" t="s">
        <v>1433</v>
      </c>
      <c r="F2921" s="403" t="s">
        <v>1079</v>
      </c>
      <c r="G2921" s="404"/>
      <c r="H2921" s="324" t="s">
        <v>28</v>
      </c>
      <c r="I2921" s="323">
        <v>1.1399999999999999</v>
      </c>
      <c r="J2921" s="323">
        <v>105.05</v>
      </c>
      <c r="K2921" s="325">
        <v>119.75</v>
      </c>
    </row>
    <row r="2922" spans="1:11" hidden="1">
      <c r="A2922" s="323" t="s">
        <v>1076</v>
      </c>
      <c r="B2922" s="324" t="s">
        <v>1077</v>
      </c>
      <c r="C2922" s="324" t="s">
        <v>19</v>
      </c>
      <c r="D2922" s="324">
        <v>1106</v>
      </c>
      <c r="E2922" s="323" t="s">
        <v>1914</v>
      </c>
      <c r="F2922" s="403" t="s">
        <v>1079</v>
      </c>
      <c r="G2922" s="404"/>
      <c r="H2922" s="324" t="s">
        <v>218</v>
      </c>
      <c r="I2922" s="323">
        <v>171.13</v>
      </c>
      <c r="J2922" s="323">
        <v>0.9</v>
      </c>
      <c r="K2922" s="325">
        <v>154.01</v>
      </c>
    </row>
    <row r="2923" spans="1:11" hidden="1">
      <c r="A2923" s="323" t="s">
        <v>1076</v>
      </c>
      <c r="B2923" s="324" t="s">
        <v>1077</v>
      </c>
      <c r="C2923" s="324" t="s">
        <v>19</v>
      </c>
      <c r="D2923" s="324">
        <v>1379</v>
      </c>
      <c r="E2923" s="323" t="s">
        <v>1289</v>
      </c>
      <c r="F2923" s="403" t="s">
        <v>1079</v>
      </c>
      <c r="G2923" s="404"/>
      <c r="H2923" s="324" t="s">
        <v>218</v>
      </c>
      <c r="I2923" s="323">
        <v>192.52</v>
      </c>
      <c r="J2923" s="323">
        <v>0.78</v>
      </c>
      <c r="K2923" s="325">
        <v>150.16</v>
      </c>
    </row>
    <row r="2924" spans="1:11" hidden="1">
      <c r="A2924" s="323" t="s">
        <v>1076</v>
      </c>
      <c r="B2924" s="324" t="s">
        <v>1083</v>
      </c>
      <c r="C2924" s="324" t="s">
        <v>19</v>
      </c>
      <c r="D2924" s="324">
        <v>88316</v>
      </c>
      <c r="E2924" s="323" t="s">
        <v>1086</v>
      </c>
      <c r="F2924" s="403" t="s">
        <v>1085</v>
      </c>
      <c r="G2924" s="404"/>
      <c r="H2924" s="324" t="s">
        <v>979</v>
      </c>
      <c r="I2924" s="323">
        <v>11.1</v>
      </c>
      <c r="J2924" s="323">
        <v>16.02</v>
      </c>
      <c r="K2924" s="325">
        <v>177.82</v>
      </c>
    </row>
    <row r="2925" spans="1:11" hidden="1">
      <c r="A2925" s="277"/>
      <c r="B2925"/>
      <c r="C2925"/>
      <c r="D2925"/>
      <c r="E2925" s="277"/>
      <c r="F2925" s="277"/>
      <c r="G2925"/>
      <c r="H2925"/>
      <c r="I2925" s="277"/>
      <c r="J2925" s="277"/>
      <c r="K2925" s="278"/>
    </row>
    <row r="2926" spans="1:11" hidden="1">
      <c r="A2926" s="277"/>
      <c r="B2926"/>
      <c r="C2926"/>
      <c r="D2926"/>
      <c r="E2926" s="277"/>
      <c r="F2926" s="277"/>
      <c r="G2926"/>
      <c r="H2926"/>
      <c r="I2926" s="277"/>
      <c r="J2926" s="277"/>
      <c r="K2926" s="278"/>
    </row>
    <row r="2927" spans="1:11" ht="47.25" hidden="1">
      <c r="A2927" s="319" t="s">
        <v>2079</v>
      </c>
      <c r="B2927" s="320" t="s">
        <v>1074</v>
      </c>
      <c r="C2927" s="320" t="s">
        <v>19</v>
      </c>
      <c r="D2927" s="320">
        <v>87292</v>
      </c>
      <c r="E2927" s="321" t="s">
        <v>1321</v>
      </c>
      <c r="F2927" s="321" t="s">
        <v>1195</v>
      </c>
      <c r="G2927" s="320"/>
      <c r="H2927" s="320" t="s">
        <v>28</v>
      </c>
      <c r="I2927" s="321">
        <v>1</v>
      </c>
      <c r="J2927" s="321">
        <v>499.88</v>
      </c>
      <c r="K2927" s="322">
        <v>499.88</v>
      </c>
    </row>
    <row r="2928" spans="1:11" ht="24.75" hidden="1">
      <c r="A2928" s="315"/>
      <c r="B2928" s="316" t="s">
        <v>1066</v>
      </c>
      <c r="C2928" s="316" t="s">
        <v>1067</v>
      </c>
      <c r="D2928" s="316" t="s">
        <v>6</v>
      </c>
      <c r="E2928" s="317" t="s">
        <v>1068</v>
      </c>
      <c r="F2928" s="317" t="s">
        <v>1069</v>
      </c>
      <c r="G2928" s="316"/>
      <c r="H2928" s="316" t="s">
        <v>1070</v>
      </c>
      <c r="I2928" s="317" t="s">
        <v>11</v>
      </c>
      <c r="J2928" s="317" t="s">
        <v>1071</v>
      </c>
      <c r="K2928" s="318" t="s">
        <v>1072</v>
      </c>
    </row>
    <row r="2929" spans="1:11" hidden="1">
      <c r="A2929" s="323" t="s">
        <v>1076</v>
      </c>
      <c r="B2929" s="324" t="s">
        <v>1077</v>
      </c>
      <c r="C2929" s="324" t="s">
        <v>19</v>
      </c>
      <c r="D2929" s="324">
        <v>370</v>
      </c>
      <c r="E2929" s="323" t="s">
        <v>1433</v>
      </c>
      <c r="F2929" s="403" t="s">
        <v>1079</v>
      </c>
      <c r="G2929" s="404"/>
      <c r="H2929" s="324" t="s">
        <v>28</v>
      </c>
      <c r="I2929" s="323">
        <v>1.1599999999999999</v>
      </c>
      <c r="J2929" s="323">
        <v>105.05</v>
      </c>
      <c r="K2929" s="325">
        <v>121.85</v>
      </c>
    </row>
    <row r="2930" spans="1:11" hidden="1">
      <c r="A2930" s="323" t="s">
        <v>1076</v>
      </c>
      <c r="B2930" s="324" t="s">
        <v>1077</v>
      </c>
      <c r="C2930" s="324" t="s">
        <v>19</v>
      </c>
      <c r="D2930" s="324">
        <v>1106</v>
      </c>
      <c r="E2930" s="323" t="s">
        <v>1914</v>
      </c>
      <c r="F2930" s="403" t="s">
        <v>1079</v>
      </c>
      <c r="G2930" s="404"/>
      <c r="H2930" s="324" t="s">
        <v>218</v>
      </c>
      <c r="I2930" s="323">
        <v>174.1</v>
      </c>
      <c r="J2930" s="323">
        <v>0.9</v>
      </c>
      <c r="K2930" s="325">
        <v>156.69</v>
      </c>
    </row>
    <row r="2931" spans="1:11" hidden="1">
      <c r="A2931" s="323" t="s">
        <v>1076</v>
      </c>
      <c r="B2931" s="324" t="s">
        <v>1077</v>
      </c>
      <c r="C2931" s="324" t="s">
        <v>19</v>
      </c>
      <c r="D2931" s="324">
        <v>1379</v>
      </c>
      <c r="E2931" s="323" t="s">
        <v>1289</v>
      </c>
      <c r="F2931" s="403" t="s">
        <v>1079</v>
      </c>
      <c r="G2931" s="404"/>
      <c r="H2931" s="324" t="s">
        <v>218</v>
      </c>
      <c r="I2931" s="323">
        <v>195.86</v>
      </c>
      <c r="J2931" s="323">
        <v>0.78</v>
      </c>
      <c r="K2931" s="325">
        <v>152.77000000000001</v>
      </c>
    </row>
    <row r="2932" spans="1:11" hidden="1">
      <c r="A2932" s="323" t="s">
        <v>1076</v>
      </c>
      <c r="B2932" s="324" t="s">
        <v>1083</v>
      </c>
      <c r="C2932" s="324" t="s">
        <v>19</v>
      </c>
      <c r="D2932" s="324">
        <v>88377</v>
      </c>
      <c r="E2932" s="323" t="s">
        <v>2073</v>
      </c>
      <c r="F2932" s="403" t="s">
        <v>1085</v>
      </c>
      <c r="G2932" s="404"/>
      <c r="H2932" s="324" t="s">
        <v>979</v>
      </c>
      <c r="I2932" s="323">
        <v>4.5</v>
      </c>
      <c r="J2932" s="323">
        <v>14.51</v>
      </c>
      <c r="K2932" s="325">
        <v>65.290000000000006</v>
      </c>
    </row>
    <row r="2933" spans="1:11" ht="24.75" hidden="1">
      <c r="A2933" s="323" t="s">
        <v>1076</v>
      </c>
      <c r="B2933" s="324" t="s">
        <v>1083</v>
      </c>
      <c r="C2933" s="324" t="s">
        <v>19</v>
      </c>
      <c r="D2933" s="324">
        <v>88830</v>
      </c>
      <c r="E2933" s="323" t="s">
        <v>2080</v>
      </c>
      <c r="F2933" s="403" t="s">
        <v>1098</v>
      </c>
      <c r="G2933" s="404"/>
      <c r="H2933" s="324" t="s">
        <v>1099</v>
      </c>
      <c r="I2933" s="323">
        <v>1.05</v>
      </c>
      <c r="J2933" s="323">
        <v>1.88</v>
      </c>
      <c r="K2933" s="325">
        <v>1.97</v>
      </c>
    </row>
    <row r="2934" spans="1:11" ht="24.75" hidden="1">
      <c r="A2934" s="323" t="s">
        <v>1076</v>
      </c>
      <c r="B2934" s="324" t="s">
        <v>1083</v>
      </c>
      <c r="C2934" s="324" t="s">
        <v>19</v>
      </c>
      <c r="D2934" s="324">
        <v>88831</v>
      </c>
      <c r="E2934" s="323" t="s">
        <v>2081</v>
      </c>
      <c r="F2934" s="403" t="s">
        <v>1098</v>
      </c>
      <c r="G2934" s="404"/>
      <c r="H2934" s="324" t="s">
        <v>1101</v>
      </c>
      <c r="I2934" s="323">
        <v>3.45</v>
      </c>
      <c r="J2934" s="323">
        <v>0.38</v>
      </c>
      <c r="K2934" s="325">
        <v>1.31</v>
      </c>
    </row>
    <row r="2935" spans="1:11" hidden="1">
      <c r="A2935" s="277"/>
      <c r="B2935"/>
      <c r="C2935"/>
      <c r="D2935"/>
      <c r="E2935" s="277"/>
      <c r="F2935" s="277"/>
      <c r="G2935"/>
      <c r="H2935"/>
      <c r="I2935" s="277"/>
      <c r="J2935" s="277"/>
      <c r="K2935" s="278"/>
    </row>
    <row r="2936" spans="1:11" hidden="1">
      <c r="A2936" s="277"/>
      <c r="B2936"/>
      <c r="C2936"/>
      <c r="D2936"/>
      <c r="E2936" s="277"/>
      <c r="F2936" s="277"/>
      <c r="G2936"/>
      <c r="H2936"/>
      <c r="I2936" s="277"/>
      <c r="J2936" s="277"/>
      <c r="K2936" s="278"/>
    </row>
    <row r="2937" spans="1:11" ht="31.5" hidden="1">
      <c r="A2937" s="319" t="s">
        <v>2082</v>
      </c>
      <c r="B2937" s="320" t="s">
        <v>1074</v>
      </c>
      <c r="C2937" s="320" t="s">
        <v>19</v>
      </c>
      <c r="D2937" s="320">
        <v>87377</v>
      </c>
      <c r="E2937" s="321" t="s">
        <v>2083</v>
      </c>
      <c r="F2937" s="321" t="s">
        <v>1195</v>
      </c>
      <c r="G2937" s="320"/>
      <c r="H2937" s="320" t="s">
        <v>28</v>
      </c>
      <c r="I2937" s="321">
        <v>1</v>
      </c>
      <c r="J2937" s="321">
        <v>606.22</v>
      </c>
      <c r="K2937" s="322">
        <v>606.22</v>
      </c>
    </row>
    <row r="2938" spans="1:11" ht="24.75" hidden="1">
      <c r="A2938" s="315"/>
      <c r="B2938" s="316" t="s">
        <v>1066</v>
      </c>
      <c r="C2938" s="316" t="s">
        <v>1067</v>
      </c>
      <c r="D2938" s="316" t="s">
        <v>6</v>
      </c>
      <c r="E2938" s="317" t="s">
        <v>1068</v>
      </c>
      <c r="F2938" s="317" t="s">
        <v>1069</v>
      </c>
      <c r="G2938" s="316"/>
      <c r="H2938" s="316" t="s">
        <v>1070</v>
      </c>
      <c r="I2938" s="317" t="s">
        <v>11</v>
      </c>
      <c r="J2938" s="317" t="s">
        <v>1071</v>
      </c>
      <c r="K2938" s="318" t="s">
        <v>1072</v>
      </c>
    </row>
    <row r="2939" spans="1:11" hidden="1">
      <c r="A2939" s="323" t="s">
        <v>1076</v>
      </c>
      <c r="B2939" s="324" t="s">
        <v>1077</v>
      </c>
      <c r="C2939" s="324" t="s">
        <v>19</v>
      </c>
      <c r="D2939" s="324">
        <v>367</v>
      </c>
      <c r="E2939" s="323" t="s">
        <v>1288</v>
      </c>
      <c r="F2939" s="403" t="s">
        <v>1079</v>
      </c>
      <c r="G2939" s="404"/>
      <c r="H2939" s="324" t="s">
        <v>28</v>
      </c>
      <c r="I2939" s="323">
        <v>0.94</v>
      </c>
      <c r="J2939" s="323">
        <v>106.42</v>
      </c>
      <c r="K2939" s="325">
        <v>100.03</v>
      </c>
    </row>
    <row r="2940" spans="1:11" hidden="1">
      <c r="A2940" s="323" t="s">
        <v>1076</v>
      </c>
      <c r="B2940" s="324" t="s">
        <v>1077</v>
      </c>
      <c r="C2940" s="324" t="s">
        <v>19</v>
      </c>
      <c r="D2940" s="324">
        <v>1379</v>
      </c>
      <c r="E2940" s="323" t="s">
        <v>1289</v>
      </c>
      <c r="F2940" s="403" t="s">
        <v>1079</v>
      </c>
      <c r="G2940" s="404"/>
      <c r="H2940" s="324" t="s">
        <v>218</v>
      </c>
      <c r="I2940" s="323">
        <v>422.63</v>
      </c>
      <c r="J2940" s="323">
        <v>0.78</v>
      </c>
      <c r="K2940" s="325">
        <v>329.65</v>
      </c>
    </row>
    <row r="2941" spans="1:11" hidden="1">
      <c r="A2941" s="323" t="s">
        <v>1076</v>
      </c>
      <c r="B2941" s="324" t="s">
        <v>1083</v>
      </c>
      <c r="C2941" s="324" t="s">
        <v>19</v>
      </c>
      <c r="D2941" s="324">
        <v>88316</v>
      </c>
      <c r="E2941" s="323" t="s">
        <v>1086</v>
      </c>
      <c r="F2941" s="403" t="s">
        <v>1085</v>
      </c>
      <c r="G2941" s="404"/>
      <c r="H2941" s="324" t="s">
        <v>979</v>
      </c>
      <c r="I2941" s="323">
        <v>11.02</v>
      </c>
      <c r="J2941" s="323">
        <v>16.02</v>
      </c>
      <c r="K2941" s="325">
        <v>176.54</v>
      </c>
    </row>
    <row r="2942" spans="1:11" hidden="1">
      <c r="A2942" s="277"/>
      <c r="B2942"/>
      <c r="C2942"/>
      <c r="D2942"/>
      <c r="E2942" s="277"/>
      <c r="F2942" s="277"/>
      <c r="G2942"/>
      <c r="H2942"/>
      <c r="I2942" s="277"/>
      <c r="J2942" s="277"/>
      <c r="K2942" s="278"/>
    </row>
    <row r="2943" spans="1:11" hidden="1">
      <c r="A2943" s="277"/>
      <c r="B2943"/>
      <c r="C2943"/>
      <c r="D2943"/>
      <c r="E2943" s="277"/>
      <c r="F2943" s="277"/>
      <c r="G2943"/>
      <c r="H2943"/>
      <c r="I2943" s="277"/>
      <c r="J2943" s="277"/>
      <c r="K2943" s="278"/>
    </row>
    <row r="2944" spans="1:11" ht="31.5" hidden="1">
      <c r="A2944" s="319" t="s">
        <v>2084</v>
      </c>
      <c r="B2944" s="320" t="s">
        <v>1074</v>
      </c>
      <c r="C2944" s="320" t="s">
        <v>19</v>
      </c>
      <c r="D2944" s="320">
        <v>87313</v>
      </c>
      <c r="E2944" s="321" t="s">
        <v>1319</v>
      </c>
      <c r="F2944" s="321" t="s">
        <v>1195</v>
      </c>
      <c r="G2944" s="320"/>
      <c r="H2944" s="320" t="s">
        <v>28</v>
      </c>
      <c r="I2944" s="321">
        <v>1</v>
      </c>
      <c r="J2944" s="321">
        <v>499.57</v>
      </c>
      <c r="K2944" s="322">
        <v>499.57</v>
      </c>
    </row>
    <row r="2945" spans="1:11" ht="24.75" hidden="1">
      <c r="A2945" s="315"/>
      <c r="B2945" s="316" t="s">
        <v>1066</v>
      </c>
      <c r="C2945" s="316" t="s">
        <v>1067</v>
      </c>
      <c r="D2945" s="316" t="s">
        <v>6</v>
      </c>
      <c r="E2945" s="317" t="s">
        <v>1068</v>
      </c>
      <c r="F2945" s="317" t="s">
        <v>1069</v>
      </c>
      <c r="G2945" s="316"/>
      <c r="H2945" s="316" t="s">
        <v>1070</v>
      </c>
      <c r="I2945" s="317" t="s">
        <v>11</v>
      </c>
      <c r="J2945" s="317" t="s">
        <v>1071</v>
      </c>
      <c r="K2945" s="318" t="s">
        <v>1072</v>
      </c>
    </row>
    <row r="2946" spans="1:11" hidden="1">
      <c r="A2946" s="323" t="s">
        <v>1076</v>
      </c>
      <c r="B2946" s="324" t="s">
        <v>1077</v>
      </c>
      <c r="C2946" s="324" t="s">
        <v>19</v>
      </c>
      <c r="D2946" s="324">
        <v>367</v>
      </c>
      <c r="E2946" s="323" t="s">
        <v>1288</v>
      </c>
      <c r="F2946" s="403" t="s">
        <v>1079</v>
      </c>
      <c r="G2946" s="404"/>
      <c r="H2946" s="324" t="s">
        <v>28</v>
      </c>
      <c r="I2946" s="323">
        <v>0.95</v>
      </c>
      <c r="J2946" s="323">
        <v>106.42</v>
      </c>
      <c r="K2946" s="325">
        <v>101.09</v>
      </c>
    </row>
    <row r="2947" spans="1:11" hidden="1">
      <c r="A2947" s="323" t="s">
        <v>1076</v>
      </c>
      <c r="B2947" s="324" t="s">
        <v>1077</v>
      </c>
      <c r="C2947" s="324" t="s">
        <v>19</v>
      </c>
      <c r="D2947" s="324">
        <v>1379</v>
      </c>
      <c r="E2947" s="323" t="s">
        <v>1289</v>
      </c>
      <c r="F2947" s="403" t="s">
        <v>1079</v>
      </c>
      <c r="G2947" s="404"/>
      <c r="H2947" s="324" t="s">
        <v>218</v>
      </c>
      <c r="I2947" s="323">
        <v>426.49</v>
      </c>
      <c r="J2947" s="323">
        <v>0.78</v>
      </c>
      <c r="K2947" s="325">
        <v>332.66</v>
      </c>
    </row>
    <row r="2948" spans="1:11" hidden="1">
      <c r="A2948" s="323" t="s">
        <v>1076</v>
      </c>
      <c r="B2948" s="324" t="s">
        <v>1083</v>
      </c>
      <c r="C2948" s="324" t="s">
        <v>19</v>
      </c>
      <c r="D2948" s="324">
        <v>88377</v>
      </c>
      <c r="E2948" s="323" t="s">
        <v>2073</v>
      </c>
      <c r="F2948" s="403" t="s">
        <v>1085</v>
      </c>
      <c r="G2948" s="404"/>
      <c r="H2948" s="324" t="s">
        <v>979</v>
      </c>
      <c r="I2948" s="323">
        <v>4.32</v>
      </c>
      <c r="J2948" s="323">
        <v>14.51</v>
      </c>
      <c r="K2948" s="325">
        <v>62.68</v>
      </c>
    </row>
    <row r="2949" spans="1:11" ht="24.75" hidden="1">
      <c r="A2949" s="323" t="s">
        <v>1076</v>
      </c>
      <c r="B2949" s="324" t="s">
        <v>1083</v>
      </c>
      <c r="C2949" s="324" t="s">
        <v>19</v>
      </c>
      <c r="D2949" s="324">
        <v>88830</v>
      </c>
      <c r="E2949" s="323" t="s">
        <v>2080</v>
      </c>
      <c r="F2949" s="403" t="s">
        <v>1098</v>
      </c>
      <c r="G2949" s="404"/>
      <c r="H2949" s="324" t="s">
        <v>1099</v>
      </c>
      <c r="I2949" s="323">
        <v>1.01</v>
      </c>
      <c r="J2949" s="323">
        <v>1.88</v>
      </c>
      <c r="K2949" s="325">
        <v>1.89</v>
      </c>
    </row>
    <row r="2950" spans="1:11" ht="24.75" hidden="1">
      <c r="A2950" s="323" t="s">
        <v>1076</v>
      </c>
      <c r="B2950" s="324" t="s">
        <v>1083</v>
      </c>
      <c r="C2950" s="324" t="s">
        <v>19</v>
      </c>
      <c r="D2950" s="324">
        <v>88831</v>
      </c>
      <c r="E2950" s="323" t="s">
        <v>2081</v>
      </c>
      <c r="F2950" s="403" t="s">
        <v>1098</v>
      </c>
      <c r="G2950" s="404"/>
      <c r="H2950" s="324" t="s">
        <v>1101</v>
      </c>
      <c r="I2950" s="323">
        <v>3.31</v>
      </c>
      <c r="J2950" s="323">
        <v>0.38</v>
      </c>
      <c r="K2950" s="325">
        <v>1.25</v>
      </c>
    </row>
    <row r="2951" spans="1:11" hidden="1">
      <c r="A2951" s="277"/>
      <c r="B2951"/>
      <c r="C2951"/>
      <c r="D2951"/>
      <c r="E2951" s="277"/>
      <c r="F2951" s="277"/>
      <c r="G2951"/>
      <c r="H2951"/>
      <c r="I2951" s="277"/>
      <c r="J2951" s="277"/>
      <c r="K2951" s="278"/>
    </row>
    <row r="2952" spans="1:11" hidden="1">
      <c r="A2952" s="277"/>
      <c r="B2952"/>
      <c r="C2952"/>
      <c r="D2952"/>
      <c r="E2952" s="277"/>
      <c r="F2952" s="277"/>
      <c r="G2952"/>
      <c r="H2952"/>
      <c r="I2952" s="277"/>
      <c r="J2952" s="277"/>
      <c r="K2952" s="278"/>
    </row>
    <row r="2953" spans="1:11" ht="31.5" hidden="1">
      <c r="A2953" s="319" t="s">
        <v>2085</v>
      </c>
      <c r="B2953" s="320" t="s">
        <v>1074</v>
      </c>
      <c r="C2953" s="320" t="s">
        <v>19</v>
      </c>
      <c r="D2953" s="320">
        <v>100475</v>
      </c>
      <c r="E2953" s="321" t="s">
        <v>2086</v>
      </c>
      <c r="F2953" s="321" t="s">
        <v>1195</v>
      </c>
      <c r="G2953" s="320"/>
      <c r="H2953" s="320" t="s">
        <v>28</v>
      </c>
      <c r="I2953" s="321">
        <v>1</v>
      </c>
      <c r="J2953" s="321">
        <v>655.8</v>
      </c>
      <c r="K2953" s="322">
        <v>655.8</v>
      </c>
    </row>
    <row r="2954" spans="1:11" ht="24.75" hidden="1">
      <c r="A2954" s="315"/>
      <c r="B2954" s="316" t="s">
        <v>1066</v>
      </c>
      <c r="C2954" s="316" t="s">
        <v>1067</v>
      </c>
      <c r="D2954" s="316" t="s">
        <v>6</v>
      </c>
      <c r="E2954" s="317" t="s">
        <v>1068</v>
      </c>
      <c r="F2954" s="317" t="s">
        <v>1069</v>
      </c>
      <c r="G2954" s="316"/>
      <c r="H2954" s="316" t="s">
        <v>1070</v>
      </c>
      <c r="I2954" s="317" t="s">
        <v>11</v>
      </c>
      <c r="J2954" s="317" t="s">
        <v>1071</v>
      </c>
      <c r="K2954" s="318" t="s">
        <v>1072</v>
      </c>
    </row>
    <row r="2955" spans="1:11" ht="24.75" hidden="1">
      <c r="A2955" s="323" t="s">
        <v>1076</v>
      </c>
      <c r="B2955" s="324" t="s">
        <v>1077</v>
      </c>
      <c r="C2955" s="324" t="s">
        <v>19</v>
      </c>
      <c r="D2955" s="324">
        <v>123</v>
      </c>
      <c r="E2955" s="323" t="s">
        <v>2087</v>
      </c>
      <c r="F2955" s="403" t="s">
        <v>1079</v>
      </c>
      <c r="G2955" s="404"/>
      <c r="H2955" s="324" t="s">
        <v>1094</v>
      </c>
      <c r="I2955" s="323">
        <v>19.440000000000001</v>
      </c>
      <c r="J2955" s="323">
        <v>5.46</v>
      </c>
      <c r="K2955" s="325">
        <v>106.14</v>
      </c>
    </row>
    <row r="2956" spans="1:11" hidden="1">
      <c r="A2956" s="323" t="s">
        <v>1076</v>
      </c>
      <c r="B2956" s="324" t="s">
        <v>1077</v>
      </c>
      <c r="C2956" s="324" t="s">
        <v>19</v>
      </c>
      <c r="D2956" s="324">
        <v>370</v>
      </c>
      <c r="E2956" s="323" t="s">
        <v>1433</v>
      </c>
      <c r="F2956" s="403" t="s">
        <v>1079</v>
      </c>
      <c r="G2956" s="404"/>
      <c r="H2956" s="324" t="s">
        <v>28</v>
      </c>
      <c r="I2956" s="323">
        <v>1.08</v>
      </c>
      <c r="J2956" s="323">
        <v>105.05</v>
      </c>
      <c r="K2956" s="325">
        <v>113.45</v>
      </c>
    </row>
    <row r="2957" spans="1:11" hidden="1">
      <c r="A2957" s="323" t="s">
        <v>1076</v>
      </c>
      <c r="B2957" s="324" t="s">
        <v>1077</v>
      </c>
      <c r="C2957" s="324" t="s">
        <v>19</v>
      </c>
      <c r="D2957" s="324">
        <v>1379</v>
      </c>
      <c r="E2957" s="323" t="s">
        <v>1289</v>
      </c>
      <c r="F2957" s="403" t="s">
        <v>1079</v>
      </c>
      <c r="G2957" s="404"/>
      <c r="H2957" s="324" t="s">
        <v>218</v>
      </c>
      <c r="I2957" s="323">
        <v>486</v>
      </c>
      <c r="J2957" s="323">
        <v>0.78</v>
      </c>
      <c r="K2957" s="325">
        <v>379.08</v>
      </c>
    </row>
    <row r="2958" spans="1:11" hidden="1">
      <c r="A2958" s="323" t="s">
        <v>1076</v>
      </c>
      <c r="B2958" s="324" t="s">
        <v>1083</v>
      </c>
      <c r="C2958" s="324" t="s">
        <v>19</v>
      </c>
      <c r="D2958" s="324">
        <v>88377</v>
      </c>
      <c r="E2958" s="323" t="s">
        <v>2073</v>
      </c>
      <c r="F2958" s="403" t="s">
        <v>1085</v>
      </c>
      <c r="G2958" s="404"/>
      <c r="H2958" s="324" t="s">
        <v>979</v>
      </c>
      <c r="I2958" s="323">
        <v>3.75</v>
      </c>
      <c r="J2958" s="323">
        <v>14.51</v>
      </c>
      <c r="K2958" s="325">
        <v>54.41</v>
      </c>
    </row>
    <row r="2959" spans="1:11" ht="24.75" hidden="1">
      <c r="A2959" s="323" t="s">
        <v>1076</v>
      </c>
      <c r="B2959" s="324" t="s">
        <v>1083</v>
      </c>
      <c r="C2959" s="324" t="s">
        <v>19</v>
      </c>
      <c r="D2959" s="324">
        <v>88830</v>
      </c>
      <c r="E2959" s="323" t="s">
        <v>2080</v>
      </c>
      <c r="F2959" s="403" t="s">
        <v>1098</v>
      </c>
      <c r="G2959" s="404"/>
      <c r="H2959" s="324" t="s">
        <v>1099</v>
      </c>
      <c r="I2959" s="323">
        <v>0.87</v>
      </c>
      <c r="J2959" s="323">
        <v>1.88</v>
      </c>
      <c r="K2959" s="325">
        <v>1.63</v>
      </c>
    </row>
    <row r="2960" spans="1:11" ht="24.75" hidden="1">
      <c r="A2960" s="323" t="s">
        <v>1076</v>
      </c>
      <c r="B2960" s="324" t="s">
        <v>1083</v>
      </c>
      <c r="C2960" s="324" t="s">
        <v>19</v>
      </c>
      <c r="D2960" s="324">
        <v>88831</v>
      </c>
      <c r="E2960" s="323" t="s">
        <v>2081</v>
      </c>
      <c r="F2960" s="403" t="s">
        <v>1098</v>
      </c>
      <c r="G2960" s="404"/>
      <c r="H2960" s="324" t="s">
        <v>1101</v>
      </c>
      <c r="I2960" s="323">
        <v>2.88</v>
      </c>
      <c r="J2960" s="323">
        <v>0.38</v>
      </c>
      <c r="K2960" s="325">
        <v>1.0900000000000001</v>
      </c>
    </row>
    <row r="2961" spans="1:11" hidden="1">
      <c r="A2961" s="277"/>
      <c r="B2961"/>
      <c r="C2961"/>
      <c r="D2961"/>
      <c r="E2961" s="277"/>
      <c r="F2961" s="277"/>
      <c r="G2961"/>
      <c r="H2961"/>
      <c r="I2961" s="277"/>
      <c r="J2961" s="277"/>
      <c r="K2961" s="278"/>
    </row>
    <row r="2962" spans="1:11" hidden="1">
      <c r="A2962" s="277"/>
      <c r="B2962"/>
      <c r="C2962"/>
      <c r="D2962"/>
      <c r="E2962" s="277"/>
      <c r="F2962" s="277"/>
      <c r="G2962"/>
      <c r="H2962"/>
      <c r="I2962" s="277"/>
      <c r="J2962" s="277"/>
      <c r="K2962" s="278"/>
    </row>
    <row r="2963" spans="1:11" ht="31.5" hidden="1">
      <c r="A2963" s="319" t="s">
        <v>2088</v>
      </c>
      <c r="B2963" s="320" t="s">
        <v>1074</v>
      </c>
      <c r="C2963" s="320" t="s">
        <v>19</v>
      </c>
      <c r="D2963" s="320">
        <v>87372</v>
      </c>
      <c r="E2963" s="321" t="s">
        <v>1861</v>
      </c>
      <c r="F2963" s="321" t="s">
        <v>1195</v>
      </c>
      <c r="G2963" s="320"/>
      <c r="H2963" s="320" t="s">
        <v>28</v>
      </c>
      <c r="I2963" s="321">
        <v>1</v>
      </c>
      <c r="J2963" s="321">
        <v>757.54</v>
      </c>
      <c r="K2963" s="322">
        <v>757.54</v>
      </c>
    </row>
    <row r="2964" spans="1:11" ht="24.75" hidden="1">
      <c r="A2964" s="315"/>
      <c r="B2964" s="316" t="s">
        <v>1066</v>
      </c>
      <c r="C2964" s="316" t="s">
        <v>1067</v>
      </c>
      <c r="D2964" s="316" t="s">
        <v>6</v>
      </c>
      <c r="E2964" s="317" t="s">
        <v>1068</v>
      </c>
      <c r="F2964" s="317" t="s">
        <v>1069</v>
      </c>
      <c r="G2964" s="316"/>
      <c r="H2964" s="316" t="s">
        <v>1070</v>
      </c>
      <c r="I2964" s="317" t="s">
        <v>11</v>
      </c>
      <c r="J2964" s="317" t="s">
        <v>1071</v>
      </c>
      <c r="K2964" s="318" t="s">
        <v>1072</v>
      </c>
    </row>
    <row r="2965" spans="1:11" hidden="1">
      <c r="A2965" s="323" t="s">
        <v>1076</v>
      </c>
      <c r="B2965" s="324" t="s">
        <v>1077</v>
      </c>
      <c r="C2965" s="324" t="s">
        <v>19</v>
      </c>
      <c r="D2965" s="324">
        <v>370</v>
      </c>
      <c r="E2965" s="323" t="s">
        <v>1433</v>
      </c>
      <c r="F2965" s="403" t="s">
        <v>1079</v>
      </c>
      <c r="G2965" s="404"/>
      <c r="H2965" s="324" t="s">
        <v>28</v>
      </c>
      <c r="I2965" s="323">
        <v>1.25</v>
      </c>
      <c r="J2965" s="323">
        <v>105.05</v>
      </c>
      <c r="K2965" s="325">
        <v>131.31</v>
      </c>
    </row>
    <row r="2966" spans="1:11" hidden="1">
      <c r="A2966" s="323" t="s">
        <v>1076</v>
      </c>
      <c r="B2966" s="324" t="s">
        <v>1077</v>
      </c>
      <c r="C2966" s="324" t="s">
        <v>19</v>
      </c>
      <c r="D2966" s="324">
        <v>1379</v>
      </c>
      <c r="E2966" s="323" t="s">
        <v>1289</v>
      </c>
      <c r="F2966" s="403" t="s">
        <v>1079</v>
      </c>
      <c r="G2966" s="404"/>
      <c r="H2966" s="324" t="s">
        <v>218</v>
      </c>
      <c r="I2966" s="323">
        <v>563.59</v>
      </c>
      <c r="J2966" s="323">
        <v>0.78</v>
      </c>
      <c r="K2966" s="325">
        <v>439.6</v>
      </c>
    </row>
    <row r="2967" spans="1:11" hidden="1">
      <c r="A2967" s="323" t="s">
        <v>1076</v>
      </c>
      <c r="B2967" s="324" t="s">
        <v>1083</v>
      </c>
      <c r="C2967" s="324" t="s">
        <v>19</v>
      </c>
      <c r="D2967" s="324">
        <v>88316</v>
      </c>
      <c r="E2967" s="323" t="s">
        <v>1086</v>
      </c>
      <c r="F2967" s="403" t="s">
        <v>1085</v>
      </c>
      <c r="G2967" s="404"/>
      <c r="H2967" s="324" t="s">
        <v>979</v>
      </c>
      <c r="I2967" s="323">
        <v>11.65</v>
      </c>
      <c r="J2967" s="323">
        <v>16.02</v>
      </c>
      <c r="K2967" s="325">
        <v>186.63</v>
      </c>
    </row>
    <row r="2968" spans="1:11" hidden="1">
      <c r="A2968" s="277"/>
      <c r="B2968"/>
      <c r="C2968"/>
      <c r="D2968"/>
      <c r="E2968" s="277"/>
      <c r="F2968" s="277"/>
      <c r="G2968"/>
      <c r="H2968"/>
      <c r="I2968" s="277"/>
      <c r="J2968" s="277"/>
      <c r="K2968" s="278"/>
    </row>
    <row r="2969" spans="1:11" hidden="1">
      <c r="A2969" s="277"/>
      <c r="B2969"/>
      <c r="C2969"/>
      <c r="D2969"/>
      <c r="E2969" s="277"/>
      <c r="F2969" s="277"/>
      <c r="G2969"/>
      <c r="H2969"/>
      <c r="I2969" s="277"/>
      <c r="J2969" s="277"/>
      <c r="K2969" s="278"/>
    </row>
    <row r="2970" spans="1:11" ht="31.5" hidden="1">
      <c r="A2970" s="319" t="s">
        <v>2089</v>
      </c>
      <c r="B2970" s="320" t="s">
        <v>1074</v>
      </c>
      <c r="C2970" s="320" t="s">
        <v>19</v>
      </c>
      <c r="D2970" s="320">
        <v>87298</v>
      </c>
      <c r="E2970" s="321" t="s">
        <v>1428</v>
      </c>
      <c r="F2970" s="321" t="s">
        <v>1195</v>
      </c>
      <c r="G2970" s="320"/>
      <c r="H2970" s="320" t="s">
        <v>28</v>
      </c>
      <c r="I2970" s="321">
        <v>1</v>
      </c>
      <c r="J2970" s="321">
        <v>648.16</v>
      </c>
      <c r="K2970" s="322">
        <v>648.16</v>
      </c>
    </row>
    <row r="2971" spans="1:11" ht="24.75" hidden="1">
      <c r="A2971" s="315"/>
      <c r="B2971" s="316" t="s">
        <v>1066</v>
      </c>
      <c r="C2971" s="316" t="s">
        <v>1067</v>
      </c>
      <c r="D2971" s="316" t="s">
        <v>6</v>
      </c>
      <c r="E2971" s="317" t="s">
        <v>1068</v>
      </c>
      <c r="F2971" s="317" t="s">
        <v>1069</v>
      </c>
      <c r="G2971" s="316"/>
      <c r="H2971" s="316" t="s">
        <v>1070</v>
      </c>
      <c r="I2971" s="317" t="s">
        <v>11</v>
      </c>
      <c r="J2971" s="317" t="s">
        <v>1071</v>
      </c>
      <c r="K2971" s="318" t="s">
        <v>1072</v>
      </c>
    </row>
    <row r="2972" spans="1:11" hidden="1">
      <c r="A2972" s="323" t="s">
        <v>1076</v>
      </c>
      <c r="B2972" s="324" t="s">
        <v>1077</v>
      </c>
      <c r="C2972" s="324" t="s">
        <v>19</v>
      </c>
      <c r="D2972" s="324">
        <v>370</v>
      </c>
      <c r="E2972" s="323" t="s">
        <v>1433</v>
      </c>
      <c r="F2972" s="403" t="s">
        <v>1079</v>
      </c>
      <c r="G2972" s="404"/>
      <c r="H2972" s="324" t="s">
        <v>28</v>
      </c>
      <c r="I2972" s="323">
        <v>1.27</v>
      </c>
      <c r="J2972" s="323">
        <v>105.05</v>
      </c>
      <c r="K2972" s="325">
        <v>133.41</v>
      </c>
    </row>
    <row r="2973" spans="1:11" hidden="1">
      <c r="A2973" s="323" t="s">
        <v>1076</v>
      </c>
      <c r="B2973" s="324" t="s">
        <v>1077</v>
      </c>
      <c r="C2973" s="324" t="s">
        <v>19</v>
      </c>
      <c r="D2973" s="324">
        <v>1379</v>
      </c>
      <c r="E2973" s="323" t="s">
        <v>1289</v>
      </c>
      <c r="F2973" s="403" t="s">
        <v>1079</v>
      </c>
      <c r="G2973" s="404"/>
      <c r="H2973" s="324" t="s">
        <v>218</v>
      </c>
      <c r="I2973" s="323">
        <v>573.61</v>
      </c>
      <c r="J2973" s="323">
        <v>0.78</v>
      </c>
      <c r="K2973" s="325">
        <v>447.41</v>
      </c>
    </row>
    <row r="2974" spans="1:11" hidden="1">
      <c r="A2974" s="323" t="s">
        <v>1076</v>
      </c>
      <c r="B2974" s="324" t="s">
        <v>1083</v>
      </c>
      <c r="C2974" s="324" t="s">
        <v>19</v>
      </c>
      <c r="D2974" s="324">
        <v>88377</v>
      </c>
      <c r="E2974" s="323" t="s">
        <v>2073</v>
      </c>
      <c r="F2974" s="403" t="s">
        <v>1085</v>
      </c>
      <c r="G2974" s="404"/>
      <c r="H2974" s="324" t="s">
        <v>979</v>
      </c>
      <c r="I2974" s="323">
        <v>4.42</v>
      </c>
      <c r="J2974" s="323">
        <v>14.51</v>
      </c>
      <c r="K2974" s="325">
        <v>64.13</v>
      </c>
    </row>
    <row r="2975" spans="1:11" ht="24.75" hidden="1">
      <c r="A2975" s="323" t="s">
        <v>1076</v>
      </c>
      <c r="B2975" s="324" t="s">
        <v>1083</v>
      </c>
      <c r="C2975" s="324" t="s">
        <v>19</v>
      </c>
      <c r="D2975" s="324">
        <v>88830</v>
      </c>
      <c r="E2975" s="323" t="s">
        <v>2080</v>
      </c>
      <c r="F2975" s="403" t="s">
        <v>1098</v>
      </c>
      <c r="G2975" s="404"/>
      <c r="H2975" s="324" t="s">
        <v>1099</v>
      </c>
      <c r="I2975" s="323">
        <v>1.03</v>
      </c>
      <c r="J2975" s="323">
        <v>1.88</v>
      </c>
      <c r="K2975" s="325">
        <v>1.93</v>
      </c>
    </row>
    <row r="2976" spans="1:11" ht="24.75" hidden="1">
      <c r="A2976" s="323" t="s">
        <v>1076</v>
      </c>
      <c r="B2976" s="324" t="s">
        <v>1083</v>
      </c>
      <c r="C2976" s="324" t="s">
        <v>19</v>
      </c>
      <c r="D2976" s="324">
        <v>88831</v>
      </c>
      <c r="E2976" s="323" t="s">
        <v>2081</v>
      </c>
      <c r="F2976" s="403" t="s">
        <v>1098</v>
      </c>
      <c r="G2976" s="404"/>
      <c r="H2976" s="324" t="s">
        <v>1101</v>
      </c>
      <c r="I2976" s="323">
        <v>3.39</v>
      </c>
      <c r="J2976" s="323">
        <v>0.38</v>
      </c>
      <c r="K2976" s="325">
        <v>1.28</v>
      </c>
    </row>
    <row r="2977" spans="1:11" hidden="1">
      <c r="A2977" s="277"/>
      <c r="B2977"/>
      <c r="C2977"/>
      <c r="D2977"/>
      <c r="E2977" s="277"/>
      <c r="F2977" s="277"/>
      <c r="G2977"/>
      <c r="H2977"/>
      <c r="I2977" s="277"/>
      <c r="J2977" s="277"/>
      <c r="K2977" s="278"/>
    </row>
    <row r="2978" spans="1:11" hidden="1">
      <c r="A2978" s="277"/>
      <c r="B2978"/>
      <c r="C2978"/>
      <c r="D2978"/>
      <c r="E2978" s="277"/>
      <c r="F2978" s="277"/>
      <c r="G2978"/>
      <c r="H2978"/>
      <c r="I2978" s="277"/>
      <c r="J2978" s="277"/>
      <c r="K2978" s="278"/>
    </row>
    <row r="2979" spans="1:11" ht="31.5" hidden="1">
      <c r="A2979" s="319" t="s">
        <v>2090</v>
      </c>
      <c r="B2979" s="320" t="s">
        <v>1074</v>
      </c>
      <c r="C2979" s="320" t="s">
        <v>19</v>
      </c>
      <c r="D2979" s="320">
        <v>88629</v>
      </c>
      <c r="E2979" s="321" t="s">
        <v>1517</v>
      </c>
      <c r="F2979" s="321" t="s">
        <v>1195</v>
      </c>
      <c r="G2979" s="320"/>
      <c r="H2979" s="320" t="s">
        <v>28</v>
      </c>
      <c r="I2979" s="321">
        <v>1</v>
      </c>
      <c r="J2979" s="321">
        <v>626.39</v>
      </c>
      <c r="K2979" s="322">
        <v>626.39</v>
      </c>
    </row>
    <row r="2980" spans="1:11" ht="24.75" hidden="1">
      <c r="A2980" s="315"/>
      <c r="B2980" s="316" t="s">
        <v>1066</v>
      </c>
      <c r="C2980" s="316" t="s">
        <v>1067</v>
      </c>
      <c r="D2980" s="316" t="s">
        <v>6</v>
      </c>
      <c r="E2980" s="317" t="s">
        <v>1068</v>
      </c>
      <c r="F2980" s="317" t="s">
        <v>1069</v>
      </c>
      <c r="G2980" s="316"/>
      <c r="H2980" s="316" t="s">
        <v>1070</v>
      </c>
      <c r="I2980" s="317" t="s">
        <v>11</v>
      </c>
      <c r="J2980" s="317" t="s">
        <v>1071</v>
      </c>
      <c r="K2980" s="318" t="s">
        <v>1072</v>
      </c>
    </row>
    <row r="2981" spans="1:11" hidden="1">
      <c r="A2981" s="323" t="s">
        <v>1076</v>
      </c>
      <c r="B2981" s="324" t="s">
        <v>1077</v>
      </c>
      <c r="C2981" s="324" t="s">
        <v>19</v>
      </c>
      <c r="D2981" s="324">
        <v>370</v>
      </c>
      <c r="E2981" s="323" t="s">
        <v>1433</v>
      </c>
      <c r="F2981" s="403" t="s">
        <v>1079</v>
      </c>
      <c r="G2981" s="404"/>
      <c r="H2981" s="324" t="s">
        <v>28</v>
      </c>
      <c r="I2981" s="323">
        <v>1.07</v>
      </c>
      <c r="J2981" s="323">
        <v>105.05</v>
      </c>
      <c r="K2981" s="325">
        <v>112.4</v>
      </c>
    </row>
    <row r="2982" spans="1:11" hidden="1">
      <c r="A2982" s="323" t="s">
        <v>1076</v>
      </c>
      <c r="B2982" s="324" t="s">
        <v>1077</v>
      </c>
      <c r="C2982" s="324" t="s">
        <v>19</v>
      </c>
      <c r="D2982" s="324">
        <v>1379</v>
      </c>
      <c r="E2982" s="323" t="s">
        <v>1289</v>
      </c>
      <c r="F2982" s="403" t="s">
        <v>1079</v>
      </c>
      <c r="G2982" s="404"/>
      <c r="H2982" s="324" t="s">
        <v>218</v>
      </c>
      <c r="I2982" s="323">
        <v>482.96</v>
      </c>
      <c r="J2982" s="323">
        <v>0.78</v>
      </c>
      <c r="K2982" s="325">
        <v>376.7</v>
      </c>
    </row>
    <row r="2983" spans="1:11" hidden="1">
      <c r="A2983" s="323" t="s">
        <v>1076</v>
      </c>
      <c r="B2983" s="324" t="s">
        <v>1083</v>
      </c>
      <c r="C2983" s="324" t="s">
        <v>19</v>
      </c>
      <c r="D2983" s="324">
        <v>88316</v>
      </c>
      <c r="E2983" s="323" t="s">
        <v>1086</v>
      </c>
      <c r="F2983" s="403" t="s">
        <v>1085</v>
      </c>
      <c r="G2983" s="404"/>
      <c r="H2983" s="324" t="s">
        <v>979</v>
      </c>
      <c r="I2983" s="323">
        <v>8.57</v>
      </c>
      <c r="J2983" s="323">
        <v>16.02</v>
      </c>
      <c r="K2983" s="325">
        <v>137.29</v>
      </c>
    </row>
    <row r="2984" spans="1:11" hidden="1">
      <c r="A2984" s="277"/>
      <c r="B2984"/>
      <c r="C2984"/>
      <c r="D2984"/>
      <c r="E2984" s="277"/>
      <c r="F2984" s="277"/>
      <c r="G2984"/>
      <c r="H2984"/>
      <c r="I2984" s="277"/>
      <c r="J2984" s="277"/>
      <c r="K2984" s="278"/>
    </row>
    <row r="2985" spans="1:11" hidden="1">
      <c r="A2985" s="277"/>
      <c r="B2985"/>
      <c r="C2985"/>
      <c r="D2985"/>
      <c r="E2985" s="277"/>
      <c r="F2985" s="277"/>
      <c r="G2985"/>
      <c r="H2985"/>
      <c r="I2985" s="277"/>
      <c r="J2985" s="277"/>
      <c r="K2985" s="278"/>
    </row>
    <row r="2986" spans="1:11" ht="31.5" hidden="1">
      <c r="A2986" s="319" t="s">
        <v>2091</v>
      </c>
      <c r="B2986" s="320" t="s">
        <v>1074</v>
      </c>
      <c r="C2986" s="320" t="s">
        <v>19</v>
      </c>
      <c r="D2986" s="320">
        <v>88628</v>
      </c>
      <c r="E2986" s="321" t="s">
        <v>1774</v>
      </c>
      <c r="F2986" s="321" t="s">
        <v>1195</v>
      </c>
      <c r="G2986" s="320"/>
      <c r="H2986" s="320" t="s">
        <v>28</v>
      </c>
      <c r="I2986" s="321">
        <v>1</v>
      </c>
      <c r="J2986" s="321">
        <v>541.79</v>
      </c>
      <c r="K2986" s="322">
        <v>541.79</v>
      </c>
    </row>
    <row r="2987" spans="1:11" ht="24.75" hidden="1">
      <c r="A2987" s="315"/>
      <c r="B2987" s="316" t="s">
        <v>1066</v>
      </c>
      <c r="C2987" s="316" t="s">
        <v>1067</v>
      </c>
      <c r="D2987" s="316" t="s">
        <v>6</v>
      </c>
      <c r="E2987" s="317" t="s">
        <v>1068</v>
      </c>
      <c r="F2987" s="317" t="s">
        <v>1069</v>
      </c>
      <c r="G2987" s="316"/>
      <c r="H2987" s="316" t="s">
        <v>1070</v>
      </c>
      <c r="I2987" s="317" t="s">
        <v>11</v>
      </c>
      <c r="J2987" s="317" t="s">
        <v>1071</v>
      </c>
      <c r="K2987" s="318" t="s">
        <v>1072</v>
      </c>
    </row>
    <row r="2988" spans="1:11" hidden="1">
      <c r="A2988" s="323" t="s">
        <v>1076</v>
      </c>
      <c r="B2988" s="324" t="s">
        <v>1077</v>
      </c>
      <c r="C2988" s="324" t="s">
        <v>19</v>
      </c>
      <c r="D2988" s="324">
        <v>370</v>
      </c>
      <c r="E2988" s="323" t="s">
        <v>1433</v>
      </c>
      <c r="F2988" s="403" t="s">
        <v>1079</v>
      </c>
      <c r="G2988" s="404"/>
      <c r="H2988" s="324" t="s">
        <v>28</v>
      </c>
      <c r="I2988" s="323">
        <v>1.07</v>
      </c>
      <c r="J2988" s="323">
        <v>105.05</v>
      </c>
      <c r="K2988" s="325">
        <v>112.4</v>
      </c>
    </row>
    <row r="2989" spans="1:11" hidden="1">
      <c r="A2989" s="323" t="s">
        <v>1076</v>
      </c>
      <c r="B2989" s="324" t="s">
        <v>1077</v>
      </c>
      <c r="C2989" s="324" t="s">
        <v>19</v>
      </c>
      <c r="D2989" s="324">
        <v>1379</v>
      </c>
      <c r="E2989" s="323" t="s">
        <v>1289</v>
      </c>
      <c r="F2989" s="403" t="s">
        <v>1079</v>
      </c>
      <c r="G2989" s="404"/>
      <c r="H2989" s="324" t="s">
        <v>218</v>
      </c>
      <c r="I2989" s="323">
        <v>483.7</v>
      </c>
      <c r="J2989" s="323">
        <v>0.78</v>
      </c>
      <c r="K2989" s="325">
        <v>377.28</v>
      </c>
    </row>
    <row r="2990" spans="1:11" hidden="1">
      <c r="A2990" s="323" t="s">
        <v>1076</v>
      </c>
      <c r="B2990" s="324" t="s">
        <v>1083</v>
      </c>
      <c r="C2990" s="324" t="s">
        <v>19</v>
      </c>
      <c r="D2990" s="324">
        <v>88377</v>
      </c>
      <c r="E2990" s="323" t="s">
        <v>2073</v>
      </c>
      <c r="F2990" s="403" t="s">
        <v>1085</v>
      </c>
      <c r="G2990" s="404"/>
      <c r="H2990" s="324" t="s">
        <v>979</v>
      </c>
      <c r="I2990" s="323">
        <v>3.42</v>
      </c>
      <c r="J2990" s="323">
        <v>14.51</v>
      </c>
      <c r="K2990" s="325">
        <v>49.62</v>
      </c>
    </row>
    <row r="2991" spans="1:11" ht="24.75" hidden="1">
      <c r="A2991" s="323" t="s">
        <v>1076</v>
      </c>
      <c r="B2991" s="324" t="s">
        <v>1083</v>
      </c>
      <c r="C2991" s="324" t="s">
        <v>19</v>
      </c>
      <c r="D2991" s="324">
        <v>88830</v>
      </c>
      <c r="E2991" s="323" t="s">
        <v>2080</v>
      </c>
      <c r="F2991" s="403" t="s">
        <v>1098</v>
      </c>
      <c r="G2991" s="404"/>
      <c r="H2991" s="324" t="s">
        <v>1099</v>
      </c>
      <c r="I2991" s="323">
        <v>0.8</v>
      </c>
      <c r="J2991" s="323">
        <v>1.88</v>
      </c>
      <c r="K2991" s="325">
        <v>1.5</v>
      </c>
    </row>
    <row r="2992" spans="1:11" ht="24.75" hidden="1">
      <c r="A2992" s="323" t="s">
        <v>1076</v>
      </c>
      <c r="B2992" s="324" t="s">
        <v>1083</v>
      </c>
      <c r="C2992" s="324" t="s">
        <v>19</v>
      </c>
      <c r="D2992" s="324">
        <v>88831</v>
      </c>
      <c r="E2992" s="323" t="s">
        <v>2081</v>
      </c>
      <c r="F2992" s="403" t="s">
        <v>1098</v>
      </c>
      <c r="G2992" s="404"/>
      <c r="H2992" s="324" t="s">
        <v>1101</v>
      </c>
      <c r="I2992" s="323">
        <v>2.62</v>
      </c>
      <c r="J2992" s="323">
        <v>0.38</v>
      </c>
      <c r="K2992" s="325">
        <v>0.99</v>
      </c>
    </row>
    <row r="2993" spans="1:11" hidden="1">
      <c r="A2993" s="277"/>
      <c r="B2993"/>
      <c r="C2993"/>
      <c r="D2993"/>
      <c r="E2993" s="277"/>
      <c r="F2993" s="277"/>
      <c r="G2993"/>
      <c r="H2993"/>
      <c r="I2993" s="277"/>
      <c r="J2993" s="277"/>
      <c r="K2993" s="278"/>
    </row>
    <row r="2994" spans="1:11" hidden="1">
      <c r="A2994" s="277"/>
      <c r="B2994"/>
      <c r="C2994"/>
      <c r="D2994"/>
      <c r="E2994" s="277"/>
      <c r="F2994" s="277"/>
      <c r="G2994"/>
      <c r="H2994"/>
      <c r="I2994" s="277"/>
      <c r="J2994" s="277"/>
      <c r="K2994" s="278"/>
    </row>
    <row r="2995" spans="1:11" ht="31.5" hidden="1">
      <c r="A2995" s="319" t="s">
        <v>2092</v>
      </c>
      <c r="B2995" s="320" t="s">
        <v>1074</v>
      </c>
      <c r="C2995" s="320" t="s">
        <v>19</v>
      </c>
      <c r="D2995" s="320">
        <v>100489</v>
      </c>
      <c r="E2995" s="321" t="s">
        <v>1842</v>
      </c>
      <c r="F2995" s="321" t="s">
        <v>1195</v>
      </c>
      <c r="G2995" s="320"/>
      <c r="H2995" s="320" t="s">
        <v>28</v>
      </c>
      <c r="I2995" s="321">
        <v>1</v>
      </c>
      <c r="J2995" s="321">
        <v>543.01</v>
      </c>
      <c r="K2995" s="322">
        <v>543.01</v>
      </c>
    </row>
    <row r="2996" spans="1:11" ht="24.75" hidden="1">
      <c r="A2996" s="315"/>
      <c r="B2996" s="316" t="s">
        <v>1066</v>
      </c>
      <c r="C2996" s="316" t="s">
        <v>1067</v>
      </c>
      <c r="D2996" s="316" t="s">
        <v>6</v>
      </c>
      <c r="E2996" s="317" t="s">
        <v>1068</v>
      </c>
      <c r="F2996" s="317" t="s">
        <v>1069</v>
      </c>
      <c r="G2996" s="316"/>
      <c r="H2996" s="316" t="s">
        <v>1070</v>
      </c>
      <c r="I2996" s="317" t="s">
        <v>11</v>
      </c>
      <c r="J2996" s="317" t="s">
        <v>1071</v>
      </c>
      <c r="K2996" s="318" t="s">
        <v>1072</v>
      </c>
    </row>
    <row r="2997" spans="1:11" hidden="1">
      <c r="A2997" s="323" t="s">
        <v>1076</v>
      </c>
      <c r="B2997" s="324" t="s">
        <v>1077</v>
      </c>
      <c r="C2997" s="324" t="s">
        <v>19</v>
      </c>
      <c r="D2997" s="324">
        <v>370</v>
      </c>
      <c r="E2997" s="323" t="s">
        <v>1433</v>
      </c>
      <c r="F2997" s="403" t="s">
        <v>1079</v>
      </c>
      <c r="G2997" s="404"/>
      <c r="H2997" s="324" t="s">
        <v>28</v>
      </c>
      <c r="I2997" s="323">
        <v>1.07</v>
      </c>
      <c r="J2997" s="323">
        <v>105.05</v>
      </c>
      <c r="K2997" s="325">
        <v>112.4</v>
      </c>
    </row>
    <row r="2998" spans="1:11" hidden="1">
      <c r="A2998" s="323" t="s">
        <v>1076</v>
      </c>
      <c r="B2998" s="324" t="s">
        <v>1077</v>
      </c>
      <c r="C2998" s="324" t="s">
        <v>19</v>
      </c>
      <c r="D2998" s="324">
        <v>1379</v>
      </c>
      <c r="E2998" s="323" t="s">
        <v>1289</v>
      </c>
      <c r="F2998" s="403" t="s">
        <v>1079</v>
      </c>
      <c r="G2998" s="404"/>
      <c r="H2998" s="324" t="s">
        <v>218</v>
      </c>
      <c r="I2998" s="323">
        <v>483.72</v>
      </c>
      <c r="J2998" s="323">
        <v>0.78</v>
      </c>
      <c r="K2998" s="325">
        <v>377.3</v>
      </c>
    </row>
    <row r="2999" spans="1:11" hidden="1">
      <c r="A2999" s="323" t="s">
        <v>1076</v>
      </c>
      <c r="B2999" s="324" t="s">
        <v>1083</v>
      </c>
      <c r="C2999" s="324" t="s">
        <v>19</v>
      </c>
      <c r="D2999" s="324">
        <v>88316</v>
      </c>
      <c r="E2999" s="323" t="s">
        <v>1086</v>
      </c>
      <c r="F2999" s="403" t="s">
        <v>1085</v>
      </c>
      <c r="G2999" s="404"/>
      <c r="H2999" s="324" t="s">
        <v>979</v>
      </c>
      <c r="I2999" s="323">
        <v>0.75</v>
      </c>
      <c r="J2999" s="323">
        <v>16.02</v>
      </c>
      <c r="K2999" s="325">
        <v>12.01</v>
      </c>
    </row>
    <row r="3000" spans="1:11" hidden="1">
      <c r="A3000" s="323" t="s">
        <v>1076</v>
      </c>
      <c r="B3000" s="324" t="s">
        <v>1083</v>
      </c>
      <c r="C3000" s="324" t="s">
        <v>19</v>
      </c>
      <c r="D3000" s="324">
        <v>88377</v>
      </c>
      <c r="E3000" s="323" t="s">
        <v>2073</v>
      </c>
      <c r="F3000" s="403" t="s">
        <v>1085</v>
      </c>
      <c r="G3000" s="404"/>
      <c r="H3000" s="324" t="s">
        <v>979</v>
      </c>
      <c r="I3000" s="323">
        <v>2.44</v>
      </c>
      <c r="J3000" s="323">
        <v>14.51</v>
      </c>
      <c r="K3000" s="325">
        <v>35.4</v>
      </c>
    </row>
    <row r="3001" spans="1:11" ht="24.75" hidden="1">
      <c r="A3001" s="323" t="s">
        <v>1076</v>
      </c>
      <c r="B3001" s="324" t="s">
        <v>1083</v>
      </c>
      <c r="C3001" s="324" t="s">
        <v>19</v>
      </c>
      <c r="D3001" s="324">
        <v>89225</v>
      </c>
      <c r="E3001" s="323" t="s">
        <v>2093</v>
      </c>
      <c r="F3001" s="403" t="s">
        <v>1098</v>
      </c>
      <c r="G3001" s="404"/>
      <c r="H3001" s="324" t="s">
        <v>1099</v>
      </c>
      <c r="I3001" s="323">
        <v>0.56999999999999995</v>
      </c>
      <c r="J3001" s="323">
        <v>5.32</v>
      </c>
      <c r="K3001" s="325">
        <v>3.03</v>
      </c>
    </row>
    <row r="3002" spans="1:11" ht="24.75" hidden="1">
      <c r="A3002" s="323" t="s">
        <v>1076</v>
      </c>
      <c r="B3002" s="324" t="s">
        <v>1083</v>
      </c>
      <c r="C3002" s="324" t="s">
        <v>19</v>
      </c>
      <c r="D3002" s="324">
        <v>89226</v>
      </c>
      <c r="E3002" s="323" t="s">
        <v>2094</v>
      </c>
      <c r="F3002" s="403" t="s">
        <v>1098</v>
      </c>
      <c r="G3002" s="404"/>
      <c r="H3002" s="324" t="s">
        <v>1101</v>
      </c>
      <c r="I3002" s="323">
        <v>1.87</v>
      </c>
      <c r="J3002" s="323">
        <v>1.54</v>
      </c>
      <c r="K3002" s="325">
        <v>2.87</v>
      </c>
    </row>
    <row r="3003" spans="1:11" hidden="1">
      <c r="A3003" s="277"/>
      <c r="B3003"/>
      <c r="C3003"/>
      <c r="D3003"/>
      <c r="E3003" s="277"/>
      <c r="F3003" s="277"/>
      <c r="G3003"/>
      <c r="H3003"/>
      <c r="I3003" s="277"/>
      <c r="J3003" s="277"/>
      <c r="K3003" s="278"/>
    </row>
    <row r="3004" spans="1:11" hidden="1">
      <c r="A3004" s="277"/>
      <c r="B3004"/>
      <c r="C3004"/>
      <c r="D3004"/>
      <c r="E3004" s="277"/>
      <c r="F3004" s="277"/>
      <c r="G3004"/>
      <c r="H3004"/>
      <c r="I3004" s="277"/>
      <c r="J3004" s="277"/>
      <c r="K3004" s="278"/>
    </row>
    <row r="3005" spans="1:11" ht="47.25" hidden="1">
      <c r="A3005" s="319" t="s">
        <v>2095</v>
      </c>
      <c r="B3005" s="320" t="s">
        <v>1074</v>
      </c>
      <c r="C3005" s="320" t="s">
        <v>19</v>
      </c>
      <c r="D3005" s="320">
        <v>87325</v>
      </c>
      <c r="E3005" s="321" t="s">
        <v>1337</v>
      </c>
      <c r="F3005" s="321" t="s">
        <v>1195</v>
      </c>
      <c r="G3005" s="320"/>
      <c r="H3005" s="320" t="s">
        <v>28</v>
      </c>
      <c r="I3005" s="321">
        <v>1</v>
      </c>
      <c r="J3005" s="321">
        <v>4788.8599999999997</v>
      </c>
      <c r="K3005" s="322">
        <v>4788.8599999999997</v>
      </c>
    </row>
    <row r="3006" spans="1:11" ht="24.75" hidden="1">
      <c r="A3006" s="315"/>
      <c r="B3006" s="316" t="s">
        <v>1066</v>
      </c>
      <c r="C3006" s="316" t="s">
        <v>1067</v>
      </c>
      <c r="D3006" s="316" t="s">
        <v>6</v>
      </c>
      <c r="E3006" s="317" t="s">
        <v>1068</v>
      </c>
      <c r="F3006" s="317" t="s">
        <v>1069</v>
      </c>
      <c r="G3006" s="316"/>
      <c r="H3006" s="316" t="s">
        <v>1070</v>
      </c>
      <c r="I3006" s="317" t="s">
        <v>11</v>
      </c>
      <c r="J3006" s="317" t="s">
        <v>1071</v>
      </c>
      <c r="K3006" s="318" t="s">
        <v>1072</v>
      </c>
    </row>
    <row r="3007" spans="1:11" hidden="1">
      <c r="A3007" s="323" t="s">
        <v>1076</v>
      </c>
      <c r="B3007" s="324" t="s">
        <v>1077</v>
      </c>
      <c r="C3007" s="324" t="s">
        <v>19</v>
      </c>
      <c r="D3007" s="324">
        <v>367</v>
      </c>
      <c r="E3007" s="323" t="s">
        <v>1288</v>
      </c>
      <c r="F3007" s="403" t="s">
        <v>1079</v>
      </c>
      <c r="G3007" s="404"/>
      <c r="H3007" s="324" t="s">
        <v>28</v>
      </c>
      <c r="I3007" s="323">
        <v>0.78</v>
      </c>
      <c r="J3007" s="323">
        <v>106.42</v>
      </c>
      <c r="K3007" s="325">
        <v>83</v>
      </c>
    </row>
    <row r="3008" spans="1:11" hidden="1">
      <c r="A3008" s="323" t="s">
        <v>1076</v>
      </c>
      <c r="B3008" s="324" t="s">
        <v>1077</v>
      </c>
      <c r="C3008" s="324" t="s">
        <v>19</v>
      </c>
      <c r="D3008" s="324">
        <v>1379</v>
      </c>
      <c r="E3008" s="323" t="s">
        <v>1289</v>
      </c>
      <c r="F3008" s="403" t="s">
        <v>1079</v>
      </c>
      <c r="G3008" s="404"/>
      <c r="H3008" s="324" t="s">
        <v>218</v>
      </c>
      <c r="I3008" s="323">
        <v>264.42</v>
      </c>
      <c r="J3008" s="323">
        <v>0.78</v>
      </c>
      <c r="K3008" s="325">
        <v>206.24</v>
      </c>
    </row>
    <row r="3009" spans="1:11" hidden="1">
      <c r="A3009" s="323" t="s">
        <v>1076</v>
      </c>
      <c r="B3009" s="324" t="s">
        <v>1077</v>
      </c>
      <c r="C3009" s="324" t="s">
        <v>19</v>
      </c>
      <c r="D3009" s="324">
        <v>7334</v>
      </c>
      <c r="E3009" s="323" t="s">
        <v>1421</v>
      </c>
      <c r="F3009" s="403" t="s">
        <v>1079</v>
      </c>
      <c r="G3009" s="404"/>
      <c r="H3009" s="324" t="s">
        <v>1094</v>
      </c>
      <c r="I3009" s="323">
        <v>189.4</v>
      </c>
      <c r="J3009" s="323">
        <v>23.38</v>
      </c>
      <c r="K3009" s="325">
        <v>4428.17</v>
      </c>
    </row>
    <row r="3010" spans="1:11" hidden="1">
      <c r="A3010" s="323" t="s">
        <v>1076</v>
      </c>
      <c r="B3010" s="324" t="s">
        <v>1083</v>
      </c>
      <c r="C3010" s="324" t="s">
        <v>19</v>
      </c>
      <c r="D3010" s="324">
        <v>88377</v>
      </c>
      <c r="E3010" s="323" t="s">
        <v>2073</v>
      </c>
      <c r="F3010" s="403" t="s">
        <v>1085</v>
      </c>
      <c r="G3010" s="404"/>
      <c r="H3010" s="324" t="s">
        <v>979</v>
      </c>
      <c r="I3010" s="323">
        <v>4.6900000000000004</v>
      </c>
      <c r="J3010" s="323">
        <v>14.51</v>
      </c>
      <c r="K3010" s="325">
        <v>68.05</v>
      </c>
    </row>
    <row r="3011" spans="1:11" ht="24.75" hidden="1">
      <c r="A3011" s="323" t="s">
        <v>1076</v>
      </c>
      <c r="B3011" s="324" t="s">
        <v>1083</v>
      </c>
      <c r="C3011" s="324" t="s">
        <v>19</v>
      </c>
      <c r="D3011" s="324">
        <v>88830</v>
      </c>
      <c r="E3011" s="323" t="s">
        <v>2080</v>
      </c>
      <c r="F3011" s="403" t="s">
        <v>1098</v>
      </c>
      <c r="G3011" s="404"/>
      <c r="H3011" s="324" t="s">
        <v>1099</v>
      </c>
      <c r="I3011" s="323">
        <v>1.0900000000000001</v>
      </c>
      <c r="J3011" s="323">
        <v>1.88</v>
      </c>
      <c r="K3011" s="325">
        <v>2.04</v>
      </c>
    </row>
    <row r="3012" spans="1:11" ht="24.75" hidden="1">
      <c r="A3012" s="323" t="s">
        <v>1076</v>
      </c>
      <c r="B3012" s="324" t="s">
        <v>1083</v>
      </c>
      <c r="C3012" s="324" t="s">
        <v>19</v>
      </c>
      <c r="D3012" s="324">
        <v>88831</v>
      </c>
      <c r="E3012" s="323" t="s">
        <v>2081</v>
      </c>
      <c r="F3012" s="403" t="s">
        <v>1098</v>
      </c>
      <c r="G3012" s="404"/>
      <c r="H3012" s="324" t="s">
        <v>1101</v>
      </c>
      <c r="I3012" s="323">
        <v>3.6</v>
      </c>
      <c r="J3012" s="323">
        <v>0.38</v>
      </c>
      <c r="K3012" s="325">
        <v>1.36</v>
      </c>
    </row>
    <row r="3013" spans="1:11" hidden="1">
      <c r="A3013" s="277"/>
      <c r="B3013"/>
      <c r="C3013"/>
      <c r="D3013"/>
      <c r="E3013" s="277"/>
      <c r="F3013" s="277"/>
      <c r="G3013"/>
      <c r="H3013"/>
      <c r="I3013" s="277"/>
      <c r="J3013" s="277"/>
      <c r="K3013" s="278"/>
    </row>
    <row r="3014" spans="1:11" hidden="1">
      <c r="A3014" s="277"/>
      <c r="B3014"/>
      <c r="C3014"/>
      <c r="D3014"/>
      <c r="E3014" s="277"/>
      <c r="F3014" s="277"/>
      <c r="G3014"/>
      <c r="H3014"/>
      <c r="I3014" s="277"/>
      <c r="J3014" s="277"/>
      <c r="K3014" s="278"/>
    </row>
    <row r="3015" spans="1:11" ht="31.5" hidden="1">
      <c r="A3015" s="319" t="s">
        <v>2096</v>
      </c>
      <c r="B3015" s="320" t="s">
        <v>1074</v>
      </c>
      <c r="C3015" s="320" t="s">
        <v>19</v>
      </c>
      <c r="D3015" s="320">
        <v>87316</v>
      </c>
      <c r="E3015" s="321" t="s">
        <v>1773</v>
      </c>
      <c r="F3015" s="321" t="s">
        <v>1195</v>
      </c>
      <c r="G3015" s="320"/>
      <c r="H3015" s="320" t="s">
        <v>28</v>
      </c>
      <c r="I3015" s="321">
        <v>1</v>
      </c>
      <c r="J3015" s="321">
        <v>447.18</v>
      </c>
      <c r="K3015" s="322">
        <v>447.18</v>
      </c>
    </row>
    <row r="3016" spans="1:11" ht="24.75" hidden="1">
      <c r="A3016" s="315"/>
      <c r="B3016" s="316" t="s">
        <v>1066</v>
      </c>
      <c r="C3016" s="316" t="s">
        <v>1067</v>
      </c>
      <c r="D3016" s="316" t="s">
        <v>6</v>
      </c>
      <c r="E3016" s="317" t="s">
        <v>1068</v>
      </c>
      <c r="F3016" s="317" t="s">
        <v>1069</v>
      </c>
      <c r="G3016" s="316"/>
      <c r="H3016" s="316" t="s">
        <v>1070</v>
      </c>
      <c r="I3016" s="317" t="s">
        <v>11</v>
      </c>
      <c r="J3016" s="317" t="s">
        <v>1071</v>
      </c>
      <c r="K3016" s="318" t="s">
        <v>1072</v>
      </c>
    </row>
    <row r="3017" spans="1:11" hidden="1">
      <c r="A3017" s="323" t="s">
        <v>1076</v>
      </c>
      <c r="B3017" s="324" t="s">
        <v>1077</v>
      </c>
      <c r="C3017" s="324" t="s">
        <v>19</v>
      </c>
      <c r="D3017" s="324">
        <v>367</v>
      </c>
      <c r="E3017" s="323" t="s">
        <v>1288</v>
      </c>
      <c r="F3017" s="403" t="s">
        <v>1079</v>
      </c>
      <c r="G3017" s="404"/>
      <c r="H3017" s="324" t="s">
        <v>28</v>
      </c>
      <c r="I3017" s="323">
        <v>1.02</v>
      </c>
      <c r="J3017" s="323">
        <v>106.42</v>
      </c>
      <c r="K3017" s="325">
        <v>108.54</v>
      </c>
    </row>
    <row r="3018" spans="1:11" hidden="1">
      <c r="A3018" s="323" t="s">
        <v>1076</v>
      </c>
      <c r="B3018" s="324" t="s">
        <v>1077</v>
      </c>
      <c r="C3018" s="324" t="s">
        <v>19</v>
      </c>
      <c r="D3018" s="324">
        <v>1379</v>
      </c>
      <c r="E3018" s="323" t="s">
        <v>1289</v>
      </c>
      <c r="F3018" s="403" t="s">
        <v>1079</v>
      </c>
      <c r="G3018" s="404"/>
      <c r="H3018" s="324" t="s">
        <v>218</v>
      </c>
      <c r="I3018" s="323">
        <v>343.52</v>
      </c>
      <c r="J3018" s="323">
        <v>0.78</v>
      </c>
      <c r="K3018" s="325">
        <v>267.94</v>
      </c>
    </row>
    <row r="3019" spans="1:11" hidden="1">
      <c r="A3019" s="323" t="s">
        <v>1076</v>
      </c>
      <c r="B3019" s="324" t="s">
        <v>1083</v>
      </c>
      <c r="C3019" s="324" t="s">
        <v>19</v>
      </c>
      <c r="D3019" s="324">
        <v>88377</v>
      </c>
      <c r="E3019" s="323" t="s">
        <v>2073</v>
      </c>
      <c r="F3019" s="403" t="s">
        <v>1085</v>
      </c>
      <c r="G3019" s="404"/>
      <c r="H3019" s="324" t="s">
        <v>979</v>
      </c>
      <c r="I3019" s="323">
        <v>4.6399999999999997</v>
      </c>
      <c r="J3019" s="323">
        <v>14.51</v>
      </c>
      <c r="K3019" s="325">
        <v>67.319999999999993</v>
      </c>
    </row>
    <row r="3020" spans="1:11" ht="24.75" hidden="1">
      <c r="A3020" s="323" t="s">
        <v>1076</v>
      </c>
      <c r="B3020" s="324" t="s">
        <v>1083</v>
      </c>
      <c r="C3020" s="324" t="s">
        <v>19</v>
      </c>
      <c r="D3020" s="324">
        <v>88830</v>
      </c>
      <c r="E3020" s="323" t="s">
        <v>2080</v>
      </c>
      <c r="F3020" s="403" t="s">
        <v>1098</v>
      </c>
      <c r="G3020" s="404"/>
      <c r="H3020" s="324" t="s">
        <v>1099</v>
      </c>
      <c r="I3020" s="323">
        <v>1.08</v>
      </c>
      <c r="J3020" s="323">
        <v>1.88</v>
      </c>
      <c r="K3020" s="325">
        <v>2.0299999999999998</v>
      </c>
    </row>
    <row r="3021" spans="1:11" ht="24.75" hidden="1">
      <c r="A3021" s="323" t="s">
        <v>1076</v>
      </c>
      <c r="B3021" s="324" t="s">
        <v>1083</v>
      </c>
      <c r="C3021" s="324" t="s">
        <v>19</v>
      </c>
      <c r="D3021" s="324">
        <v>88831</v>
      </c>
      <c r="E3021" s="323" t="s">
        <v>2081</v>
      </c>
      <c r="F3021" s="403" t="s">
        <v>1098</v>
      </c>
      <c r="G3021" s="404"/>
      <c r="H3021" s="324" t="s">
        <v>1101</v>
      </c>
      <c r="I3021" s="323">
        <v>3.56</v>
      </c>
      <c r="J3021" s="323">
        <v>0.38</v>
      </c>
      <c r="K3021" s="325">
        <v>1.35</v>
      </c>
    </row>
    <row r="3022" spans="1:11" hidden="1">
      <c r="A3022" s="277"/>
      <c r="B3022"/>
      <c r="C3022"/>
      <c r="D3022"/>
      <c r="E3022" s="277"/>
      <c r="F3022" s="277"/>
      <c r="G3022"/>
      <c r="H3022"/>
      <c r="I3022" s="277"/>
      <c r="J3022" s="277"/>
      <c r="K3022" s="278"/>
    </row>
    <row r="3023" spans="1:11" hidden="1">
      <c r="A3023" s="277"/>
      <c r="B3023"/>
      <c r="C3023"/>
      <c r="D3023"/>
      <c r="E3023" s="277"/>
      <c r="F3023" s="277"/>
      <c r="G3023"/>
      <c r="H3023"/>
      <c r="I3023" s="277"/>
      <c r="J3023" s="277"/>
      <c r="K3023" s="278"/>
    </row>
    <row r="3024" spans="1:11" ht="31.5" hidden="1">
      <c r="A3024" s="319" t="s">
        <v>2097</v>
      </c>
      <c r="B3024" s="320" t="s">
        <v>1074</v>
      </c>
      <c r="C3024" s="320" t="s">
        <v>19</v>
      </c>
      <c r="D3024" s="320">
        <v>87301</v>
      </c>
      <c r="E3024" s="321" t="s">
        <v>1422</v>
      </c>
      <c r="F3024" s="321" t="s">
        <v>1195</v>
      </c>
      <c r="G3024" s="320"/>
      <c r="H3024" s="320" t="s">
        <v>28</v>
      </c>
      <c r="I3024" s="321">
        <v>1</v>
      </c>
      <c r="J3024" s="321">
        <v>575.44000000000005</v>
      </c>
      <c r="K3024" s="322">
        <v>575.44000000000005</v>
      </c>
    </row>
    <row r="3025" spans="1:11" ht="24.75" hidden="1">
      <c r="A3025" s="315"/>
      <c r="B3025" s="316" t="s">
        <v>1066</v>
      </c>
      <c r="C3025" s="316" t="s">
        <v>1067</v>
      </c>
      <c r="D3025" s="316" t="s">
        <v>6</v>
      </c>
      <c r="E3025" s="317" t="s">
        <v>1068</v>
      </c>
      <c r="F3025" s="317" t="s">
        <v>1069</v>
      </c>
      <c r="G3025" s="316"/>
      <c r="H3025" s="316" t="s">
        <v>1070</v>
      </c>
      <c r="I3025" s="317" t="s">
        <v>11</v>
      </c>
      <c r="J3025" s="317" t="s">
        <v>1071</v>
      </c>
      <c r="K3025" s="318" t="s">
        <v>1072</v>
      </c>
    </row>
    <row r="3026" spans="1:11" hidden="1">
      <c r="A3026" s="323" t="s">
        <v>1076</v>
      </c>
      <c r="B3026" s="324" t="s">
        <v>1077</v>
      </c>
      <c r="C3026" s="324" t="s">
        <v>19</v>
      </c>
      <c r="D3026" s="324">
        <v>370</v>
      </c>
      <c r="E3026" s="323" t="s">
        <v>1433</v>
      </c>
      <c r="F3026" s="403" t="s">
        <v>1079</v>
      </c>
      <c r="G3026" s="404"/>
      <c r="H3026" s="324" t="s">
        <v>28</v>
      </c>
      <c r="I3026" s="323">
        <v>1.36</v>
      </c>
      <c r="J3026" s="323">
        <v>105.05</v>
      </c>
      <c r="K3026" s="325">
        <v>142.86000000000001</v>
      </c>
    </row>
    <row r="3027" spans="1:11" hidden="1">
      <c r="A3027" s="323" t="s">
        <v>1076</v>
      </c>
      <c r="B3027" s="324" t="s">
        <v>1077</v>
      </c>
      <c r="C3027" s="324" t="s">
        <v>19</v>
      </c>
      <c r="D3027" s="324">
        <v>1379</v>
      </c>
      <c r="E3027" s="323" t="s">
        <v>1289</v>
      </c>
      <c r="F3027" s="403" t="s">
        <v>1079</v>
      </c>
      <c r="G3027" s="404"/>
      <c r="H3027" s="324" t="s">
        <v>218</v>
      </c>
      <c r="I3027" s="323">
        <v>459.85</v>
      </c>
      <c r="J3027" s="323">
        <v>0.78</v>
      </c>
      <c r="K3027" s="325">
        <v>358.68</v>
      </c>
    </row>
    <row r="3028" spans="1:11" hidden="1">
      <c r="A3028" s="323" t="s">
        <v>1076</v>
      </c>
      <c r="B3028" s="324" t="s">
        <v>1083</v>
      </c>
      <c r="C3028" s="324" t="s">
        <v>19</v>
      </c>
      <c r="D3028" s="324">
        <v>88377</v>
      </c>
      <c r="E3028" s="323" t="s">
        <v>2073</v>
      </c>
      <c r="F3028" s="403" t="s">
        <v>1085</v>
      </c>
      <c r="G3028" s="404"/>
      <c r="H3028" s="324" t="s">
        <v>979</v>
      </c>
      <c r="I3028" s="323">
        <v>4.8499999999999996</v>
      </c>
      <c r="J3028" s="323">
        <v>14.51</v>
      </c>
      <c r="K3028" s="325">
        <v>70.37</v>
      </c>
    </row>
    <row r="3029" spans="1:11" ht="24.75" hidden="1">
      <c r="A3029" s="323" t="s">
        <v>1076</v>
      </c>
      <c r="B3029" s="324" t="s">
        <v>1083</v>
      </c>
      <c r="C3029" s="324" t="s">
        <v>19</v>
      </c>
      <c r="D3029" s="324">
        <v>88830</v>
      </c>
      <c r="E3029" s="323" t="s">
        <v>2080</v>
      </c>
      <c r="F3029" s="403" t="s">
        <v>1098</v>
      </c>
      <c r="G3029" s="404"/>
      <c r="H3029" s="324" t="s">
        <v>1099</v>
      </c>
      <c r="I3029" s="323">
        <v>1.1299999999999999</v>
      </c>
      <c r="J3029" s="323">
        <v>1.88</v>
      </c>
      <c r="K3029" s="325">
        <v>2.12</v>
      </c>
    </row>
    <row r="3030" spans="1:11" ht="24.75" hidden="1">
      <c r="A3030" s="323" t="s">
        <v>1076</v>
      </c>
      <c r="B3030" s="324" t="s">
        <v>1083</v>
      </c>
      <c r="C3030" s="324" t="s">
        <v>19</v>
      </c>
      <c r="D3030" s="324">
        <v>88831</v>
      </c>
      <c r="E3030" s="323" t="s">
        <v>2081</v>
      </c>
      <c r="F3030" s="403" t="s">
        <v>1098</v>
      </c>
      <c r="G3030" s="404"/>
      <c r="H3030" s="324" t="s">
        <v>1101</v>
      </c>
      <c r="I3030" s="323">
        <v>3.72</v>
      </c>
      <c r="J3030" s="323">
        <v>0.38</v>
      </c>
      <c r="K3030" s="325">
        <v>1.41</v>
      </c>
    </row>
    <row r="3031" spans="1:11" hidden="1">
      <c r="A3031" s="277"/>
      <c r="B3031"/>
      <c r="C3031"/>
      <c r="D3031"/>
      <c r="E3031" s="277"/>
      <c r="F3031" s="277"/>
      <c r="G3031"/>
      <c r="H3031"/>
      <c r="I3031" s="277"/>
      <c r="J3031" s="277"/>
      <c r="K3031" s="278"/>
    </row>
    <row r="3032" spans="1:11" hidden="1">
      <c r="A3032" s="277"/>
      <c r="B3032"/>
      <c r="C3032"/>
      <c r="D3032"/>
      <c r="E3032" s="277"/>
      <c r="F3032" s="277"/>
      <c r="G3032"/>
      <c r="H3032"/>
      <c r="I3032" s="277"/>
      <c r="J3032" s="277"/>
      <c r="K3032" s="278"/>
    </row>
    <row r="3033" spans="1:11" ht="47.25" hidden="1">
      <c r="A3033" s="319" t="s">
        <v>2098</v>
      </c>
      <c r="B3033" s="320" t="s">
        <v>1074</v>
      </c>
      <c r="C3033" s="320" t="s">
        <v>19</v>
      </c>
      <c r="D3033" s="320">
        <v>87283</v>
      </c>
      <c r="E3033" s="321" t="s">
        <v>1415</v>
      </c>
      <c r="F3033" s="321" t="s">
        <v>1195</v>
      </c>
      <c r="G3033" s="320"/>
      <c r="H3033" s="320" t="s">
        <v>28</v>
      </c>
      <c r="I3033" s="321">
        <v>1</v>
      </c>
      <c r="J3033" s="321">
        <v>422.84</v>
      </c>
      <c r="K3033" s="322">
        <v>422.84</v>
      </c>
    </row>
    <row r="3034" spans="1:11" ht="24.75" hidden="1">
      <c r="A3034" s="315"/>
      <c r="B3034" s="316" t="s">
        <v>1066</v>
      </c>
      <c r="C3034" s="316" t="s">
        <v>1067</v>
      </c>
      <c r="D3034" s="316" t="s">
        <v>6</v>
      </c>
      <c r="E3034" s="317" t="s">
        <v>1068</v>
      </c>
      <c r="F3034" s="317" t="s">
        <v>1069</v>
      </c>
      <c r="G3034" s="316"/>
      <c r="H3034" s="316" t="s">
        <v>1070</v>
      </c>
      <c r="I3034" s="317" t="s">
        <v>11</v>
      </c>
      <c r="J3034" s="317" t="s">
        <v>1071</v>
      </c>
      <c r="K3034" s="318" t="s">
        <v>1072</v>
      </c>
    </row>
    <row r="3035" spans="1:11" hidden="1">
      <c r="A3035" s="323" t="s">
        <v>1076</v>
      </c>
      <c r="B3035" s="324" t="s">
        <v>1077</v>
      </c>
      <c r="C3035" s="324" t="s">
        <v>19</v>
      </c>
      <c r="D3035" s="324">
        <v>370</v>
      </c>
      <c r="E3035" s="323" t="s">
        <v>1433</v>
      </c>
      <c r="F3035" s="403" t="s">
        <v>1079</v>
      </c>
      <c r="G3035" s="404"/>
      <c r="H3035" s="324" t="s">
        <v>28</v>
      </c>
      <c r="I3035" s="323">
        <v>1.27</v>
      </c>
      <c r="J3035" s="323">
        <v>105.05</v>
      </c>
      <c r="K3035" s="325">
        <v>133.41</v>
      </c>
    </row>
    <row r="3036" spans="1:11" hidden="1">
      <c r="A3036" s="323" t="s">
        <v>1076</v>
      </c>
      <c r="B3036" s="324" t="s">
        <v>1077</v>
      </c>
      <c r="C3036" s="324" t="s">
        <v>19</v>
      </c>
      <c r="D3036" s="324">
        <v>1379</v>
      </c>
      <c r="E3036" s="323" t="s">
        <v>1289</v>
      </c>
      <c r="F3036" s="403" t="s">
        <v>1079</v>
      </c>
      <c r="G3036" s="404"/>
      <c r="H3036" s="324" t="s">
        <v>218</v>
      </c>
      <c r="I3036" s="323">
        <v>281.52999999999997</v>
      </c>
      <c r="J3036" s="323">
        <v>0.78</v>
      </c>
      <c r="K3036" s="325">
        <v>219.59</v>
      </c>
    </row>
    <row r="3037" spans="1:11" ht="24.75" hidden="1">
      <c r="A3037" s="323" t="s">
        <v>1076</v>
      </c>
      <c r="B3037" s="324" t="s">
        <v>1077</v>
      </c>
      <c r="C3037" s="324" t="s">
        <v>19</v>
      </c>
      <c r="D3037" s="324">
        <v>43617</v>
      </c>
      <c r="E3037" s="323" t="s">
        <v>2099</v>
      </c>
      <c r="F3037" s="403" t="s">
        <v>1079</v>
      </c>
      <c r="G3037" s="404"/>
      <c r="H3037" s="324" t="s">
        <v>1448</v>
      </c>
      <c r="I3037" s="323">
        <v>6.3E-2</v>
      </c>
      <c r="J3037" s="323">
        <v>6.05</v>
      </c>
      <c r="K3037" s="325">
        <v>0.38</v>
      </c>
    </row>
    <row r="3038" spans="1:11" hidden="1">
      <c r="A3038" s="323" t="s">
        <v>1076</v>
      </c>
      <c r="B3038" s="324" t="s">
        <v>1083</v>
      </c>
      <c r="C3038" s="324" t="s">
        <v>19</v>
      </c>
      <c r="D3038" s="324">
        <v>88377</v>
      </c>
      <c r="E3038" s="323" t="s">
        <v>2073</v>
      </c>
      <c r="F3038" s="403" t="s">
        <v>1085</v>
      </c>
      <c r="G3038" s="404"/>
      <c r="H3038" s="324" t="s">
        <v>979</v>
      </c>
      <c r="I3038" s="323">
        <v>4.33</v>
      </c>
      <c r="J3038" s="323">
        <v>14.51</v>
      </c>
      <c r="K3038" s="325">
        <v>62.82</v>
      </c>
    </row>
    <row r="3039" spans="1:11" ht="24.75" hidden="1">
      <c r="A3039" s="323" t="s">
        <v>1076</v>
      </c>
      <c r="B3039" s="324" t="s">
        <v>1083</v>
      </c>
      <c r="C3039" s="324" t="s">
        <v>19</v>
      </c>
      <c r="D3039" s="324">
        <v>88830</v>
      </c>
      <c r="E3039" s="323" t="s">
        <v>2080</v>
      </c>
      <c r="F3039" s="403" t="s">
        <v>1098</v>
      </c>
      <c r="G3039" s="404"/>
      <c r="H3039" s="324" t="s">
        <v>1099</v>
      </c>
      <c r="I3039" s="323">
        <v>3.3319999999999999</v>
      </c>
      <c r="J3039" s="323">
        <v>1.88</v>
      </c>
      <c r="K3039" s="325">
        <v>6.26</v>
      </c>
    </row>
    <row r="3040" spans="1:11" ht="24.75" hidden="1">
      <c r="A3040" s="323" t="s">
        <v>1076</v>
      </c>
      <c r="B3040" s="324" t="s">
        <v>1083</v>
      </c>
      <c r="C3040" s="324" t="s">
        <v>19</v>
      </c>
      <c r="D3040" s="324">
        <v>88831</v>
      </c>
      <c r="E3040" s="323" t="s">
        <v>2081</v>
      </c>
      <c r="F3040" s="403" t="s">
        <v>1098</v>
      </c>
      <c r="G3040" s="404"/>
      <c r="H3040" s="324" t="s">
        <v>1101</v>
      </c>
      <c r="I3040" s="323">
        <v>1.01</v>
      </c>
      <c r="J3040" s="323">
        <v>0.38</v>
      </c>
      <c r="K3040" s="325">
        <v>0.38</v>
      </c>
    </row>
    <row r="3041" spans="1:11" hidden="1">
      <c r="A3041" s="277"/>
      <c r="B3041"/>
      <c r="C3041"/>
      <c r="D3041"/>
      <c r="E3041" s="277"/>
      <c r="F3041" s="277"/>
      <c r="G3041"/>
      <c r="H3041"/>
      <c r="I3041" s="277"/>
      <c r="J3041" s="277"/>
      <c r="K3041" s="278"/>
    </row>
    <row r="3042" spans="1:11" hidden="1">
      <c r="A3042" s="277"/>
      <c r="B3042"/>
      <c r="C3042"/>
      <c r="D3042"/>
      <c r="E3042" s="277"/>
      <c r="F3042" s="277"/>
      <c r="G3042"/>
      <c r="H3042"/>
      <c r="I3042" s="277"/>
      <c r="J3042" s="277"/>
      <c r="K3042" s="278"/>
    </row>
    <row r="3043" spans="1:11" ht="31.5" hidden="1">
      <c r="A3043" s="319" t="s">
        <v>2100</v>
      </c>
      <c r="B3043" s="320" t="s">
        <v>1074</v>
      </c>
      <c r="C3043" s="320" t="s">
        <v>19</v>
      </c>
      <c r="D3043" s="320">
        <v>89998</v>
      </c>
      <c r="E3043" s="321" t="s">
        <v>1778</v>
      </c>
      <c r="F3043" s="321" t="s">
        <v>1210</v>
      </c>
      <c r="G3043" s="320"/>
      <c r="H3043" s="320" t="s">
        <v>218</v>
      </c>
      <c r="I3043" s="321">
        <v>1</v>
      </c>
      <c r="J3043" s="321">
        <v>11.95</v>
      </c>
      <c r="K3043" s="322">
        <v>11.95</v>
      </c>
    </row>
    <row r="3044" spans="1:11" ht="24.75" hidden="1">
      <c r="A3044" s="315"/>
      <c r="B3044" s="316" t="s">
        <v>1066</v>
      </c>
      <c r="C3044" s="316" t="s">
        <v>1067</v>
      </c>
      <c r="D3044" s="316" t="s">
        <v>6</v>
      </c>
      <c r="E3044" s="317" t="s">
        <v>1068</v>
      </c>
      <c r="F3044" s="317" t="s">
        <v>1069</v>
      </c>
      <c r="G3044" s="316"/>
      <c r="H3044" s="316" t="s">
        <v>1070</v>
      </c>
      <c r="I3044" s="317" t="s">
        <v>11</v>
      </c>
      <c r="J3044" s="317" t="s">
        <v>1071</v>
      </c>
      <c r="K3044" s="318" t="s">
        <v>1072</v>
      </c>
    </row>
    <row r="3045" spans="1:11" hidden="1">
      <c r="A3045" s="323" t="s">
        <v>1076</v>
      </c>
      <c r="B3045" s="324" t="s">
        <v>1077</v>
      </c>
      <c r="C3045" s="324" t="s">
        <v>19</v>
      </c>
      <c r="D3045" s="324">
        <v>34</v>
      </c>
      <c r="E3045" s="323" t="s">
        <v>2101</v>
      </c>
      <c r="F3045" s="403" t="s">
        <v>1079</v>
      </c>
      <c r="G3045" s="404"/>
      <c r="H3045" s="324" t="s">
        <v>218</v>
      </c>
      <c r="I3045" s="323">
        <v>1</v>
      </c>
      <c r="J3045" s="323">
        <v>10.47</v>
      </c>
      <c r="K3045" s="325">
        <v>10.47</v>
      </c>
    </row>
    <row r="3046" spans="1:11" hidden="1">
      <c r="A3046" s="323" t="s">
        <v>1076</v>
      </c>
      <c r="B3046" s="324" t="s">
        <v>1083</v>
      </c>
      <c r="C3046" s="324" t="s">
        <v>19</v>
      </c>
      <c r="D3046" s="324">
        <v>88238</v>
      </c>
      <c r="E3046" s="323" t="s">
        <v>1229</v>
      </c>
      <c r="F3046" s="403" t="s">
        <v>1085</v>
      </c>
      <c r="G3046" s="404"/>
      <c r="H3046" s="324" t="s">
        <v>979</v>
      </c>
      <c r="I3046" s="323">
        <v>3.2500000000000001E-2</v>
      </c>
      <c r="J3046" s="323">
        <v>16.03</v>
      </c>
      <c r="K3046" s="325">
        <v>0.52</v>
      </c>
    </row>
    <row r="3047" spans="1:11" hidden="1">
      <c r="A3047" s="323" t="s">
        <v>1076</v>
      </c>
      <c r="B3047" s="324" t="s">
        <v>1083</v>
      </c>
      <c r="C3047" s="324" t="s">
        <v>19</v>
      </c>
      <c r="D3047" s="324">
        <v>88245</v>
      </c>
      <c r="E3047" s="323" t="s">
        <v>1230</v>
      </c>
      <c r="F3047" s="403" t="s">
        <v>1085</v>
      </c>
      <c r="G3047" s="404"/>
      <c r="H3047" s="324" t="s">
        <v>979</v>
      </c>
      <c r="I3047" s="323">
        <v>4.8800000000000003E-2</v>
      </c>
      <c r="J3047" s="323">
        <v>19.86</v>
      </c>
      <c r="K3047" s="325">
        <v>0.96</v>
      </c>
    </row>
    <row r="3048" spans="1:11" hidden="1">
      <c r="A3048" s="277"/>
      <c r="B3048"/>
      <c r="C3048"/>
      <c r="D3048"/>
      <c r="E3048" s="277"/>
      <c r="F3048" s="277"/>
      <c r="G3048"/>
      <c r="H3048"/>
      <c r="I3048" s="277"/>
      <c r="J3048" s="277"/>
      <c r="K3048" s="278"/>
    </row>
    <row r="3049" spans="1:11" hidden="1">
      <c r="A3049" s="277"/>
      <c r="B3049"/>
      <c r="C3049"/>
      <c r="D3049"/>
      <c r="E3049" s="277"/>
      <c r="F3049" s="277"/>
      <c r="G3049"/>
      <c r="H3049"/>
      <c r="I3049" s="277"/>
      <c r="J3049" s="277"/>
      <c r="K3049" s="278"/>
    </row>
    <row r="3050" spans="1:11" ht="47.25" hidden="1">
      <c r="A3050" s="319" t="s">
        <v>2102</v>
      </c>
      <c r="B3050" s="320" t="s">
        <v>1074</v>
      </c>
      <c r="C3050" s="320" t="s">
        <v>19</v>
      </c>
      <c r="D3050" s="320">
        <v>92783</v>
      </c>
      <c r="E3050" s="321" t="s">
        <v>1779</v>
      </c>
      <c r="F3050" s="321" t="s">
        <v>1210</v>
      </c>
      <c r="G3050" s="320"/>
      <c r="H3050" s="320" t="s">
        <v>218</v>
      </c>
      <c r="I3050" s="321">
        <v>1</v>
      </c>
      <c r="J3050" s="321">
        <v>18.010000000000002</v>
      </c>
      <c r="K3050" s="322">
        <v>18.010000000000002</v>
      </c>
    </row>
    <row r="3051" spans="1:11" ht="24.75" hidden="1">
      <c r="A3051" s="315"/>
      <c r="B3051" s="316" t="s">
        <v>1066</v>
      </c>
      <c r="C3051" s="316" t="s">
        <v>1067</v>
      </c>
      <c r="D3051" s="316" t="s">
        <v>6</v>
      </c>
      <c r="E3051" s="317" t="s">
        <v>1068</v>
      </c>
      <c r="F3051" s="317" t="s">
        <v>1069</v>
      </c>
      <c r="G3051" s="316"/>
      <c r="H3051" s="316" t="s">
        <v>1070</v>
      </c>
      <c r="I3051" s="317" t="s">
        <v>11</v>
      </c>
      <c r="J3051" s="317" t="s">
        <v>1071</v>
      </c>
      <c r="K3051" s="318" t="s">
        <v>1072</v>
      </c>
    </row>
    <row r="3052" spans="1:11" ht="24.75" hidden="1">
      <c r="A3052" s="323" t="s">
        <v>1076</v>
      </c>
      <c r="B3052" s="324" t="s">
        <v>1077</v>
      </c>
      <c r="C3052" s="324" t="s">
        <v>19</v>
      </c>
      <c r="D3052" s="324">
        <v>39017</v>
      </c>
      <c r="E3052" s="323" t="s">
        <v>1226</v>
      </c>
      <c r="F3052" s="403" t="s">
        <v>1079</v>
      </c>
      <c r="G3052" s="404"/>
      <c r="H3052" s="324" t="s">
        <v>123</v>
      </c>
      <c r="I3052" s="323">
        <v>2.8159999999999998</v>
      </c>
      <c r="J3052" s="323">
        <v>0.22</v>
      </c>
      <c r="K3052" s="325">
        <v>0.61</v>
      </c>
    </row>
    <row r="3053" spans="1:11" hidden="1">
      <c r="A3053" s="323" t="s">
        <v>1076</v>
      </c>
      <c r="B3053" s="324" t="s">
        <v>1077</v>
      </c>
      <c r="C3053" s="324" t="s">
        <v>19</v>
      </c>
      <c r="D3053" s="324">
        <v>43132</v>
      </c>
      <c r="E3053" s="323" t="s">
        <v>1227</v>
      </c>
      <c r="F3053" s="403" t="s">
        <v>1079</v>
      </c>
      <c r="G3053" s="404"/>
      <c r="H3053" s="324" t="s">
        <v>1228</v>
      </c>
      <c r="I3053" s="323">
        <v>2.5000000000000001E-2</v>
      </c>
      <c r="J3053" s="323">
        <v>20.010000000000002</v>
      </c>
      <c r="K3053" s="325">
        <v>0.5</v>
      </c>
    </row>
    <row r="3054" spans="1:11" hidden="1">
      <c r="A3054" s="323" t="s">
        <v>1076</v>
      </c>
      <c r="B3054" s="324" t="s">
        <v>1083</v>
      </c>
      <c r="C3054" s="324" t="s">
        <v>19</v>
      </c>
      <c r="D3054" s="324">
        <v>88238</v>
      </c>
      <c r="E3054" s="323" t="s">
        <v>1229</v>
      </c>
      <c r="F3054" s="403" t="s">
        <v>1085</v>
      </c>
      <c r="G3054" s="404"/>
      <c r="H3054" s="324" t="s">
        <v>979</v>
      </c>
      <c r="I3054" s="323">
        <v>3.1E-2</v>
      </c>
      <c r="J3054" s="323">
        <v>16.03</v>
      </c>
      <c r="K3054" s="325">
        <v>0.49</v>
      </c>
    </row>
    <row r="3055" spans="1:11" hidden="1">
      <c r="A3055" s="323" t="s">
        <v>1076</v>
      </c>
      <c r="B3055" s="324" t="s">
        <v>1083</v>
      </c>
      <c r="C3055" s="324" t="s">
        <v>19</v>
      </c>
      <c r="D3055" s="324">
        <v>88245</v>
      </c>
      <c r="E3055" s="323" t="s">
        <v>1230</v>
      </c>
      <c r="F3055" s="403" t="s">
        <v>1085</v>
      </c>
      <c r="G3055" s="404"/>
      <c r="H3055" s="324" t="s">
        <v>979</v>
      </c>
      <c r="I3055" s="323">
        <v>0.18959999999999999</v>
      </c>
      <c r="J3055" s="323">
        <v>19.86</v>
      </c>
      <c r="K3055" s="325">
        <v>3.76</v>
      </c>
    </row>
    <row r="3056" spans="1:11" hidden="1">
      <c r="A3056" s="323" t="s">
        <v>1076</v>
      </c>
      <c r="B3056" s="324" t="s">
        <v>1083</v>
      </c>
      <c r="C3056" s="324" t="s">
        <v>19</v>
      </c>
      <c r="D3056" s="324">
        <v>92799</v>
      </c>
      <c r="E3056" s="323" t="s">
        <v>2103</v>
      </c>
      <c r="F3056" s="403" t="s">
        <v>1088</v>
      </c>
      <c r="G3056" s="404"/>
      <c r="H3056" s="324" t="s">
        <v>218</v>
      </c>
      <c r="I3056" s="323">
        <v>1</v>
      </c>
      <c r="J3056" s="323">
        <v>12.65</v>
      </c>
      <c r="K3056" s="325">
        <v>12.65</v>
      </c>
    </row>
    <row r="3057" spans="1:11" hidden="1">
      <c r="A3057" s="277"/>
      <c r="B3057"/>
      <c r="C3057"/>
      <c r="D3057"/>
      <c r="E3057" s="277"/>
      <c r="F3057" s="277"/>
      <c r="G3057"/>
      <c r="H3057"/>
      <c r="I3057" s="277"/>
      <c r="J3057" s="277"/>
      <c r="K3057" s="278"/>
    </row>
    <row r="3058" spans="1:11" hidden="1">
      <c r="A3058" s="277"/>
      <c r="B3058"/>
      <c r="C3058"/>
      <c r="D3058"/>
      <c r="E3058" s="277"/>
      <c r="F3058" s="277"/>
      <c r="G3058"/>
      <c r="H3058"/>
      <c r="I3058" s="277"/>
      <c r="J3058" s="277"/>
      <c r="K3058" s="278"/>
    </row>
    <row r="3059" spans="1:11" ht="31.5" hidden="1">
      <c r="A3059" s="319" t="s">
        <v>2104</v>
      </c>
      <c r="B3059" s="320" t="s">
        <v>1074</v>
      </c>
      <c r="C3059" s="320" t="s">
        <v>19</v>
      </c>
      <c r="D3059" s="320">
        <v>89996</v>
      </c>
      <c r="E3059" s="321" t="s">
        <v>1777</v>
      </c>
      <c r="F3059" s="321" t="s">
        <v>1210</v>
      </c>
      <c r="G3059" s="320"/>
      <c r="H3059" s="320" t="s">
        <v>218</v>
      </c>
      <c r="I3059" s="321">
        <v>1</v>
      </c>
      <c r="J3059" s="321">
        <v>12.34</v>
      </c>
      <c r="K3059" s="322">
        <v>12.34</v>
      </c>
    </row>
    <row r="3060" spans="1:11" ht="24.75" hidden="1">
      <c r="A3060" s="315"/>
      <c r="B3060" s="316" t="s">
        <v>1066</v>
      </c>
      <c r="C3060" s="316" t="s">
        <v>1067</v>
      </c>
      <c r="D3060" s="316" t="s">
        <v>6</v>
      </c>
      <c r="E3060" s="317" t="s">
        <v>1068</v>
      </c>
      <c r="F3060" s="317" t="s">
        <v>1069</v>
      </c>
      <c r="G3060" s="316"/>
      <c r="H3060" s="316" t="s">
        <v>1070</v>
      </c>
      <c r="I3060" s="317" t="s">
        <v>11</v>
      </c>
      <c r="J3060" s="317" t="s">
        <v>1071</v>
      </c>
      <c r="K3060" s="318" t="s">
        <v>1072</v>
      </c>
    </row>
    <row r="3061" spans="1:11" hidden="1">
      <c r="A3061" s="323" t="s">
        <v>1076</v>
      </c>
      <c r="B3061" s="324" t="s">
        <v>1077</v>
      </c>
      <c r="C3061" s="324" t="s">
        <v>19</v>
      </c>
      <c r="D3061" s="324">
        <v>34</v>
      </c>
      <c r="E3061" s="323" t="s">
        <v>2101</v>
      </c>
      <c r="F3061" s="403" t="s">
        <v>1079</v>
      </c>
      <c r="G3061" s="404"/>
      <c r="H3061" s="324" t="s">
        <v>218</v>
      </c>
      <c r="I3061" s="323">
        <v>1</v>
      </c>
      <c r="J3061" s="323">
        <v>10.47</v>
      </c>
      <c r="K3061" s="325">
        <v>10.47</v>
      </c>
    </row>
    <row r="3062" spans="1:11" hidden="1">
      <c r="A3062" s="323" t="s">
        <v>1076</v>
      </c>
      <c r="B3062" s="324" t="s">
        <v>1083</v>
      </c>
      <c r="C3062" s="324" t="s">
        <v>19</v>
      </c>
      <c r="D3062" s="324">
        <v>88238</v>
      </c>
      <c r="E3062" s="323" t="s">
        <v>1229</v>
      </c>
      <c r="F3062" s="403" t="s">
        <v>1085</v>
      </c>
      <c r="G3062" s="404"/>
      <c r="H3062" s="324" t="s">
        <v>979</v>
      </c>
      <c r="I3062" s="323">
        <v>4.1000000000000002E-2</v>
      </c>
      <c r="J3062" s="323">
        <v>16.03</v>
      </c>
      <c r="K3062" s="325">
        <v>0.65</v>
      </c>
    </row>
    <row r="3063" spans="1:11" hidden="1">
      <c r="A3063" s="323" t="s">
        <v>1076</v>
      </c>
      <c r="B3063" s="324" t="s">
        <v>1083</v>
      </c>
      <c r="C3063" s="324" t="s">
        <v>19</v>
      </c>
      <c r="D3063" s="324">
        <v>88245</v>
      </c>
      <c r="E3063" s="323" t="s">
        <v>1230</v>
      </c>
      <c r="F3063" s="403" t="s">
        <v>1085</v>
      </c>
      <c r="G3063" s="404"/>
      <c r="H3063" s="324" t="s">
        <v>979</v>
      </c>
      <c r="I3063" s="323">
        <v>6.1499999999999999E-2</v>
      </c>
      <c r="J3063" s="323">
        <v>19.86</v>
      </c>
      <c r="K3063" s="325">
        <v>1.22</v>
      </c>
    </row>
    <row r="3064" spans="1:11" hidden="1">
      <c r="A3064" s="277"/>
      <c r="B3064"/>
      <c r="C3064"/>
      <c r="D3064"/>
      <c r="E3064" s="277"/>
      <c r="F3064" s="277"/>
      <c r="G3064"/>
      <c r="H3064"/>
      <c r="I3064" s="277"/>
      <c r="J3064" s="277"/>
      <c r="K3064" s="278"/>
    </row>
    <row r="3065" spans="1:11" hidden="1">
      <c r="A3065" s="277"/>
      <c r="B3065"/>
      <c r="C3065"/>
      <c r="D3065"/>
      <c r="E3065" s="277"/>
      <c r="F3065" s="277"/>
      <c r="G3065"/>
      <c r="H3065"/>
      <c r="I3065" s="277"/>
      <c r="J3065" s="277"/>
      <c r="K3065" s="278"/>
    </row>
    <row r="3066" spans="1:11" ht="31.5" hidden="1">
      <c r="A3066" s="319" t="s">
        <v>2105</v>
      </c>
      <c r="B3066" s="320" t="s">
        <v>1074</v>
      </c>
      <c r="C3066" s="320" t="s">
        <v>19</v>
      </c>
      <c r="D3066" s="320">
        <v>88245</v>
      </c>
      <c r="E3066" s="321" t="s">
        <v>1230</v>
      </c>
      <c r="F3066" s="321" t="s">
        <v>1195</v>
      </c>
      <c r="G3066" s="320"/>
      <c r="H3066" s="320" t="s">
        <v>979</v>
      </c>
      <c r="I3066" s="321">
        <v>1</v>
      </c>
      <c r="J3066" s="321">
        <v>19.86</v>
      </c>
      <c r="K3066" s="322">
        <v>19.86</v>
      </c>
    </row>
    <row r="3067" spans="1:11" ht="24.75" hidden="1">
      <c r="A3067" s="315"/>
      <c r="B3067" s="316" t="s">
        <v>1066</v>
      </c>
      <c r="C3067" s="316" t="s">
        <v>1067</v>
      </c>
      <c r="D3067" s="316" t="s">
        <v>6</v>
      </c>
      <c r="E3067" s="317" t="s">
        <v>1068</v>
      </c>
      <c r="F3067" s="317" t="s">
        <v>1069</v>
      </c>
      <c r="G3067" s="316"/>
      <c r="H3067" s="316" t="s">
        <v>1070</v>
      </c>
      <c r="I3067" s="317" t="s">
        <v>11</v>
      </c>
      <c r="J3067" s="317" t="s">
        <v>1071</v>
      </c>
      <c r="K3067" s="318" t="s">
        <v>1072</v>
      </c>
    </row>
    <row r="3068" spans="1:11" hidden="1">
      <c r="A3068" s="323" t="s">
        <v>1076</v>
      </c>
      <c r="B3068" s="324" t="s">
        <v>1077</v>
      </c>
      <c r="C3068" s="324" t="s">
        <v>19</v>
      </c>
      <c r="D3068" s="324">
        <v>378</v>
      </c>
      <c r="E3068" s="323" t="s">
        <v>1897</v>
      </c>
      <c r="F3068" s="403" t="s">
        <v>1197</v>
      </c>
      <c r="G3068" s="404"/>
      <c r="H3068" s="324" t="s">
        <v>979</v>
      </c>
      <c r="I3068" s="323">
        <v>1</v>
      </c>
      <c r="J3068" s="323">
        <v>14.83</v>
      </c>
      <c r="K3068" s="325">
        <v>14.83</v>
      </c>
    </row>
    <row r="3069" spans="1:11" hidden="1">
      <c r="A3069" s="323" t="s">
        <v>1076</v>
      </c>
      <c r="B3069" s="324" t="s">
        <v>1077</v>
      </c>
      <c r="C3069" s="324" t="s">
        <v>19</v>
      </c>
      <c r="D3069" s="324">
        <v>37370</v>
      </c>
      <c r="E3069" s="323" t="s">
        <v>2049</v>
      </c>
      <c r="F3069" s="403" t="s">
        <v>1079</v>
      </c>
      <c r="G3069" s="404"/>
      <c r="H3069" s="324" t="s">
        <v>979</v>
      </c>
      <c r="I3069" s="323">
        <v>1</v>
      </c>
      <c r="J3069" s="323">
        <v>1.52</v>
      </c>
      <c r="K3069" s="325">
        <v>1.52</v>
      </c>
    </row>
    <row r="3070" spans="1:11" hidden="1">
      <c r="A3070" s="323" t="s">
        <v>1076</v>
      </c>
      <c r="B3070" s="324" t="s">
        <v>1077</v>
      </c>
      <c r="C3070" s="324" t="s">
        <v>19</v>
      </c>
      <c r="D3070" s="324">
        <v>37371</v>
      </c>
      <c r="E3070" s="323" t="s">
        <v>2050</v>
      </c>
      <c r="F3070" s="403" t="s">
        <v>1959</v>
      </c>
      <c r="G3070" s="404"/>
      <c r="H3070" s="324" t="s">
        <v>979</v>
      </c>
      <c r="I3070" s="323">
        <v>1</v>
      </c>
      <c r="J3070" s="323">
        <v>0.68</v>
      </c>
      <c r="K3070" s="325">
        <v>0.68</v>
      </c>
    </row>
    <row r="3071" spans="1:11" hidden="1">
      <c r="A3071" s="323" t="s">
        <v>1076</v>
      </c>
      <c r="B3071" s="324" t="s">
        <v>1077</v>
      </c>
      <c r="C3071" s="324" t="s">
        <v>19</v>
      </c>
      <c r="D3071" s="324">
        <v>37372</v>
      </c>
      <c r="E3071" s="323" t="s">
        <v>1198</v>
      </c>
      <c r="F3071" s="403" t="s">
        <v>1079</v>
      </c>
      <c r="G3071" s="404"/>
      <c r="H3071" s="324" t="s">
        <v>979</v>
      </c>
      <c r="I3071" s="323">
        <v>1</v>
      </c>
      <c r="J3071" s="323">
        <v>0.81</v>
      </c>
      <c r="K3071" s="325">
        <v>0.81</v>
      </c>
    </row>
    <row r="3072" spans="1:11" hidden="1">
      <c r="A3072" s="323" t="s">
        <v>1076</v>
      </c>
      <c r="B3072" s="324" t="s">
        <v>1077</v>
      </c>
      <c r="C3072" s="324" t="s">
        <v>19</v>
      </c>
      <c r="D3072" s="324">
        <v>37373</v>
      </c>
      <c r="E3072" s="323" t="s">
        <v>1199</v>
      </c>
      <c r="F3072" s="403" t="s">
        <v>1200</v>
      </c>
      <c r="G3072" s="404"/>
      <c r="H3072" s="324" t="s">
        <v>979</v>
      </c>
      <c r="I3072" s="323">
        <v>1</v>
      </c>
      <c r="J3072" s="323">
        <v>0.06</v>
      </c>
      <c r="K3072" s="325">
        <v>0.06</v>
      </c>
    </row>
    <row r="3073" spans="1:11" hidden="1">
      <c r="A3073" s="323" t="s">
        <v>1076</v>
      </c>
      <c r="B3073" s="324" t="s">
        <v>1077</v>
      </c>
      <c r="C3073" s="324" t="s">
        <v>19</v>
      </c>
      <c r="D3073" s="324">
        <v>43465</v>
      </c>
      <c r="E3073" s="323" t="s">
        <v>2051</v>
      </c>
      <c r="F3073" s="403" t="s">
        <v>1202</v>
      </c>
      <c r="G3073" s="404"/>
      <c r="H3073" s="324" t="s">
        <v>979</v>
      </c>
      <c r="I3073" s="323">
        <v>1</v>
      </c>
      <c r="J3073" s="323">
        <v>0.74</v>
      </c>
      <c r="K3073" s="325">
        <v>0.74</v>
      </c>
    </row>
    <row r="3074" spans="1:11" hidden="1">
      <c r="A3074" s="323" t="s">
        <v>1076</v>
      </c>
      <c r="B3074" s="324" t="s">
        <v>1077</v>
      </c>
      <c r="C3074" s="324" t="s">
        <v>19</v>
      </c>
      <c r="D3074" s="324">
        <v>43489</v>
      </c>
      <c r="E3074" s="323" t="s">
        <v>2052</v>
      </c>
      <c r="F3074" s="403" t="s">
        <v>1202</v>
      </c>
      <c r="G3074" s="404"/>
      <c r="H3074" s="324" t="s">
        <v>979</v>
      </c>
      <c r="I3074" s="323">
        <v>1</v>
      </c>
      <c r="J3074" s="323">
        <v>1.0900000000000001</v>
      </c>
      <c r="K3074" s="325">
        <v>1.0900000000000001</v>
      </c>
    </row>
    <row r="3075" spans="1:11" hidden="1">
      <c r="A3075" s="323" t="s">
        <v>1076</v>
      </c>
      <c r="B3075" s="324" t="s">
        <v>1083</v>
      </c>
      <c r="C3075" s="324" t="s">
        <v>19</v>
      </c>
      <c r="D3075" s="324">
        <v>95314</v>
      </c>
      <c r="E3075" s="323" t="s">
        <v>2106</v>
      </c>
      <c r="F3075" s="403" t="s">
        <v>1085</v>
      </c>
      <c r="G3075" s="404"/>
      <c r="H3075" s="324" t="s">
        <v>979</v>
      </c>
      <c r="I3075" s="323">
        <v>1</v>
      </c>
      <c r="J3075" s="323">
        <v>0.13</v>
      </c>
      <c r="K3075" s="325">
        <v>0.13</v>
      </c>
    </row>
    <row r="3076" spans="1:11" hidden="1">
      <c r="A3076" s="277"/>
      <c r="B3076"/>
      <c r="C3076"/>
      <c r="D3076"/>
      <c r="E3076" s="277"/>
      <c r="F3076" s="277"/>
      <c r="G3076"/>
      <c r="H3076"/>
      <c r="I3076" s="277"/>
      <c r="J3076" s="277"/>
      <c r="K3076" s="278"/>
    </row>
    <row r="3077" spans="1:11" hidden="1">
      <c r="A3077" s="277"/>
      <c r="B3077"/>
      <c r="C3077"/>
      <c r="D3077"/>
      <c r="E3077" s="277"/>
      <c r="F3077" s="277"/>
      <c r="G3077"/>
      <c r="H3077"/>
      <c r="I3077" s="277"/>
      <c r="J3077" s="277"/>
      <c r="K3077" s="278"/>
    </row>
    <row r="3078" spans="1:11" ht="31.5" hidden="1">
      <c r="A3078" s="319" t="s">
        <v>2107</v>
      </c>
      <c r="B3078" s="320" t="s">
        <v>1074</v>
      </c>
      <c r="C3078" s="320" t="s">
        <v>19</v>
      </c>
      <c r="D3078" s="320">
        <v>88247</v>
      </c>
      <c r="E3078" s="321" t="s">
        <v>1475</v>
      </c>
      <c r="F3078" s="321" t="s">
        <v>1195</v>
      </c>
      <c r="G3078" s="320"/>
      <c r="H3078" s="320" t="s">
        <v>979</v>
      </c>
      <c r="I3078" s="321">
        <v>1</v>
      </c>
      <c r="J3078" s="321">
        <v>17.23</v>
      </c>
      <c r="K3078" s="322">
        <v>17.23</v>
      </c>
    </row>
    <row r="3079" spans="1:11" ht="24.75" hidden="1">
      <c r="A3079" s="315"/>
      <c r="B3079" s="316" t="s">
        <v>1066</v>
      </c>
      <c r="C3079" s="316" t="s">
        <v>1067</v>
      </c>
      <c r="D3079" s="316" t="s">
        <v>6</v>
      </c>
      <c r="E3079" s="317" t="s">
        <v>1068</v>
      </c>
      <c r="F3079" s="317" t="s">
        <v>1069</v>
      </c>
      <c r="G3079" s="316"/>
      <c r="H3079" s="316" t="s">
        <v>1070</v>
      </c>
      <c r="I3079" s="317" t="s">
        <v>11</v>
      </c>
      <c r="J3079" s="317" t="s">
        <v>1071</v>
      </c>
      <c r="K3079" s="318" t="s">
        <v>1072</v>
      </c>
    </row>
    <row r="3080" spans="1:11" hidden="1">
      <c r="A3080" s="323" t="s">
        <v>1076</v>
      </c>
      <c r="B3080" s="324" t="s">
        <v>1077</v>
      </c>
      <c r="C3080" s="324" t="s">
        <v>19</v>
      </c>
      <c r="D3080" s="324">
        <v>247</v>
      </c>
      <c r="E3080" s="323" t="s">
        <v>2108</v>
      </c>
      <c r="F3080" s="403" t="s">
        <v>1197</v>
      </c>
      <c r="G3080" s="404"/>
      <c r="H3080" s="324" t="s">
        <v>979</v>
      </c>
      <c r="I3080" s="323">
        <v>1</v>
      </c>
      <c r="J3080" s="323">
        <v>11.95</v>
      </c>
      <c r="K3080" s="325">
        <v>11.95</v>
      </c>
    </row>
    <row r="3081" spans="1:11" hidden="1">
      <c r="A3081" s="323" t="s">
        <v>1076</v>
      </c>
      <c r="B3081" s="324" t="s">
        <v>1077</v>
      </c>
      <c r="C3081" s="324" t="s">
        <v>19</v>
      </c>
      <c r="D3081" s="324">
        <v>37370</v>
      </c>
      <c r="E3081" s="323" t="s">
        <v>2049</v>
      </c>
      <c r="F3081" s="403" t="s">
        <v>1079</v>
      </c>
      <c r="G3081" s="404"/>
      <c r="H3081" s="324" t="s">
        <v>979</v>
      </c>
      <c r="I3081" s="323">
        <v>1</v>
      </c>
      <c r="J3081" s="323">
        <v>1.52</v>
      </c>
      <c r="K3081" s="325">
        <v>1.52</v>
      </c>
    </row>
    <row r="3082" spans="1:11" hidden="1">
      <c r="A3082" s="323" t="s">
        <v>1076</v>
      </c>
      <c r="B3082" s="324" t="s">
        <v>1077</v>
      </c>
      <c r="C3082" s="324" t="s">
        <v>19</v>
      </c>
      <c r="D3082" s="324">
        <v>37371</v>
      </c>
      <c r="E3082" s="323" t="s">
        <v>2050</v>
      </c>
      <c r="F3082" s="403" t="s">
        <v>1959</v>
      </c>
      <c r="G3082" s="404"/>
      <c r="H3082" s="324" t="s">
        <v>979</v>
      </c>
      <c r="I3082" s="323">
        <v>1</v>
      </c>
      <c r="J3082" s="323">
        <v>0.68</v>
      </c>
      <c r="K3082" s="325">
        <v>0.68</v>
      </c>
    </row>
    <row r="3083" spans="1:11" hidden="1">
      <c r="A3083" s="323" t="s">
        <v>1076</v>
      </c>
      <c r="B3083" s="324" t="s">
        <v>1077</v>
      </c>
      <c r="C3083" s="324" t="s">
        <v>19</v>
      </c>
      <c r="D3083" s="324">
        <v>37372</v>
      </c>
      <c r="E3083" s="323" t="s">
        <v>1198</v>
      </c>
      <c r="F3083" s="403" t="s">
        <v>1079</v>
      </c>
      <c r="G3083" s="404"/>
      <c r="H3083" s="324" t="s">
        <v>979</v>
      </c>
      <c r="I3083" s="323">
        <v>1</v>
      </c>
      <c r="J3083" s="323">
        <v>0.81</v>
      </c>
      <c r="K3083" s="325">
        <v>0.81</v>
      </c>
    </row>
    <row r="3084" spans="1:11" hidden="1">
      <c r="A3084" s="323" t="s">
        <v>1076</v>
      </c>
      <c r="B3084" s="324" t="s">
        <v>1077</v>
      </c>
      <c r="C3084" s="324" t="s">
        <v>19</v>
      </c>
      <c r="D3084" s="324">
        <v>37373</v>
      </c>
      <c r="E3084" s="323" t="s">
        <v>1199</v>
      </c>
      <c r="F3084" s="403" t="s">
        <v>1200</v>
      </c>
      <c r="G3084" s="404"/>
      <c r="H3084" s="324" t="s">
        <v>979</v>
      </c>
      <c r="I3084" s="323">
        <v>1</v>
      </c>
      <c r="J3084" s="323">
        <v>0.06</v>
      </c>
      <c r="K3084" s="325">
        <v>0.06</v>
      </c>
    </row>
    <row r="3085" spans="1:11" hidden="1">
      <c r="A3085" s="323" t="s">
        <v>1076</v>
      </c>
      <c r="B3085" s="324" t="s">
        <v>1077</v>
      </c>
      <c r="C3085" s="324" t="s">
        <v>19</v>
      </c>
      <c r="D3085" s="324">
        <v>43460</v>
      </c>
      <c r="E3085" s="323" t="s">
        <v>2109</v>
      </c>
      <c r="F3085" s="403" t="s">
        <v>1202</v>
      </c>
      <c r="G3085" s="404"/>
      <c r="H3085" s="324" t="s">
        <v>979</v>
      </c>
      <c r="I3085" s="323">
        <v>1</v>
      </c>
      <c r="J3085" s="323">
        <v>0.78</v>
      </c>
      <c r="K3085" s="325">
        <v>0.78</v>
      </c>
    </row>
    <row r="3086" spans="1:11" hidden="1">
      <c r="A3086" s="323" t="s">
        <v>1076</v>
      </c>
      <c r="B3086" s="324" t="s">
        <v>1077</v>
      </c>
      <c r="C3086" s="324" t="s">
        <v>19</v>
      </c>
      <c r="D3086" s="324">
        <v>43484</v>
      </c>
      <c r="E3086" s="323" t="s">
        <v>2110</v>
      </c>
      <c r="F3086" s="403" t="s">
        <v>1202</v>
      </c>
      <c r="G3086" s="404"/>
      <c r="H3086" s="324" t="s">
        <v>979</v>
      </c>
      <c r="I3086" s="323">
        <v>1</v>
      </c>
      <c r="J3086" s="323">
        <v>1.07</v>
      </c>
      <c r="K3086" s="325">
        <v>1.07</v>
      </c>
    </row>
    <row r="3087" spans="1:11" hidden="1">
      <c r="A3087" s="323" t="s">
        <v>1076</v>
      </c>
      <c r="B3087" s="324" t="s">
        <v>1083</v>
      </c>
      <c r="C3087" s="324" t="s">
        <v>19</v>
      </c>
      <c r="D3087" s="324">
        <v>95316</v>
      </c>
      <c r="E3087" s="323" t="s">
        <v>2111</v>
      </c>
      <c r="F3087" s="403" t="s">
        <v>1085</v>
      </c>
      <c r="G3087" s="404"/>
      <c r="H3087" s="324" t="s">
        <v>979</v>
      </c>
      <c r="I3087" s="323">
        <v>1</v>
      </c>
      <c r="J3087" s="323">
        <v>0.36</v>
      </c>
      <c r="K3087" s="325">
        <v>0.36</v>
      </c>
    </row>
    <row r="3088" spans="1:11" hidden="1">
      <c r="A3088" s="277"/>
      <c r="B3088"/>
      <c r="C3088"/>
      <c r="D3088"/>
      <c r="E3088" s="277"/>
      <c r="F3088" s="277"/>
      <c r="G3088"/>
      <c r="H3088"/>
      <c r="I3088" s="277"/>
      <c r="J3088" s="277"/>
      <c r="K3088" s="278"/>
    </row>
    <row r="3089" spans="1:11" hidden="1">
      <c r="A3089" s="277"/>
      <c r="B3089"/>
      <c r="C3089"/>
      <c r="D3089"/>
      <c r="E3089" s="277"/>
      <c r="F3089" s="277"/>
      <c r="G3089"/>
      <c r="H3089"/>
      <c r="I3089" s="277"/>
      <c r="J3089" s="277"/>
      <c r="K3089" s="278"/>
    </row>
    <row r="3090" spans="1:11" ht="31.5" hidden="1">
      <c r="A3090" s="319" t="s">
        <v>2112</v>
      </c>
      <c r="B3090" s="320" t="s">
        <v>1074</v>
      </c>
      <c r="C3090" s="320" t="s">
        <v>19</v>
      </c>
      <c r="D3090" s="320">
        <v>88248</v>
      </c>
      <c r="E3090" s="321" t="s">
        <v>1370</v>
      </c>
      <c r="F3090" s="321" t="s">
        <v>1195</v>
      </c>
      <c r="G3090" s="320"/>
      <c r="H3090" s="320" t="s">
        <v>979</v>
      </c>
      <c r="I3090" s="321">
        <v>1</v>
      </c>
      <c r="J3090" s="321">
        <v>16.45</v>
      </c>
      <c r="K3090" s="322">
        <v>16.45</v>
      </c>
    </row>
    <row r="3091" spans="1:11" ht="24.75" hidden="1">
      <c r="A3091" s="315"/>
      <c r="B3091" s="316" t="s">
        <v>1066</v>
      </c>
      <c r="C3091" s="316" t="s">
        <v>1067</v>
      </c>
      <c r="D3091" s="316" t="s">
        <v>6</v>
      </c>
      <c r="E3091" s="317" t="s">
        <v>1068</v>
      </c>
      <c r="F3091" s="317" t="s">
        <v>1069</v>
      </c>
      <c r="G3091" s="316"/>
      <c r="H3091" s="316" t="s">
        <v>1070</v>
      </c>
      <c r="I3091" s="317" t="s">
        <v>11</v>
      </c>
      <c r="J3091" s="317" t="s">
        <v>1071</v>
      </c>
      <c r="K3091" s="318" t="s">
        <v>1072</v>
      </c>
    </row>
    <row r="3092" spans="1:11" hidden="1">
      <c r="A3092" s="323" t="s">
        <v>1076</v>
      </c>
      <c r="B3092" s="324" t="s">
        <v>1077</v>
      </c>
      <c r="C3092" s="324" t="s">
        <v>19</v>
      </c>
      <c r="D3092" s="324">
        <v>246</v>
      </c>
      <c r="E3092" s="323" t="s">
        <v>2113</v>
      </c>
      <c r="F3092" s="403" t="s">
        <v>1197</v>
      </c>
      <c r="G3092" s="404"/>
      <c r="H3092" s="324" t="s">
        <v>979</v>
      </c>
      <c r="I3092" s="323">
        <v>1</v>
      </c>
      <c r="J3092" s="323">
        <v>11.95</v>
      </c>
      <c r="K3092" s="325">
        <v>11.95</v>
      </c>
    </row>
    <row r="3093" spans="1:11" hidden="1">
      <c r="A3093" s="323" t="s">
        <v>1076</v>
      </c>
      <c r="B3093" s="324" t="s">
        <v>1077</v>
      </c>
      <c r="C3093" s="324" t="s">
        <v>19</v>
      </c>
      <c r="D3093" s="324">
        <v>37370</v>
      </c>
      <c r="E3093" s="323" t="s">
        <v>2049</v>
      </c>
      <c r="F3093" s="403" t="s">
        <v>1079</v>
      </c>
      <c r="G3093" s="404"/>
      <c r="H3093" s="324" t="s">
        <v>979</v>
      </c>
      <c r="I3093" s="323">
        <v>1</v>
      </c>
      <c r="J3093" s="323">
        <v>1.52</v>
      </c>
      <c r="K3093" s="325">
        <v>1.52</v>
      </c>
    </row>
    <row r="3094" spans="1:11" hidden="1">
      <c r="A3094" s="323" t="s">
        <v>1076</v>
      </c>
      <c r="B3094" s="324" t="s">
        <v>1077</v>
      </c>
      <c r="C3094" s="324" t="s">
        <v>19</v>
      </c>
      <c r="D3094" s="324">
        <v>37371</v>
      </c>
      <c r="E3094" s="323" t="s">
        <v>2050</v>
      </c>
      <c r="F3094" s="403" t="s">
        <v>1959</v>
      </c>
      <c r="G3094" s="404"/>
      <c r="H3094" s="324" t="s">
        <v>979</v>
      </c>
      <c r="I3094" s="323">
        <v>1</v>
      </c>
      <c r="J3094" s="323">
        <v>0.68</v>
      </c>
      <c r="K3094" s="325">
        <v>0.68</v>
      </c>
    </row>
    <row r="3095" spans="1:11" hidden="1">
      <c r="A3095" s="323" t="s">
        <v>1076</v>
      </c>
      <c r="B3095" s="324" t="s">
        <v>1077</v>
      </c>
      <c r="C3095" s="324" t="s">
        <v>19</v>
      </c>
      <c r="D3095" s="324">
        <v>37372</v>
      </c>
      <c r="E3095" s="323" t="s">
        <v>1198</v>
      </c>
      <c r="F3095" s="403" t="s">
        <v>1079</v>
      </c>
      <c r="G3095" s="404"/>
      <c r="H3095" s="324" t="s">
        <v>979</v>
      </c>
      <c r="I3095" s="323">
        <v>1</v>
      </c>
      <c r="J3095" s="323">
        <v>0.81</v>
      </c>
      <c r="K3095" s="325">
        <v>0.81</v>
      </c>
    </row>
    <row r="3096" spans="1:11" hidden="1">
      <c r="A3096" s="323" t="s">
        <v>1076</v>
      </c>
      <c r="B3096" s="324" t="s">
        <v>1077</v>
      </c>
      <c r="C3096" s="324" t="s">
        <v>19</v>
      </c>
      <c r="D3096" s="324">
        <v>37373</v>
      </c>
      <c r="E3096" s="323" t="s">
        <v>1199</v>
      </c>
      <c r="F3096" s="403" t="s">
        <v>1200</v>
      </c>
      <c r="G3096" s="404"/>
      <c r="H3096" s="324" t="s">
        <v>979</v>
      </c>
      <c r="I3096" s="323">
        <v>1</v>
      </c>
      <c r="J3096" s="323">
        <v>0.06</v>
      </c>
      <c r="K3096" s="325">
        <v>0.06</v>
      </c>
    </row>
    <row r="3097" spans="1:11" hidden="1">
      <c r="A3097" s="323" t="s">
        <v>1076</v>
      </c>
      <c r="B3097" s="324" t="s">
        <v>1077</v>
      </c>
      <c r="C3097" s="324" t="s">
        <v>19</v>
      </c>
      <c r="D3097" s="324">
        <v>43461</v>
      </c>
      <c r="E3097" s="323" t="s">
        <v>2114</v>
      </c>
      <c r="F3097" s="403" t="s">
        <v>1202</v>
      </c>
      <c r="G3097" s="404"/>
      <c r="H3097" s="324" t="s">
        <v>979</v>
      </c>
      <c r="I3097" s="323">
        <v>1</v>
      </c>
      <c r="J3097" s="323">
        <v>0.32</v>
      </c>
      <c r="K3097" s="325">
        <v>0.32</v>
      </c>
    </row>
    <row r="3098" spans="1:11" hidden="1">
      <c r="A3098" s="323" t="s">
        <v>1076</v>
      </c>
      <c r="B3098" s="324" t="s">
        <v>1077</v>
      </c>
      <c r="C3098" s="324" t="s">
        <v>19</v>
      </c>
      <c r="D3098" s="324">
        <v>43485</v>
      </c>
      <c r="E3098" s="323" t="s">
        <v>2115</v>
      </c>
      <c r="F3098" s="403" t="s">
        <v>1202</v>
      </c>
      <c r="G3098" s="404"/>
      <c r="H3098" s="324" t="s">
        <v>979</v>
      </c>
      <c r="I3098" s="323">
        <v>1</v>
      </c>
      <c r="J3098" s="323">
        <v>0.94</v>
      </c>
      <c r="K3098" s="325">
        <v>0.94</v>
      </c>
    </row>
    <row r="3099" spans="1:11" ht="24.75" hidden="1">
      <c r="A3099" s="323" t="s">
        <v>1076</v>
      </c>
      <c r="B3099" s="324" t="s">
        <v>1083</v>
      </c>
      <c r="C3099" s="324" t="s">
        <v>19</v>
      </c>
      <c r="D3099" s="324">
        <v>95317</v>
      </c>
      <c r="E3099" s="323" t="s">
        <v>2116</v>
      </c>
      <c r="F3099" s="403" t="s">
        <v>1085</v>
      </c>
      <c r="G3099" s="404"/>
      <c r="H3099" s="324" t="s">
        <v>979</v>
      </c>
      <c r="I3099" s="323">
        <v>1</v>
      </c>
      <c r="J3099" s="323">
        <v>0.17</v>
      </c>
      <c r="K3099" s="325">
        <v>0.17</v>
      </c>
    </row>
    <row r="3100" spans="1:11" hidden="1">
      <c r="A3100" s="277"/>
      <c r="B3100"/>
      <c r="C3100"/>
      <c r="D3100"/>
      <c r="E3100" s="277"/>
      <c r="F3100" s="277"/>
      <c r="G3100"/>
      <c r="H3100"/>
      <c r="I3100" s="277"/>
      <c r="J3100" s="277"/>
      <c r="K3100" s="278"/>
    </row>
    <row r="3101" spans="1:11" hidden="1">
      <c r="A3101" s="277"/>
      <c r="B3101"/>
      <c r="C3101"/>
      <c r="D3101"/>
      <c r="E3101" s="277"/>
      <c r="F3101" s="277"/>
      <c r="G3101"/>
      <c r="H3101"/>
      <c r="I3101" s="277"/>
      <c r="J3101" s="277"/>
      <c r="K3101" s="278"/>
    </row>
    <row r="3102" spans="1:11" ht="31.5" hidden="1">
      <c r="A3102" s="319" t="s">
        <v>2117</v>
      </c>
      <c r="B3102" s="320" t="s">
        <v>1074</v>
      </c>
      <c r="C3102" s="320" t="s">
        <v>19</v>
      </c>
      <c r="D3102" s="320">
        <v>88251</v>
      </c>
      <c r="E3102" s="321" t="s">
        <v>1828</v>
      </c>
      <c r="F3102" s="321" t="s">
        <v>1195</v>
      </c>
      <c r="G3102" s="320"/>
      <c r="H3102" s="320" t="s">
        <v>979</v>
      </c>
      <c r="I3102" s="321">
        <v>1</v>
      </c>
      <c r="J3102" s="321">
        <v>16.940000000000001</v>
      </c>
      <c r="K3102" s="322">
        <v>16.940000000000001</v>
      </c>
    </row>
    <row r="3103" spans="1:11" ht="24.75" hidden="1">
      <c r="A3103" s="315"/>
      <c r="B3103" s="316" t="s">
        <v>1066</v>
      </c>
      <c r="C3103" s="316" t="s">
        <v>1067</v>
      </c>
      <c r="D3103" s="316" t="s">
        <v>6</v>
      </c>
      <c r="E3103" s="317" t="s">
        <v>1068</v>
      </c>
      <c r="F3103" s="317" t="s">
        <v>1069</v>
      </c>
      <c r="G3103" s="316"/>
      <c r="H3103" s="316" t="s">
        <v>1070</v>
      </c>
      <c r="I3103" s="317" t="s">
        <v>11</v>
      </c>
      <c r="J3103" s="317" t="s">
        <v>1071</v>
      </c>
      <c r="K3103" s="318" t="s">
        <v>1072</v>
      </c>
    </row>
    <row r="3104" spans="1:11" hidden="1">
      <c r="A3104" s="323" t="s">
        <v>1076</v>
      </c>
      <c r="B3104" s="324" t="s">
        <v>1077</v>
      </c>
      <c r="C3104" s="324" t="s">
        <v>19</v>
      </c>
      <c r="D3104" s="324">
        <v>252</v>
      </c>
      <c r="E3104" s="323" t="s">
        <v>2118</v>
      </c>
      <c r="F3104" s="403" t="s">
        <v>1197</v>
      </c>
      <c r="G3104" s="404"/>
      <c r="H3104" s="324" t="s">
        <v>979</v>
      </c>
      <c r="I3104" s="323">
        <v>1</v>
      </c>
      <c r="J3104" s="323">
        <v>11.93</v>
      </c>
      <c r="K3104" s="325">
        <v>11.93</v>
      </c>
    </row>
    <row r="3105" spans="1:11" hidden="1">
      <c r="A3105" s="323" t="s">
        <v>1076</v>
      </c>
      <c r="B3105" s="324" t="s">
        <v>1077</v>
      </c>
      <c r="C3105" s="324" t="s">
        <v>19</v>
      </c>
      <c r="D3105" s="324">
        <v>37370</v>
      </c>
      <c r="E3105" s="323" t="s">
        <v>2049</v>
      </c>
      <c r="F3105" s="403" t="s">
        <v>1079</v>
      </c>
      <c r="G3105" s="404"/>
      <c r="H3105" s="324" t="s">
        <v>979</v>
      </c>
      <c r="I3105" s="323">
        <v>1</v>
      </c>
      <c r="J3105" s="323">
        <v>1.52</v>
      </c>
      <c r="K3105" s="325">
        <v>1.52</v>
      </c>
    </row>
    <row r="3106" spans="1:11" hidden="1">
      <c r="A3106" s="323" t="s">
        <v>1076</v>
      </c>
      <c r="B3106" s="324" t="s">
        <v>1077</v>
      </c>
      <c r="C3106" s="324" t="s">
        <v>19</v>
      </c>
      <c r="D3106" s="324">
        <v>37371</v>
      </c>
      <c r="E3106" s="323" t="s">
        <v>2050</v>
      </c>
      <c r="F3106" s="403" t="s">
        <v>1959</v>
      </c>
      <c r="G3106" s="404"/>
      <c r="H3106" s="324" t="s">
        <v>979</v>
      </c>
      <c r="I3106" s="323">
        <v>1</v>
      </c>
      <c r="J3106" s="323">
        <v>0.68</v>
      </c>
      <c r="K3106" s="325">
        <v>0.68</v>
      </c>
    </row>
    <row r="3107" spans="1:11" hidden="1">
      <c r="A3107" s="323" t="s">
        <v>1076</v>
      </c>
      <c r="B3107" s="324" t="s">
        <v>1077</v>
      </c>
      <c r="C3107" s="324" t="s">
        <v>19</v>
      </c>
      <c r="D3107" s="324">
        <v>37372</v>
      </c>
      <c r="E3107" s="323" t="s">
        <v>1198</v>
      </c>
      <c r="F3107" s="403" t="s">
        <v>1079</v>
      </c>
      <c r="G3107" s="404"/>
      <c r="H3107" s="324" t="s">
        <v>979</v>
      </c>
      <c r="I3107" s="323">
        <v>1</v>
      </c>
      <c r="J3107" s="323">
        <v>0.81</v>
      </c>
      <c r="K3107" s="325">
        <v>0.81</v>
      </c>
    </row>
    <row r="3108" spans="1:11" hidden="1">
      <c r="A3108" s="323" t="s">
        <v>1076</v>
      </c>
      <c r="B3108" s="324" t="s">
        <v>1077</v>
      </c>
      <c r="C3108" s="324" t="s">
        <v>19</v>
      </c>
      <c r="D3108" s="324">
        <v>37373</v>
      </c>
      <c r="E3108" s="323" t="s">
        <v>1199</v>
      </c>
      <c r="F3108" s="403" t="s">
        <v>1200</v>
      </c>
      <c r="G3108" s="404"/>
      <c r="H3108" s="324" t="s">
        <v>979</v>
      </c>
      <c r="I3108" s="323">
        <v>1</v>
      </c>
      <c r="J3108" s="323">
        <v>0.06</v>
      </c>
      <c r="K3108" s="325">
        <v>0.06</v>
      </c>
    </row>
    <row r="3109" spans="1:11" hidden="1">
      <c r="A3109" s="323" t="s">
        <v>1076</v>
      </c>
      <c r="B3109" s="324" t="s">
        <v>1077</v>
      </c>
      <c r="C3109" s="324" t="s">
        <v>19</v>
      </c>
      <c r="D3109" s="324">
        <v>43465</v>
      </c>
      <c r="E3109" s="323" t="s">
        <v>2051</v>
      </c>
      <c r="F3109" s="403" t="s">
        <v>1202</v>
      </c>
      <c r="G3109" s="404"/>
      <c r="H3109" s="324" t="s">
        <v>979</v>
      </c>
      <c r="I3109" s="323">
        <v>1</v>
      </c>
      <c r="J3109" s="323">
        <v>0.74</v>
      </c>
      <c r="K3109" s="325">
        <v>0.74</v>
      </c>
    </row>
    <row r="3110" spans="1:11" hidden="1">
      <c r="A3110" s="323" t="s">
        <v>1076</v>
      </c>
      <c r="B3110" s="324" t="s">
        <v>1077</v>
      </c>
      <c r="C3110" s="324" t="s">
        <v>19</v>
      </c>
      <c r="D3110" s="324">
        <v>43489</v>
      </c>
      <c r="E3110" s="323" t="s">
        <v>2052</v>
      </c>
      <c r="F3110" s="403" t="s">
        <v>1202</v>
      </c>
      <c r="G3110" s="404"/>
      <c r="H3110" s="324" t="s">
        <v>979</v>
      </c>
      <c r="I3110" s="323">
        <v>1</v>
      </c>
      <c r="J3110" s="323">
        <v>1.0900000000000001</v>
      </c>
      <c r="K3110" s="325">
        <v>1.0900000000000001</v>
      </c>
    </row>
    <row r="3111" spans="1:11" hidden="1">
      <c r="A3111" s="323" t="s">
        <v>1076</v>
      </c>
      <c r="B3111" s="324" t="s">
        <v>1083</v>
      </c>
      <c r="C3111" s="324" t="s">
        <v>19</v>
      </c>
      <c r="D3111" s="324">
        <v>95320</v>
      </c>
      <c r="E3111" s="323" t="s">
        <v>2119</v>
      </c>
      <c r="F3111" s="403" t="s">
        <v>1085</v>
      </c>
      <c r="G3111" s="404"/>
      <c r="H3111" s="324" t="s">
        <v>979</v>
      </c>
      <c r="I3111" s="323">
        <v>1</v>
      </c>
      <c r="J3111" s="323">
        <v>0.11</v>
      </c>
      <c r="K3111" s="325">
        <v>0.11</v>
      </c>
    </row>
    <row r="3112" spans="1:11" hidden="1">
      <c r="A3112" s="277"/>
      <c r="B3112"/>
      <c r="C3112"/>
      <c r="D3112"/>
      <c r="E3112" s="277"/>
      <c r="F3112" s="277"/>
      <c r="G3112"/>
      <c r="H3112"/>
      <c r="I3112" s="277"/>
      <c r="J3112" s="277"/>
      <c r="K3112" s="278"/>
    </row>
    <row r="3113" spans="1:11" hidden="1">
      <c r="A3113" s="277"/>
      <c r="B3113"/>
      <c r="C3113"/>
      <c r="D3113"/>
      <c r="E3113" s="277"/>
      <c r="F3113" s="277"/>
      <c r="G3113"/>
      <c r="H3113"/>
      <c r="I3113" s="277"/>
      <c r="J3113" s="277"/>
      <c r="K3113" s="278"/>
    </row>
    <row r="3114" spans="1:11" ht="31.5" hidden="1">
      <c r="A3114" s="319" t="s">
        <v>2120</v>
      </c>
      <c r="B3114" s="320" t="s">
        <v>1074</v>
      </c>
      <c r="C3114" s="320" t="s">
        <v>19</v>
      </c>
      <c r="D3114" s="320">
        <v>88256</v>
      </c>
      <c r="E3114" s="321" t="s">
        <v>1326</v>
      </c>
      <c r="F3114" s="321" t="s">
        <v>1195</v>
      </c>
      <c r="G3114" s="320"/>
      <c r="H3114" s="320" t="s">
        <v>979</v>
      </c>
      <c r="I3114" s="321">
        <v>1</v>
      </c>
      <c r="J3114" s="321">
        <v>19.899999999999999</v>
      </c>
      <c r="K3114" s="322">
        <v>19.899999999999999</v>
      </c>
    </row>
    <row r="3115" spans="1:11" ht="24.75" hidden="1">
      <c r="A3115" s="315"/>
      <c r="B3115" s="316" t="s">
        <v>1066</v>
      </c>
      <c r="C3115" s="316" t="s">
        <v>1067</v>
      </c>
      <c r="D3115" s="316" t="s">
        <v>6</v>
      </c>
      <c r="E3115" s="317" t="s">
        <v>1068</v>
      </c>
      <c r="F3115" s="317" t="s">
        <v>1069</v>
      </c>
      <c r="G3115" s="316"/>
      <c r="H3115" s="316" t="s">
        <v>1070</v>
      </c>
      <c r="I3115" s="317" t="s">
        <v>11</v>
      </c>
      <c r="J3115" s="317" t="s">
        <v>1071</v>
      </c>
      <c r="K3115" s="318" t="s">
        <v>1072</v>
      </c>
    </row>
    <row r="3116" spans="1:11" hidden="1">
      <c r="A3116" s="323" t="s">
        <v>1076</v>
      </c>
      <c r="B3116" s="324" t="s">
        <v>1077</v>
      </c>
      <c r="C3116" s="324" t="s">
        <v>19</v>
      </c>
      <c r="D3116" s="324">
        <v>4760</v>
      </c>
      <c r="E3116" s="323" t="s">
        <v>2121</v>
      </c>
      <c r="F3116" s="403" t="s">
        <v>1197</v>
      </c>
      <c r="G3116" s="404"/>
      <c r="H3116" s="324" t="s">
        <v>979</v>
      </c>
      <c r="I3116" s="323">
        <v>1</v>
      </c>
      <c r="J3116" s="323">
        <v>14.83</v>
      </c>
      <c r="K3116" s="325">
        <v>14.83</v>
      </c>
    </row>
    <row r="3117" spans="1:11" hidden="1">
      <c r="A3117" s="323" t="s">
        <v>1076</v>
      </c>
      <c r="B3117" s="324" t="s">
        <v>1077</v>
      </c>
      <c r="C3117" s="324" t="s">
        <v>19</v>
      </c>
      <c r="D3117" s="324">
        <v>37370</v>
      </c>
      <c r="E3117" s="323" t="s">
        <v>2049</v>
      </c>
      <c r="F3117" s="403" t="s">
        <v>1079</v>
      </c>
      <c r="G3117" s="404"/>
      <c r="H3117" s="324" t="s">
        <v>979</v>
      </c>
      <c r="I3117" s="323">
        <v>1</v>
      </c>
      <c r="J3117" s="323">
        <v>1.52</v>
      </c>
      <c r="K3117" s="325">
        <v>1.52</v>
      </c>
    </row>
    <row r="3118" spans="1:11" hidden="1">
      <c r="A3118" s="323" t="s">
        <v>1076</v>
      </c>
      <c r="B3118" s="324" t="s">
        <v>1077</v>
      </c>
      <c r="C3118" s="324" t="s">
        <v>19</v>
      </c>
      <c r="D3118" s="324">
        <v>37371</v>
      </c>
      <c r="E3118" s="323" t="s">
        <v>2050</v>
      </c>
      <c r="F3118" s="403" t="s">
        <v>1959</v>
      </c>
      <c r="G3118" s="404"/>
      <c r="H3118" s="324" t="s">
        <v>979</v>
      </c>
      <c r="I3118" s="323">
        <v>1</v>
      </c>
      <c r="J3118" s="323">
        <v>0.68</v>
      </c>
      <c r="K3118" s="325">
        <v>0.68</v>
      </c>
    </row>
    <row r="3119" spans="1:11" hidden="1">
      <c r="A3119" s="323" t="s">
        <v>1076</v>
      </c>
      <c r="B3119" s="324" t="s">
        <v>1077</v>
      </c>
      <c r="C3119" s="324" t="s">
        <v>19</v>
      </c>
      <c r="D3119" s="324">
        <v>37372</v>
      </c>
      <c r="E3119" s="323" t="s">
        <v>1198</v>
      </c>
      <c r="F3119" s="403" t="s">
        <v>1079</v>
      </c>
      <c r="G3119" s="404"/>
      <c r="H3119" s="324" t="s">
        <v>979</v>
      </c>
      <c r="I3119" s="323">
        <v>1</v>
      </c>
      <c r="J3119" s="323">
        <v>0.81</v>
      </c>
      <c r="K3119" s="325">
        <v>0.81</v>
      </c>
    </row>
    <row r="3120" spans="1:11" hidden="1">
      <c r="A3120" s="323" t="s">
        <v>1076</v>
      </c>
      <c r="B3120" s="324" t="s">
        <v>1077</v>
      </c>
      <c r="C3120" s="324" t="s">
        <v>19</v>
      </c>
      <c r="D3120" s="324">
        <v>37373</v>
      </c>
      <c r="E3120" s="323" t="s">
        <v>1199</v>
      </c>
      <c r="F3120" s="403" t="s">
        <v>1200</v>
      </c>
      <c r="G3120" s="404"/>
      <c r="H3120" s="324" t="s">
        <v>979</v>
      </c>
      <c r="I3120" s="323">
        <v>1</v>
      </c>
      <c r="J3120" s="323">
        <v>0.06</v>
      </c>
      <c r="K3120" s="325">
        <v>0.06</v>
      </c>
    </row>
    <row r="3121" spans="1:11" hidden="1">
      <c r="A3121" s="323" t="s">
        <v>1076</v>
      </c>
      <c r="B3121" s="324" t="s">
        <v>1077</v>
      </c>
      <c r="C3121" s="324" t="s">
        <v>19</v>
      </c>
      <c r="D3121" s="324">
        <v>43465</v>
      </c>
      <c r="E3121" s="323" t="s">
        <v>2051</v>
      </c>
      <c r="F3121" s="403" t="s">
        <v>1202</v>
      </c>
      <c r="G3121" s="404"/>
      <c r="H3121" s="324" t="s">
        <v>979</v>
      </c>
      <c r="I3121" s="323">
        <v>1</v>
      </c>
      <c r="J3121" s="323">
        <v>0.74</v>
      </c>
      <c r="K3121" s="325">
        <v>0.74</v>
      </c>
    </row>
    <row r="3122" spans="1:11" hidden="1">
      <c r="A3122" s="323" t="s">
        <v>1076</v>
      </c>
      <c r="B3122" s="324" t="s">
        <v>1077</v>
      </c>
      <c r="C3122" s="324" t="s">
        <v>19</v>
      </c>
      <c r="D3122" s="324">
        <v>43489</v>
      </c>
      <c r="E3122" s="323" t="s">
        <v>2052</v>
      </c>
      <c r="F3122" s="403" t="s">
        <v>1202</v>
      </c>
      <c r="G3122" s="404"/>
      <c r="H3122" s="324" t="s">
        <v>979</v>
      </c>
      <c r="I3122" s="323">
        <v>1</v>
      </c>
      <c r="J3122" s="323">
        <v>1.0900000000000001</v>
      </c>
      <c r="K3122" s="325">
        <v>1.0900000000000001</v>
      </c>
    </row>
    <row r="3123" spans="1:11" hidden="1">
      <c r="A3123" s="323" t="s">
        <v>1076</v>
      </c>
      <c r="B3123" s="324" t="s">
        <v>1083</v>
      </c>
      <c r="C3123" s="324" t="s">
        <v>19</v>
      </c>
      <c r="D3123" s="324">
        <v>95324</v>
      </c>
      <c r="E3123" s="323" t="s">
        <v>2122</v>
      </c>
      <c r="F3123" s="403" t="s">
        <v>1085</v>
      </c>
      <c r="G3123" s="404"/>
      <c r="H3123" s="324" t="s">
        <v>979</v>
      </c>
      <c r="I3123" s="323">
        <v>1</v>
      </c>
      <c r="J3123" s="323">
        <v>0.17</v>
      </c>
      <c r="K3123" s="325">
        <v>0.17</v>
      </c>
    </row>
    <row r="3124" spans="1:11" hidden="1">
      <c r="A3124" s="277"/>
      <c r="B3124"/>
      <c r="C3124"/>
      <c r="D3124"/>
      <c r="E3124" s="277"/>
      <c r="F3124" s="277"/>
      <c r="G3124"/>
      <c r="H3124"/>
      <c r="I3124" s="277"/>
      <c r="J3124" s="277"/>
      <c r="K3124" s="278"/>
    </row>
    <row r="3125" spans="1:11" hidden="1">
      <c r="A3125" s="277"/>
      <c r="B3125"/>
      <c r="C3125"/>
      <c r="D3125"/>
      <c r="E3125" s="277"/>
      <c r="F3125" s="277"/>
      <c r="G3125"/>
      <c r="H3125"/>
      <c r="I3125" s="277"/>
      <c r="J3125" s="277"/>
      <c r="K3125" s="278"/>
    </row>
    <row r="3126" spans="1:11" ht="47.25" hidden="1">
      <c r="A3126" s="319" t="s">
        <v>2123</v>
      </c>
      <c r="B3126" s="320" t="s">
        <v>1074</v>
      </c>
      <c r="C3126" s="320" t="s">
        <v>19</v>
      </c>
      <c r="D3126" s="320">
        <v>86895</v>
      </c>
      <c r="E3126" s="321" t="s">
        <v>1690</v>
      </c>
      <c r="F3126" s="321" t="s">
        <v>1366</v>
      </c>
      <c r="G3126" s="320"/>
      <c r="H3126" s="320" t="s">
        <v>123</v>
      </c>
      <c r="I3126" s="321">
        <v>1</v>
      </c>
      <c r="J3126" s="321">
        <v>341.13</v>
      </c>
      <c r="K3126" s="322">
        <v>341.13</v>
      </c>
    </row>
    <row r="3127" spans="1:11" ht="24.75" hidden="1">
      <c r="A3127" s="315"/>
      <c r="B3127" s="316" t="s">
        <v>1066</v>
      </c>
      <c r="C3127" s="316" t="s">
        <v>1067</v>
      </c>
      <c r="D3127" s="316" t="s">
        <v>6</v>
      </c>
      <c r="E3127" s="317" t="s">
        <v>1068</v>
      </c>
      <c r="F3127" s="317" t="s">
        <v>1069</v>
      </c>
      <c r="G3127" s="316"/>
      <c r="H3127" s="316" t="s">
        <v>1070</v>
      </c>
      <c r="I3127" s="317" t="s">
        <v>11</v>
      </c>
      <c r="J3127" s="317" t="s">
        <v>1071</v>
      </c>
      <c r="K3127" s="318" t="s">
        <v>1072</v>
      </c>
    </row>
    <row r="3128" spans="1:11" hidden="1">
      <c r="A3128" s="323" t="s">
        <v>1076</v>
      </c>
      <c r="B3128" s="324" t="s">
        <v>1077</v>
      </c>
      <c r="C3128" s="324" t="s">
        <v>19</v>
      </c>
      <c r="D3128" s="324">
        <v>4823</v>
      </c>
      <c r="E3128" s="323" t="s">
        <v>1674</v>
      </c>
      <c r="F3128" s="403" t="s">
        <v>1079</v>
      </c>
      <c r="G3128" s="404"/>
      <c r="H3128" s="324" t="s">
        <v>218</v>
      </c>
      <c r="I3128" s="323">
        <v>0.38440000000000002</v>
      </c>
      <c r="J3128" s="323">
        <v>44.68</v>
      </c>
      <c r="K3128" s="325">
        <v>17.170000000000002</v>
      </c>
    </row>
    <row r="3129" spans="1:11" ht="24.75" hidden="1">
      <c r="A3129" s="323" t="s">
        <v>1076</v>
      </c>
      <c r="B3129" s="324" t="s">
        <v>1077</v>
      </c>
      <c r="C3129" s="324" t="s">
        <v>19</v>
      </c>
      <c r="D3129" s="324">
        <v>7568</v>
      </c>
      <c r="E3129" s="323" t="s">
        <v>1388</v>
      </c>
      <c r="F3129" s="403" t="s">
        <v>1079</v>
      </c>
      <c r="G3129" s="404"/>
      <c r="H3129" s="324" t="s">
        <v>123</v>
      </c>
      <c r="I3129" s="323">
        <v>6</v>
      </c>
      <c r="J3129" s="323">
        <v>0.61</v>
      </c>
      <c r="K3129" s="325">
        <v>3.66</v>
      </c>
    </row>
    <row r="3130" spans="1:11" ht="24.75" hidden="1">
      <c r="A3130" s="323" t="s">
        <v>1076</v>
      </c>
      <c r="B3130" s="324" t="s">
        <v>1077</v>
      </c>
      <c r="C3130" s="324" t="s">
        <v>19</v>
      </c>
      <c r="D3130" s="324">
        <v>11795</v>
      </c>
      <c r="E3130" s="323" t="s">
        <v>1676</v>
      </c>
      <c r="F3130" s="403" t="s">
        <v>1079</v>
      </c>
      <c r="G3130" s="404"/>
      <c r="H3130" s="324" t="s">
        <v>21</v>
      </c>
      <c r="I3130" s="323">
        <v>0.377</v>
      </c>
      <c r="J3130" s="323">
        <v>581.13</v>
      </c>
      <c r="K3130" s="325">
        <v>219.08</v>
      </c>
    </row>
    <row r="3131" spans="1:11" hidden="1">
      <c r="A3131" s="323" t="s">
        <v>1076</v>
      </c>
      <c r="B3131" s="324" t="s">
        <v>1077</v>
      </c>
      <c r="C3131" s="324" t="s">
        <v>19</v>
      </c>
      <c r="D3131" s="324">
        <v>37329</v>
      </c>
      <c r="E3131" s="323" t="s">
        <v>1655</v>
      </c>
      <c r="F3131" s="403" t="s">
        <v>1079</v>
      </c>
      <c r="G3131" s="404"/>
      <c r="H3131" s="324" t="s">
        <v>218</v>
      </c>
      <c r="I3131" s="323">
        <v>1.54E-2</v>
      </c>
      <c r="J3131" s="323">
        <v>115.01</v>
      </c>
      <c r="K3131" s="325">
        <v>1.77</v>
      </c>
    </row>
    <row r="3132" spans="1:11" hidden="1">
      <c r="A3132" s="323" t="s">
        <v>1076</v>
      </c>
      <c r="B3132" s="324" t="s">
        <v>1077</v>
      </c>
      <c r="C3132" s="324" t="s">
        <v>19</v>
      </c>
      <c r="D3132" s="324">
        <v>37590</v>
      </c>
      <c r="E3132" s="323" t="s">
        <v>1721</v>
      </c>
      <c r="F3132" s="403" t="s">
        <v>1079</v>
      </c>
      <c r="G3132" s="404"/>
      <c r="H3132" s="324" t="s">
        <v>123</v>
      </c>
      <c r="I3132" s="323">
        <v>2</v>
      </c>
      <c r="J3132" s="323">
        <v>22.76</v>
      </c>
      <c r="K3132" s="325">
        <v>45.52</v>
      </c>
    </row>
    <row r="3133" spans="1:11" hidden="1">
      <c r="A3133" s="323" t="s">
        <v>1076</v>
      </c>
      <c r="B3133" s="324" t="s">
        <v>1083</v>
      </c>
      <c r="C3133" s="324" t="s">
        <v>19</v>
      </c>
      <c r="D3133" s="324">
        <v>88274</v>
      </c>
      <c r="E3133" s="323" t="s">
        <v>1416</v>
      </c>
      <c r="F3133" s="403" t="s">
        <v>1085</v>
      </c>
      <c r="G3133" s="404"/>
      <c r="H3133" s="324" t="s">
        <v>979</v>
      </c>
      <c r="I3133" s="323">
        <v>1.9209000000000001</v>
      </c>
      <c r="J3133" s="323">
        <v>19.899999999999999</v>
      </c>
      <c r="K3133" s="325">
        <v>38.22</v>
      </c>
    </row>
    <row r="3134" spans="1:11" hidden="1">
      <c r="A3134" s="323" t="s">
        <v>1076</v>
      </c>
      <c r="B3134" s="324" t="s">
        <v>1083</v>
      </c>
      <c r="C3134" s="324" t="s">
        <v>19</v>
      </c>
      <c r="D3134" s="324">
        <v>88316</v>
      </c>
      <c r="E3134" s="323" t="s">
        <v>1086</v>
      </c>
      <c r="F3134" s="403" t="s">
        <v>1085</v>
      </c>
      <c r="G3134" s="404"/>
      <c r="H3134" s="324" t="s">
        <v>979</v>
      </c>
      <c r="I3134" s="323">
        <v>0.98109999999999997</v>
      </c>
      <c r="J3134" s="323">
        <v>16.02</v>
      </c>
      <c r="K3134" s="325">
        <v>15.71</v>
      </c>
    </row>
    <row r="3135" spans="1:11" hidden="1">
      <c r="A3135" s="277"/>
      <c r="B3135"/>
      <c r="C3135"/>
      <c r="D3135"/>
      <c r="E3135" s="277"/>
      <c r="F3135" s="277"/>
      <c r="G3135"/>
      <c r="H3135"/>
      <c r="I3135" s="277"/>
      <c r="J3135" s="277"/>
      <c r="K3135" s="278"/>
    </row>
    <row r="3136" spans="1:11" hidden="1">
      <c r="A3136" s="277"/>
      <c r="B3136"/>
      <c r="C3136"/>
      <c r="D3136"/>
      <c r="E3136" s="277"/>
      <c r="F3136" s="277"/>
      <c r="G3136"/>
      <c r="H3136"/>
      <c r="I3136" s="277"/>
      <c r="J3136" s="277"/>
      <c r="K3136" s="278"/>
    </row>
    <row r="3137" spans="1:11" ht="78.75" hidden="1">
      <c r="A3137" s="319" t="s">
        <v>2124</v>
      </c>
      <c r="B3137" s="320" t="s">
        <v>1074</v>
      </c>
      <c r="C3137" s="320" t="s">
        <v>19</v>
      </c>
      <c r="D3137" s="320">
        <v>88831</v>
      </c>
      <c r="E3137" s="321" t="s">
        <v>2081</v>
      </c>
      <c r="F3137" s="321" t="s">
        <v>2125</v>
      </c>
      <c r="G3137" s="320"/>
      <c r="H3137" s="320" t="s">
        <v>1101</v>
      </c>
      <c r="I3137" s="321">
        <v>1</v>
      </c>
      <c r="J3137" s="321">
        <v>0.38</v>
      </c>
      <c r="K3137" s="322">
        <v>0.38</v>
      </c>
    </row>
    <row r="3138" spans="1:11" ht="24.75" hidden="1">
      <c r="A3138" s="315"/>
      <c r="B3138" s="316" t="s">
        <v>1066</v>
      </c>
      <c r="C3138" s="316" t="s">
        <v>1067</v>
      </c>
      <c r="D3138" s="316" t="s">
        <v>6</v>
      </c>
      <c r="E3138" s="317" t="s">
        <v>1068</v>
      </c>
      <c r="F3138" s="317" t="s">
        <v>1069</v>
      </c>
      <c r="G3138" s="316"/>
      <c r="H3138" s="316" t="s">
        <v>1070</v>
      </c>
      <c r="I3138" s="317" t="s">
        <v>11</v>
      </c>
      <c r="J3138" s="317" t="s">
        <v>1071</v>
      </c>
      <c r="K3138" s="318" t="s">
        <v>1072</v>
      </c>
    </row>
    <row r="3139" spans="1:11" ht="24.75" hidden="1">
      <c r="A3139" s="323" t="s">
        <v>1076</v>
      </c>
      <c r="B3139" s="324" t="s">
        <v>1083</v>
      </c>
      <c r="C3139" s="324" t="s">
        <v>19</v>
      </c>
      <c r="D3139" s="324">
        <v>88826</v>
      </c>
      <c r="E3139" s="323" t="s">
        <v>2126</v>
      </c>
      <c r="F3139" s="403" t="s">
        <v>1098</v>
      </c>
      <c r="G3139" s="404"/>
      <c r="H3139" s="324" t="s">
        <v>979</v>
      </c>
      <c r="I3139" s="323">
        <v>1</v>
      </c>
      <c r="J3139" s="323">
        <v>0.34</v>
      </c>
      <c r="K3139" s="325">
        <v>0.34</v>
      </c>
    </row>
    <row r="3140" spans="1:11" ht="24.75" hidden="1">
      <c r="A3140" s="323" t="s">
        <v>1076</v>
      </c>
      <c r="B3140" s="324" t="s">
        <v>1083</v>
      </c>
      <c r="C3140" s="324" t="s">
        <v>19</v>
      </c>
      <c r="D3140" s="324">
        <v>88827</v>
      </c>
      <c r="E3140" s="323" t="s">
        <v>2127</v>
      </c>
      <c r="F3140" s="403" t="s">
        <v>1098</v>
      </c>
      <c r="G3140" s="404"/>
      <c r="H3140" s="324" t="s">
        <v>979</v>
      </c>
      <c r="I3140" s="323">
        <v>1</v>
      </c>
      <c r="J3140" s="323">
        <v>0.04</v>
      </c>
      <c r="K3140" s="325">
        <v>0.04</v>
      </c>
    </row>
    <row r="3141" spans="1:11" hidden="1">
      <c r="A3141" s="277"/>
      <c r="B3141"/>
      <c r="C3141"/>
      <c r="D3141"/>
      <c r="E3141" s="277"/>
      <c r="F3141" s="277"/>
      <c r="G3141"/>
      <c r="H3141"/>
      <c r="I3141" s="277"/>
      <c r="J3141" s="277"/>
      <c r="K3141" s="278"/>
    </row>
    <row r="3142" spans="1:11" hidden="1">
      <c r="A3142" s="277"/>
      <c r="B3142"/>
      <c r="C3142"/>
      <c r="D3142"/>
      <c r="E3142" s="277"/>
      <c r="F3142" s="277"/>
      <c r="G3142"/>
      <c r="H3142"/>
      <c r="I3142" s="277"/>
      <c r="J3142" s="277"/>
      <c r="K3142" s="278"/>
    </row>
    <row r="3143" spans="1:11" ht="78.75" hidden="1">
      <c r="A3143" s="319" t="s">
        <v>2128</v>
      </c>
      <c r="B3143" s="320" t="s">
        <v>1074</v>
      </c>
      <c r="C3143" s="320" t="s">
        <v>19</v>
      </c>
      <c r="D3143" s="320">
        <v>88830</v>
      </c>
      <c r="E3143" s="321" t="s">
        <v>2080</v>
      </c>
      <c r="F3143" s="321" t="s">
        <v>2125</v>
      </c>
      <c r="G3143" s="320"/>
      <c r="H3143" s="320" t="s">
        <v>1099</v>
      </c>
      <c r="I3143" s="321">
        <v>1</v>
      </c>
      <c r="J3143" s="321">
        <v>1.88</v>
      </c>
      <c r="K3143" s="322">
        <v>1.88</v>
      </c>
    </row>
    <row r="3144" spans="1:11" ht="24.75" hidden="1">
      <c r="A3144" s="315"/>
      <c r="B3144" s="316" t="s">
        <v>1066</v>
      </c>
      <c r="C3144" s="316" t="s">
        <v>1067</v>
      </c>
      <c r="D3144" s="316" t="s">
        <v>6</v>
      </c>
      <c r="E3144" s="317" t="s">
        <v>1068</v>
      </c>
      <c r="F3144" s="317" t="s">
        <v>1069</v>
      </c>
      <c r="G3144" s="316"/>
      <c r="H3144" s="316" t="s">
        <v>1070</v>
      </c>
      <c r="I3144" s="317" t="s">
        <v>11</v>
      </c>
      <c r="J3144" s="317" t="s">
        <v>1071</v>
      </c>
      <c r="K3144" s="318" t="s">
        <v>1072</v>
      </c>
    </row>
    <row r="3145" spans="1:11" ht="24.75" hidden="1">
      <c r="A3145" s="323" t="s">
        <v>1076</v>
      </c>
      <c r="B3145" s="324" t="s">
        <v>1083</v>
      </c>
      <c r="C3145" s="324" t="s">
        <v>19</v>
      </c>
      <c r="D3145" s="324">
        <v>88826</v>
      </c>
      <c r="E3145" s="323" t="s">
        <v>2126</v>
      </c>
      <c r="F3145" s="403" t="s">
        <v>1098</v>
      </c>
      <c r="G3145" s="404"/>
      <c r="H3145" s="324" t="s">
        <v>979</v>
      </c>
      <c r="I3145" s="323">
        <v>1</v>
      </c>
      <c r="J3145" s="323">
        <v>0.34</v>
      </c>
      <c r="K3145" s="325">
        <v>0.34</v>
      </c>
    </row>
    <row r="3146" spans="1:11" ht="24.75" hidden="1">
      <c r="A3146" s="323" t="s">
        <v>1076</v>
      </c>
      <c r="B3146" s="324" t="s">
        <v>1083</v>
      </c>
      <c r="C3146" s="324" t="s">
        <v>19</v>
      </c>
      <c r="D3146" s="324">
        <v>88827</v>
      </c>
      <c r="E3146" s="323" t="s">
        <v>2127</v>
      </c>
      <c r="F3146" s="403" t="s">
        <v>1098</v>
      </c>
      <c r="G3146" s="404"/>
      <c r="H3146" s="324" t="s">
        <v>979</v>
      </c>
      <c r="I3146" s="323">
        <v>1</v>
      </c>
      <c r="J3146" s="323">
        <v>0.04</v>
      </c>
      <c r="K3146" s="325">
        <v>0.04</v>
      </c>
    </row>
    <row r="3147" spans="1:11" ht="24.75" hidden="1">
      <c r="A3147" s="323" t="s">
        <v>1076</v>
      </c>
      <c r="B3147" s="324" t="s">
        <v>1083</v>
      </c>
      <c r="C3147" s="324" t="s">
        <v>19</v>
      </c>
      <c r="D3147" s="324">
        <v>88828</v>
      </c>
      <c r="E3147" s="323" t="s">
        <v>2129</v>
      </c>
      <c r="F3147" s="403" t="s">
        <v>1098</v>
      </c>
      <c r="G3147" s="404"/>
      <c r="H3147" s="324" t="s">
        <v>979</v>
      </c>
      <c r="I3147" s="323">
        <v>1</v>
      </c>
      <c r="J3147" s="323">
        <v>0.37</v>
      </c>
      <c r="K3147" s="325">
        <v>0.37</v>
      </c>
    </row>
    <row r="3148" spans="1:11" ht="24.75" hidden="1">
      <c r="A3148" s="323" t="s">
        <v>1076</v>
      </c>
      <c r="B3148" s="324" t="s">
        <v>1083</v>
      </c>
      <c r="C3148" s="324" t="s">
        <v>19</v>
      </c>
      <c r="D3148" s="324">
        <v>88829</v>
      </c>
      <c r="E3148" s="323" t="s">
        <v>2130</v>
      </c>
      <c r="F3148" s="403" t="s">
        <v>1098</v>
      </c>
      <c r="G3148" s="404"/>
      <c r="H3148" s="324" t="s">
        <v>979</v>
      </c>
      <c r="I3148" s="323">
        <v>1</v>
      </c>
      <c r="J3148" s="323">
        <v>1.1299999999999999</v>
      </c>
      <c r="K3148" s="325">
        <v>1.1299999999999999</v>
      </c>
    </row>
    <row r="3149" spans="1:11" hidden="1">
      <c r="A3149" s="277"/>
      <c r="B3149"/>
      <c r="C3149"/>
      <c r="D3149"/>
      <c r="E3149" s="277"/>
      <c r="F3149" s="277"/>
      <c r="G3149"/>
      <c r="H3149"/>
      <c r="I3149" s="277"/>
      <c r="J3149" s="277"/>
      <c r="K3149" s="278"/>
    </row>
    <row r="3150" spans="1:11" hidden="1">
      <c r="A3150" s="277"/>
      <c r="B3150"/>
      <c r="C3150"/>
      <c r="D3150"/>
      <c r="E3150" s="277"/>
      <c r="F3150" s="277"/>
      <c r="G3150"/>
      <c r="H3150"/>
      <c r="I3150" s="277"/>
      <c r="J3150" s="277"/>
      <c r="K3150" s="278"/>
    </row>
    <row r="3151" spans="1:11" ht="78.75" hidden="1">
      <c r="A3151" s="319" t="s">
        <v>2131</v>
      </c>
      <c r="B3151" s="320" t="s">
        <v>1074</v>
      </c>
      <c r="C3151" s="320" t="s">
        <v>19</v>
      </c>
      <c r="D3151" s="320">
        <v>88826</v>
      </c>
      <c r="E3151" s="321" t="s">
        <v>2126</v>
      </c>
      <c r="F3151" s="321" t="s">
        <v>2125</v>
      </c>
      <c r="G3151" s="320"/>
      <c r="H3151" s="320" t="s">
        <v>979</v>
      </c>
      <c r="I3151" s="321">
        <v>1</v>
      </c>
      <c r="J3151" s="321">
        <v>0.34</v>
      </c>
      <c r="K3151" s="322">
        <v>0.34</v>
      </c>
    </row>
    <row r="3152" spans="1:11" ht="24.75" hidden="1">
      <c r="A3152" s="315"/>
      <c r="B3152" s="316" t="s">
        <v>1066</v>
      </c>
      <c r="C3152" s="316" t="s">
        <v>1067</v>
      </c>
      <c r="D3152" s="316" t="s">
        <v>6</v>
      </c>
      <c r="E3152" s="317" t="s">
        <v>1068</v>
      </c>
      <c r="F3152" s="317" t="s">
        <v>1069</v>
      </c>
      <c r="G3152" s="316"/>
      <c r="H3152" s="316" t="s">
        <v>1070</v>
      </c>
      <c r="I3152" s="317" t="s">
        <v>11</v>
      </c>
      <c r="J3152" s="317" t="s">
        <v>1071</v>
      </c>
      <c r="K3152" s="318" t="s">
        <v>1072</v>
      </c>
    </row>
    <row r="3153" spans="1:11" ht="24.75" hidden="1">
      <c r="A3153" s="323" t="s">
        <v>1076</v>
      </c>
      <c r="B3153" s="324" t="s">
        <v>1077</v>
      </c>
      <c r="C3153" s="324" t="s">
        <v>19</v>
      </c>
      <c r="D3153" s="324">
        <v>10535</v>
      </c>
      <c r="E3153" s="323" t="s">
        <v>2132</v>
      </c>
      <c r="F3153" s="403" t="s">
        <v>1202</v>
      </c>
      <c r="G3153" s="404"/>
      <c r="H3153" s="324" t="s">
        <v>123</v>
      </c>
      <c r="I3153" s="323">
        <v>6.3999999999999997E-5</v>
      </c>
      <c r="J3153" s="323">
        <v>5316</v>
      </c>
      <c r="K3153" s="325">
        <v>0.34</v>
      </c>
    </row>
    <row r="3154" spans="1:11" hidden="1">
      <c r="A3154" s="277"/>
      <c r="B3154"/>
      <c r="C3154"/>
      <c r="D3154"/>
      <c r="E3154" s="277"/>
      <c r="F3154" s="277"/>
      <c r="G3154"/>
      <c r="H3154"/>
      <c r="I3154" s="277"/>
      <c r="J3154" s="277"/>
      <c r="K3154" s="278"/>
    </row>
    <row r="3155" spans="1:11" hidden="1">
      <c r="A3155" s="277"/>
      <c r="B3155"/>
      <c r="C3155"/>
      <c r="D3155"/>
      <c r="E3155" s="277"/>
      <c r="F3155" s="277"/>
      <c r="G3155"/>
      <c r="H3155"/>
      <c r="I3155" s="277"/>
      <c r="J3155" s="277"/>
      <c r="K3155" s="278"/>
    </row>
    <row r="3156" spans="1:11" ht="78.75" hidden="1">
      <c r="A3156" s="319" t="s">
        <v>2133</v>
      </c>
      <c r="B3156" s="320" t="s">
        <v>1074</v>
      </c>
      <c r="C3156" s="320" t="s">
        <v>19</v>
      </c>
      <c r="D3156" s="320">
        <v>88827</v>
      </c>
      <c r="E3156" s="321" t="s">
        <v>2127</v>
      </c>
      <c r="F3156" s="321" t="s">
        <v>2125</v>
      </c>
      <c r="G3156" s="320"/>
      <c r="H3156" s="320" t="s">
        <v>979</v>
      </c>
      <c r="I3156" s="321">
        <v>1</v>
      </c>
      <c r="J3156" s="321">
        <v>0.04</v>
      </c>
      <c r="K3156" s="322">
        <v>0.04</v>
      </c>
    </row>
    <row r="3157" spans="1:11" ht="24.75" hidden="1">
      <c r="A3157" s="315"/>
      <c r="B3157" s="316" t="s">
        <v>1066</v>
      </c>
      <c r="C3157" s="316" t="s">
        <v>1067</v>
      </c>
      <c r="D3157" s="316" t="s">
        <v>6</v>
      </c>
      <c r="E3157" s="317" t="s">
        <v>1068</v>
      </c>
      <c r="F3157" s="317" t="s">
        <v>1069</v>
      </c>
      <c r="G3157" s="316"/>
      <c r="H3157" s="316" t="s">
        <v>1070</v>
      </c>
      <c r="I3157" s="317" t="s">
        <v>11</v>
      </c>
      <c r="J3157" s="317" t="s">
        <v>1071</v>
      </c>
      <c r="K3157" s="318" t="s">
        <v>1072</v>
      </c>
    </row>
    <row r="3158" spans="1:11" ht="24.75" hidden="1">
      <c r="A3158" s="323" t="s">
        <v>1076</v>
      </c>
      <c r="B3158" s="324" t="s">
        <v>1077</v>
      </c>
      <c r="C3158" s="324" t="s">
        <v>19</v>
      </c>
      <c r="D3158" s="324">
        <v>10535</v>
      </c>
      <c r="E3158" s="323" t="s">
        <v>2132</v>
      </c>
      <c r="F3158" s="403" t="s">
        <v>1202</v>
      </c>
      <c r="G3158" s="404"/>
      <c r="H3158" s="324" t="s">
        <v>123</v>
      </c>
      <c r="I3158" s="323">
        <v>7.6000000000000001E-6</v>
      </c>
      <c r="J3158" s="323">
        <v>5316</v>
      </c>
      <c r="K3158" s="325">
        <v>0.04</v>
      </c>
    </row>
    <row r="3159" spans="1:11" hidden="1">
      <c r="A3159" s="277"/>
      <c r="B3159"/>
      <c r="C3159"/>
      <c r="D3159"/>
      <c r="E3159" s="277"/>
      <c r="F3159" s="277"/>
      <c r="G3159"/>
      <c r="H3159"/>
      <c r="I3159" s="277"/>
      <c r="J3159" s="277"/>
      <c r="K3159" s="278"/>
    </row>
    <row r="3160" spans="1:11" hidden="1">
      <c r="A3160" s="277"/>
      <c r="B3160"/>
      <c r="C3160"/>
      <c r="D3160"/>
      <c r="E3160" s="277"/>
      <c r="F3160" s="277"/>
      <c r="G3160"/>
      <c r="H3160"/>
      <c r="I3160" s="277"/>
      <c r="J3160" s="277"/>
      <c r="K3160" s="278"/>
    </row>
    <row r="3161" spans="1:11" ht="78.75" hidden="1">
      <c r="A3161" s="319" t="s">
        <v>2134</v>
      </c>
      <c r="B3161" s="320" t="s">
        <v>1074</v>
      </c>
      <c r="C3161" s="320" t="s">
        <v>19</v>
      </c>
      <c r="D3161" s="320">
        <v>88828</v>
      </c>
      <c r="E3161" s="321" t="s">
        <v>2129</v>
      </c>
      <c r="F3161" s="321" t="s">
        <v>2125</v>
      </c>
      <c r="G3161" s="320"/>
      <c r="H3161" s="320" t="s">
        <v>979</v>
      </c>
      <c r="I3161" s="321">
        <v>1</v>
      </c>
      <c r="J3161" s="321">
        <v>0.37</v>
      </c>
      <c r="K3161" s="322">
        <v>0.37</v>
      </c>
    </row>
    <row r="3162" spans="1:11" ht="24.75" hidden="1">
      <c r="A3162" s="315"/>
      <c r="B3162" s="316" t="s">
        <v>1066</v>
      </c>
      <c r="C3162" s="316" t="s">
        <v>1067</v>
      </c>
      <c r="D3162" s="316" t="s">
        <v>6</v>
      </c>
      <c r="E3162" s="317" t="s">
        <v>1068</v>
      </c>
      <c r="F3162" s="317" t="s">
        <v>1069</v>
      </c>
      <c r="G3162" s="316"/>
      <c r="H3162" s="316" t="s">
        <v>1070</v>
      </c>
      <c r="I3162" s="317" t="s">
        <v>11</v>
      </c>
      <c r="J3162" s="317" t="s">
        <v>1071</v>
      </c>
      <c r="K3162" s="318" t="s">
        <v>1072</v>
      </c>
    </row>
    <row r="3163" spans="1:11" ht="24.75" hidden="1">
      <c r="A3163" s="323" t="s">
        <v>1076</v>
      </c>
      <c r="B3163" s="324" t="s">
        <v>1077</v>
      </c>
      <c r="C3163" s="324" t="s">
        <v>19</v>
      </c>
      <c r="D3163" s="324">
        <v>10535</v>
      </c>
      <c r="E3163" s="323" t="s">
        <v>2132</v>
      </c>
      <c r="F3163" s="403" t="s">
        <v>1202</v>
      </c>
      <c r="G3163" s="404"/>
      <c r="H3163" s="324" t="s">
        <v>123</v>
      </c>
      <c r="I3163" s="323">
        <v>6.9999999999999994E-5</v>
      </c>
      <c r="J3163" s="323">
        <v>5316</v>
      </c>
      <c r="K3163" s="325">
        <v>0.37</v>
      </c>
    </row>
    <row r="3164" spans="1:11" hidden="1">
      <c r="A3164" s="277"/>
      <c r="B3164"/>
      <c r="C3164"/>
      <c r="D3164"/>
      <c r="E3164" s="277"/>
      <c r="F3164" s="277"/>
      <c r="G3164"/>
      <c r="H3164"/>
      <c r="I3164" s="277"/>
      <c r="J3164" s="277"/>
      <c r="K3164" s="278"/>
    </row>
    <row r="3165" spans="1:11" hidden="1">
      <c r="A3165" s="277"/>
      <c r="B3165"/>
      <c r="C3165"/>
      <c r="D3165"/>
      <c r="E3165" s="277"/>
      <c r="F3165" s="277"/>
      <c r="G3165"/>
      <c r="H3165"/>
      <c r="I3165" s="277"/>
      <c r="J3165" s="277"/>
      <c r="K3165" s="278"/>
    </row>
    <row r="3166" spans="1:11" ht="78.75" hidden="1">
      <c r="A3166" s="319" t="s">
        <v>2135</v>
      </c>
      <c r="B3166" s="320" t="s">
        <v>1074</v>
      </c>
      <c r="C3166" s="320" t="s">
        <v>19</v>
      </c>
      <c r="D3166" s="320">
        <v>88829</v>
      </c>
      <c r="E3166" s="321" t="s">
        <v>2130</v>
      </c>
      <c r="F3166" s="321" t="s">
        <v>2125</v>
      </c>
      <c r="G3166" s="320"/>
      <c r="H3166" s="320" t="s">
        <v>979</v>
      </c>
      <c r="I3166" s="321">
        <v>1</v>
      </c>
      <c r="J3166" s="321">
        <v>1.1299999999999999</v>
      </c>
      <c r="K3166" s="322">
        <v>1.1299999999999999</v>
      </c>
    </row>
    <row r="3167" spans="1:11" ht="24.75" hidden="1">
      <c r="A3167" s="315"/>
      <c r="B3167" s="316" t="s">
        <v>1066</v>
      </c>
      <c r="C3167" s="316" t="s">
        <v>1067</v>
      </c>
      <c r="D3167" s="316" t="s">
        <v>6</v>
      </c>
      <c r="E3167" s="317" t="s">
        <v>1068</v>
      </c>
      <c r="F3167" s="317" t="s">
        <v>1069</v>
      </c>
      <c r="G3167" s="316"/>
      <c r="H3167" s="316" t="s">
        <v>1070</v>
      </c>
      <c r="I3167" s="317" t="s">
        <v>11</v>
      </c>
      <c r="J3167" s="317" t="s">
        <v>1071</v>
      </c>
      <c r="K3167" s="318" t="s">
        <v>1072</v>
      </c>
    </row>
    <row r="3168" spans="1:11" hidden="1">
      <c r="A3168" s="323" t="s">
        <v>1076</v>
      </c>
      <c r="B3168" s="324" t="s">
        <v>1077</v>
      </c>
      <c r="C3168" s="324" t="s">
        <v>19</v>
      </c>
      <c r="D3168" s="324">
        <v>2705</v>
      </c>
      <c r="E3168" s="323" t="s">
        <v>2136</v>
      </c>
      <c r="F3168" s="403" t="s">
        <v>1079</v>
      </c>
      <c r="G3168" s="404"/>
      <c r="H3168" s="324" t="s">
        <v>2137</v>
      </c>
      <c r="I3168" s="323">
        <v>1.25</v>
      </c>
      <c r="J3168" s="323">
        <v>0.91</v>
      </c>
      <c r="K3168" s="325">
        <v>1.1299999999999999</v>
      </c>
    </row>
    <row r="3169" spans="1:11" hidden="1">
      <c r="A3169" s="277"/>
      <c r="B3169"/>
      <c r="C3169"/>
      <c r="D3169"/>
      <c r="E3169" s="277"/>
      <c r="F3169" s="277"/>
      <c r="G3169"/>
      <c r="H3169"/>
      <c r="I3169" s="277"/>
      <c r="J3169" s="277"/>
      <c r="K3169" s="278"/>
    </row>
    <row r="3170" spans="1:11" hidden="1">
      <c r="A3170" s="277"/>
      <c r="B3170"/>
      <c r="C3170"/>
      <c r="D3170"/>
      <c r="E3170" s="277"/>
      <c r="F3170" s="277"/>
      <c r="G3170"/>
      <c r="H3170"/>
      <c r="I3170" s="277"/>
      <c r="J3170" s="277"/>
      <c r="K3170" s="278"/>
    </row>
    <row r="3171" spans="1:11" ht="78.75" hidden="1">
      <c r="A3171" s="319" t="s">
        <v>2138</v>
      </c>
      <c r="B3171" s="320" t="s">
        <v>1074</v>
      </c>
      <c r="C3171" s="320" t="s">
        <v>19</v>
      </c>
      <c r="D3171" s="320">
        <v>89226</v>
      </c>
      <c r="E3171" s="321" t="s">
        <v>2094</v>
      </c>
      <c r="F3171" s="321" t="s">
        <v>2125</v>
      </c>
      <c r="G3171" s="320"/>
      <c r="H3171" s="320" t="s">
        <v>1101</v>
      </c>
      <c r="I3171" s="321">
        <v>1</v>
      </c>
      <c r="J3171" s="321">
        <v>1.54</v>
      </c>
      <c r="K3171" s="322">
        <v>1.54</v>
      </c>
    </row>
    <row r="3172" spans="1:11" ht="24.75" hidden="1">
      <c r="A3172" s="315"/>
      <c r="B3172" s="316" t="s">
        <v>1066</v>
      </c>
      <c r="C3172" s="316" t="s">
        <v>1067</v>
      </c>
      <c r="D3172" s="316" t="s">
        <v>6</v>
      </c>
      <c r="E3172" s="317" t="s">
        <v>1068</v>
      </c>
      <c r="F3172" s="317" t="s">
        <v>1069</v>
      </c>
      <c r="G3172" s="316"/>
      <c r="H3172" s="316" t="s">
        <v>1070</v>
      </c>
      <c r="I3172" s="317" t="s">
        <v>11</v>
      </c>
      <c r="J3172" s="317" t="s">
        <v>1071</v>
      </c>
      <c r="K3172" s="318" t="s">
        <v>1072</v>
      </c>
    </row>
    <row r="3173" spans="1:11" ht="24.75" hidden="1">
      <c r="A3173" s="323" t="s">
        <v>1076</v>
      </c>
      <c r="B3173" s="324" t="s">
        <v>1083</v>
      </c>
      <c r="C3173" s="324" t="s">
        <v>19</v>
      </c>
      <c r="D3173" s="324">
        <v>89221</v>
      </c>
      <c r="E3173" s="323" t="s">
        <v>2139</v>
      </c>
      <c r="F3173" s="403" t="s">
        <v>1098</v>
      </c>
      <c r="G3173" s="404"/>
      <c r="H3173" s="324" t="s">
        <v>979</v>
      </c>
      <c r="I3173" s="323">
        <v>1</v>
      </c>
      <c r="J3173" s="323">
        <v>1.38</v>
      </c>
      <c r="K3173" s="325">
        <v>1.38</v>
      </c>
    </row>
    <row r="3174" spans="1:11" ht="24.75" hidden="1">
      <c r="A3174" s="323" t="s">
        <v>1076</v>
      </c>
      <c r="B3174" s="324" t="s">
        <v>1083</v>
      </c>
      <c r="C3174" s="324" t="s">
        <v>19</v>
      </c>
      <c r="D3174" s="324">
        <v>89222</v>
      </c>
      <c r="E3174" s="323" t="s">
        <v>2140</v>
      </c>
      <c r="F3174" s="403" t="s">
        <v>1098</v>
      </c>
      <c r="G3174" s="404"/>
      <c r="H3174" s="324" t="s">
        <v>979</v>
      </c>
      <c r="I3174" s="323">
        <v>1</v>
      </c>
      <c r="J3174" s="323">
        <v>0.16</v>
      </c>
      <c r="K3174" s="325">
        <v>0.16</v>
      </c>
    </row>
    <row r="3175" spans="1:11" hidden="1">
      <c r="A3175" s="277"/>
      <c r="B3175"/>
      <c r="C3175"/>
      <c r="D3175"/>
      <c r="E3175" s="277"/>
      <c r="F3175" s="277"/>
      <c r="G3175"/>
      <c r="H3175"/>
      <c r="I3175" s="277"/>
      <c r="J3175" s="277"/>
      <c r="K3175" s="278"/>
    </row>
    <row r="3176" spans="1:11" hidden="1">
      <c r="A3176" s="277"/>
      <c r="B3176"/>
      <c r="C3176"/>
      <c r="D3176"/>
      <c r="E3176" s="277"/>
      <c r="F3176" s="277"/>
      <c r="G3176"/>
      <c r="H3176"/>
      <c r="I3176" s="277"/>
      <c r="J3176" s="277"/>
      <c r="K3176" s="278"/>
    </row>
    <row r="3177" spans="1:11" ht="78.75" hidden="1">
      <c r="A3177" s="319" t="s">
        <v>2141</v>
      </c>
      <c r="B3177" s="320" t="s">
        <v>1074</v>
      </c>
      <c r="C3177" s="320" t="s">
        <v>19</v>
      </c>
      <c r="D3177" s="320">
        <v>89225</v>
      </c>
      <c r="E3177" s="321" t="s">
        <v>2093</v>
      </c>
      <c r="F3177" s="321" t="s">
        <v>2125</v>
      </c>
      <c r="G3177" s="320"/>
      <c r="H3177" s="320" t="s">
        <v>1099</v>
      </c>
      <c r="I3177" s="321">
        <v>1</v>
      </c>
      <c r="J3177" s="321">
        <v>5.32</v>
      </c>
      <c r="K3177" s="322">
        <v>5.32</v>
      </c>
    </row>
    <row r="3178" spans="1:11" ht="24.75" hidden="1">
      <c r="A3178" s="315"/>
      <c r="B3178" s="316" t="s">
        <v>1066</v>
      </c>
      <c r="C3178" s="316" t="s">
        <v>1067</v>
      </c>
      <c r="D3178" s="316" t="s">
        <v>6</v>
      </c>
      <c r="E3178" s="317" t="s">
        <v>1068</v>
      </c>
      <c r="F3178" s="317" t="s">
        <v>1069</v>
      </c>
      <c r="G3178" s="316"/>
      <c r="H3178" s="316" t="s">
        <v>1070</v>
      </c>
      <c r="I3178" s="317" t="s">
        <v>11</v>
      </c>
      <c r="J3178" s="317" t="s">
        <v>1071</v>
      </c>
      <c r="K3178" s="318" t="s">
        <v>1072</v>
      </c>
    </row>
    <row r="3179" spans="1:11" ht="24.75" hidden="1">
      <c r="A3179" s="323" t="s">
        <v>1076</v>
      </c>
      <c r="B3179" s="324" t="s">
        <v>1083</v>
      </c>
      <c r="C3179" s="324" t="s">
        <v>19</v>
      </c>
      <c r="D3179" s="324">
        <v>89221</v>
      </c>
      <c r="E3179" s="323" t="s">
        <v>2139</v>
      </c>
      <c r="F3179" s="403" t="s">
        <v>1098</v>
      </c>
      <c r="G3179" s="404"/>
      <c r="H3179" s="324" t="s">
        <v>979</v>
      </c>
      <c r="I3179" s="323">
        <v>1</v>
      </c>
      <c r="J3179" s="323">
        <v>1.38</v>
      </c>
      <c r="K3179" s="325">
        <v>1.38</v>
      </c>
    </row>
    <row r="3180" spans="1:11" ht="24.75" hidden="1">
      <c r="A3180" s="323" t="s">
        <v>1076</v>
      </c>
      <c r="B3180" s="324" t="s">
        <v>1083</v>
      </c>
      <c r="C3180" s="324" t="s">
        <v>19</v>
      </c>
      <c r="D3180" s="324">
        <v>89222</v>
      </c>
      <c r="E3180" s="323" t="s">
        <v>2140</v>
      </c>
      <c r="F3180" s="403" t="s">
        <v>1098</v>
      </c>
      <c r="G3180" s="404"/>
      <c r="H3180" s="324" t="s">
        <v>979</v>
      </c>
      <c r="I3180" s="323">
        <v>1</v>
      </c>
      <c r="J3180" s="323">
        <v>0.16</v>
      </c>
      <c r="K3180" s="325">
        <v>0.16</v>
      </c>
    </row>
    <row r="3181" spans="1:11" ht="24.75" hidden="1">
      <c r="A3181" s="323" t="s">
        <v>1076</v>
      </c>
      <c r="B3181" s="324" t="s">
        <v>1083</v>
      </c>
      <c r="C3181" s="324" t="s">
        <v>19</v>
      </c>
      <c r="D3181" s="324">
        <v>89223</v>
      </c>
      <c r="E3181" s="323" t="s">
        <v>2142</v>
      </c>
      <c r="F3181" s="403" t="s">
        <v>1098</v>
      </c>
      <c r="G3181" s="404"/>
      <c r="H3181" s="324" t="s">
        <v>979</v>
      </c>
      <c r="I3181" s="323">
        <v>1</v>
      </c>
      <c r="J3181" s="323">
        <v>1.51</v>
      </c>
      <c r="K3181" s="325">
        <v>1.51</v>
      </c>
    </row>
    <row r="3182" spans="1:11" ht="24.75" hidden="1">
      <c r="A3182" s="323" t="s">
        <v>1076</v>
      </c>
      <c r="B3182" s="324" t="s">
        <v>1083</v>
      </c>
      <c r="C3182" s="324" t="s">
        <v>19</v>
      </c>
      <c r="D3182" s="324">
        <v>89224</v>
      </c>
      <c r="E3182" s="323" t="s">
        <v>2143</v>
      </c>
      <c r="F3182" s="403" t="s">
        <v>1098</v>
      </c>
      <c r="G3182" s="404"/>
      <c r="H3182" s="324" t="s">
        <v>979</v>
      </c>
      <c r="I3182" s="323">
        <v>1</v>
      </c>
      <c r="J3182" s="323">
        <v>2.27</v>
      </c>
      <c r="K3182" s="325">
        <v>2.27</v>
      </c>
    </row>
    <row r="3183" spans="1:11" hidden="1">
      <c r="A3183" s="277"/>
      <c r="B3183"/>
      <c r="C3183"/>
      <c r="D3183"/>
      <c r="E3183" s="277"/>
      <c r="F3183" s="277"/>
      <c r="G3183"/>
      <c r="H3183"/>
      <c r="I3183" s="277"/>
      <c r="J3183" s="277"/>
      <c r="K3183" s="278"/>
    </row>
    <row r="3184" spans="1:11" hidden="1">
      <c r="A3184" s="277"/>
      <c r="B3184"/>
      <c r="C3184"/>
      <c r="D3184"/>
      <c r="E3184" s="277"/>
      <c r="F3184" s="277"/>
      <c r="G3184"/>
      <c r="H3184"/>
      <c r="I3184" s="277"/>
      <c r="J3184" s="277"/>
      <c r="K3184" s="278"/>
    </row>
    <row r="3185" spans="1:11" ht="78.75" hidden="1">
      <c r="A3185" s="319" t="s">
        <v>2144</v>
      </c>
      <c r="B3185" s="320" t="s">
        <v>1074</v>
      </c>
      <c r="C3185" s="320" t="s">
        <v>19</v>
      </c>
      <c r="D3185" s="320">
        <v>89221</v>
      </c>
      <c r="E3185" s="321" t="s">
        <v>2139</v>
      </c>
      <c r="F3185" s="321" t="s">
        <v>2125</v>
      </c>
      <c r="G3185" s="320"/>
      <c r="H3185" s="320" t="s">
        <v>979</v>
      </c>
      <c r="I3185" s="321">
        <v>1</v>
      </c>
      <c r="J3185" s="321">
        <v>1.38</v>
      </c>
      <c r="K3185" s="322">
        <v>1.38</v>
      </c>
    </row>
    <row r="3186" spans="1:11" ht="24.75" hidden="1">
      <c r="A3186" s="315"/>
      <c r="B3186" s="316" t="s">
        <v>1066</v>
      </c>
      <c r="C3186" s="316" t="s">
        <v>1067</v>
      </c>
      <c r="D3186" s="316" t="s">
        <v>6</v>
      </c>
      <c r="E3186" s="317" t="s">
        <v>1068</v>
      </c>
      <c r="F3186" s="317" t="s">
        <v>1069</v>
      </c>
      <c r="G3186" s="316"/>
      <c r="H3186" s="316" t="s">
        <v>1070</v>
      </c>
      <c r="I3186" s="317" t="s">
        <v>11</v>
      </c>
      <c r="J3186" s="317" t="s">
        <v>1071</v>
      </c>
      <c r="K3186" s="318" t="s">
        <v>1072</v>
      </c>
    </row>
    <row r="3187" spans="1:11" ht="24.75" hidden="1">
      <c r="A3187" s="323" t="s">
        <v>1076</v>
      </c>
      <c r="B3187" s="324" t="s">
        <v>1077</v>
      </c>
      <c r="C3187" s="324" t="s">
        <v>19</v>
      </c>
      <c r="D3187" s="324">
        <v>36397</v>
      </c>
      <c r="E3187" s="323" t="s">
        <v>2145</v>
      </c>
      <c r="F3187" s="403" t="s">
        <v>1202</v>
      </c>
      <c r="G3187" s="404"/>
      <c r="H3187" s="324" t="s">
        <v>123</v>
      </c>
      <c r="I3187" s="323">
        <v>6.3999999999999997E-5</v>
      </c>
      <c r="J3187" s="323">
        <v>21624.400000000001</v>
      </c>
      <c r="K3187" s="325">
        <v>1.38</v>
      </c>
    </row>
    <row r="3188" spans="1:11" hidden="1">
      <c r="A3188" s="277"/>
      <c r="B3188"/>
      <c r="C3188"/>
      <c r="D3188"/>
      <c r="E3188" s="277"/>
      <c r="F3188" s="277"/>
      <c r="G3188"/>
      <c r="H3188"/>
      <c r="I3188" s="277"/>
      <c r="J3188" s="277"/>
      <c r="K3188" s="278"/>
    </row>
    <row r="3189" spans="1:11" hidden="1">
      <c r="A3189" s="277"/>
      <c r="B3189"/>
      <c r="C3189"/>
      <c r="D3189"/>
      <c r="E3189" s="277"/>
      <c r="F3189" s="277"/>
      <c r="G3189"/>
      <c r="H3189"/>
      <c r="I3189" s="277"/>
      <c r="J3189" s="277"/>
      <c r="K3189" s="278"/>
    </row>
    <row r="3190" spans="1:11" ht="78.75" hidden="1">
      <c r="A3190" s="319" t="s">
        <v>2146</v>
      </c>
      <c r="B3190" s="320" t="s">
        <v>1074</v>
      </c>
      <c r="C3190" s="320" t="s">
        <v>19</v>
      </c>
      <c r="D3190" s="320">
        <v>89222</v>
      </c>
      <c r="E3190" s="321" t="s">
        <v>2140</v>
      </c>
      <c r="F3190" s="321" t="s">
        <v>2125</v>
      </c>
      <c r="G3190" s="320"/>
      <c r="H3190" s="320" t="s">
        <v>979</v>
      </c>
      <c r="I3190" s="321">
        <v>1</v>
      </c>
      <c r="J3190" s="321">
        <v>0.16</v>
      </c>
      <c r="K3190" s="322">
        <v>0.16</v>
      </c>
    </row>
    <row r="3191" spans="1:11" ht="24.75" hidden="1">
      <c r="A3191" s="315"/>
      <c r="B3191" s="316" t="s">
        <v>1066</v>
      </c>
      <c r="C3191" s="316" t="s">
        <v>1067</v>
      </c>
      <c r="D3191" s="316" t="s">
        <v>6</v>
      </c>
      <c r="E3191" s="317" t="s">
        <v>1068</v>
      </c>
      <c r="F3191" s="317" t="s">
        <v>1069</v>
      </c>
      <c r="G3191" s="316"/>
      <c r="H3191" s="316" t="s">
        <v>1070</v>
      </c>
      <c r="I3191" s="317" t="s">
        <v>11</v>
      </c>
      <c r="J3191" s="317" t="s">
        <v>1071</v>
      </c>
      <c r="K3191" s="318" t="s">
        <v>1072</v>
      </c>
    </row>
    <row r="3192" spans="1:11" ht="24.75" hidden="1">
      <c r="A3192" s="323" t="s">
        <v>1076</v>
      </c>
      <c r="B3192" s="324" t="s">
        <v>1077</v>
      </c>
      <c r="C3192" s="324" t="s">
        <v>19</v>
      </c>
      <c r="D3192" s="324">
        <v>36397</v>
      </c>
      <c r="E3192" s="323" t="s">
        <v>2145</v>
      </c>
      <c r="F3192" s="403" t="s">
        <v>1202</v>
      </c>
      <c r="G3192" s="404"/>
      <c r="H3192" s="324" t="s">
        <v>123</v>
      </c>
      <c r="I3192" s="323">
        <v>7.6000000000000001E-6</v>
      </c>
      <c r="J3192" s="323">
        <v>21624.400000000001</v>
      </c>
      <c r="K3192" s="325">
        <v>0.16</v>
      </c>
    </row>
    <row r="3193" spans="1:11" hidden="1">
      <c r="A3193" s="277"/>
      <c r="B3193"/>
      <c r="C3193"/>
      <c r="D3193"/>
      <c r="E3193" s="277"/>
      <c r="F3193" s="277"/>
      <c r="G3193"/>
      <c r="H3193"/>
      <c r="I3193" s="277"/>
      <c r="J3193" s="277"/>
      <c r="K3193" s="278"/>
    </row>
    <row r="3194" spans="1:11" hidden="1">
      <c r="A3194" s="277"/>
      <c r="B3194"/>
      <c r="C3194"/>
      <c r="D3194"/>
      <c r="E3194" s="277"/>
      <c r="F3194" s="277"/>
      <c r="G3194"/>
      <c r="H3194"/>
      <c r="I3194" s="277"/>
      <c r="J3194" s="277"/>
      <c r="K3194" s="278"/>
    </row>
    <row r="3195" spans="1:11" ht="78.75" hidden="1">
      <c r="A3195" s="319" t="s">
        <v>2147</v>
      </c>
      <c r="B3195" s="320" t="s">
        <v>1074</v>
      </c>
      <c r="C3195" s="320" t="s">
        <v>19</v>
      </c>
      <c r="D3195" s="320">
        <v>89223</v>
      </c>
      <c r="E3195" s="321" t="s">
        <v>2142</v>
      </c>
      <c r="F3195" s="321" t="s">
        <v>2125</v>
      </c>
      <c r="G3195" s="320"/>
      <c r="H3195" s="320" t="s">
        <v>979</v>
      </c>
      <c r="I3195" s="321">
        <v>1</v>
      </c>
      <c r="J3195" s="321">
        <v>1.51</v>
      </c>
      <c r="K3195" s="322">
        <v>1.51</v>
      </c>
    </row>
    <row r="3196" spans="1:11" ht="24.75" hidden="1">
      <c r="A3196" s="315"/>
      <c r="B3196" s="316" t="s">
        <v>1066</v>
      </c>
      <c r="C3196" s="316" t="s">
        <v>1067</v>
      </c>
      <c r="D3196" s="316" t="s">
        <v>6</v>
      </c>
      <c r="E3196" s="317" t="s">
        <v>1068</v>
      </c>
      <c r="F3196" s="317" t="s">
        <v>1069</v>
      </c>
      <c r="G3196" s="316"/>
      <c r="H3196" s="316" t="s">
        <v>1070</v>
      </c>
      <c r="I3196" s="317" t="s">
        <v>11</v>
      </c>
      <c r="J3196" s="317" t="s">
        <v>1071</v>
      </c>
      <c r="K3196" s="318" t="s">
        <v>1072</v>
      </c>
    </row>
    <row r="3197" spans="1:11" ht="24.75" hidden="1">
      <c r="A3197" s="323" t="s">
        <v>1076</v>
      </c>
      <c r="B3197" s="324" t="s">
        <v>1077</v>
      </c>
      <c r="C3197" s="324" t="s">
        <v>19</v>
      </c>
      <c r="D3197" s="324">
        <v>36397</v>
      </c>
      <c r="E3197" s="323" t="s">
        <v>2145</v>
      </c>
      <c r="F3197" s="403" t="s">
        <v>1202</v>
      </c>
      <c r="G3197" s="404"/>
      <c r="H3197" s="324" t="s">
        <v>123</v>
      </c>
      <c r="I3197" s="323">
        <v>6.9999999999999994E-5</v>
      </c>
      <c r="J3197" s="323">
        <v>21624.400000000001</v>
      </c>
      <c r="K3197" s="325">
        <v>1.51</v>
      </c>
    </row>
    <row r="3198" spans="1:11" hidden="1">
      <c r="A3198" s="277"/>
      <c r="B3198"/>
      <c r="C3198"/>
      <c r="D3198"/>
      <c r="E3198" s="277"/>
      <c r="F3198" s="277"/>
      <c r="G3198"/>
      <c r="H3198"/>
      <c r="I3198" s="277"/>
      <c r="J3198" s="277"/>
      <c r="K3198" s="278"/>
    </row>
    <row r="3199" spans="1:11" hidden="1">
      <c r="A3199" s="277"/>
      <c r="B3199"/>
      <c r="C3199"/>
      <c r="D3199"/>
      <c r="E3199" s="277"/>
      <c r="F3199" s="277"/>
      <c r="G3199"/>
      <c r="H3199"/>
      <c r="I3199" s="277"/>
      <c r="J3199" s="277"/>
      <c r="K3199" s="278"/>
    </row>
    <row r="3200" spans="1:11" ht="78.75" hidden="1">
      <c r="A3200" s="319" t="s">
        <v>2148</v>
      </c>
      <c r="B3200" s="320" t="s">
        <v>1074</v>
      </c>
      <c r="C3200" s="320" t="s">
        <v>19</v>
      </c>
      <c r="D3200" s="320">
        <v>89224</v>
      </c>
      <c r="E3200" s="321" t="s">
        <v>2143</v>
      </c>
      <c r="F3200" s="321" t="s">
        <v>2125</v>
      </c>
      <c r="G3200" s="320"/>
      <c r="H3200" s="320" t="s">
        <v>979</v>
      </c>
      <c r="I3200" s="321">
        <v>1</v>
      </c>
      <c r="J3200" s="321">
        <v>2.27</v>
      </c>
      <c r="K3200" s="322">
        <v>2.27</v>
      </c>
    </row>
    <row r="3201" spans="1:11" ht="24.75" hidden="1">
      <c r="A3201" s="315"/>
      <c r="B3201" s="316" t="s">
        <v>1066</v>
      </c>
      <c r="C3201" s="316" t="s">
        <v>1067</v>
      </c>
      <c r="D3201" s="316" t="s">
        <v>6</v>
      </c>
      <c r="E3201" s="317" t="s">
        <v>1068</v>
      </c>
      <c r="F3201" s="317" t="s">
        <v>1069</v>
      </c>
      <c r="G3201" s="316"/>
      <c r="H3201" s="316" t="s">
        <v>1070</v>
      </c>
      <c r="I3201" s="317" t="s">
        <v>11</v>
      </c>
      <c r="J3201" s="317" t="s">
        <v>1071</v>
      </c>
      <c r="K3201" s="318" t="s">
        <v>1072</v>
      </c>
    </row>
    <row r="3202" spans="1:11" hidden="1">
      <c r="A3202" s="323" t="s">
        <v>1076</v>
      </c>
      <c r="B3202" s="324" t="s">
        <v>1077</v>
      </c>
      <c r="C3202" s="324" t="s">
        <v>19</v>
      </c>
      <c r="D3202" s="324">
        <v>2705</v>
      </c>
      <c r="E3202" s="323" t="s">
        <v>2136</v>
      </c>
      <c r="F3202" s="403" t="s">
        <v>1079</v>
      </c>
      <c r="G3202" s="404"/>
      <c r="H3202" s="324" t="s">
        <v>2137</v>
      </c>
      <c r="I3202" s="323">
        <v>2.5</v>
      </c>
      <c r="J3202" s="323">
        <v>0.91</v>
      </c>
      <c r="K3202" s="325">
        <v>2.27</v>
      </c>
    </row>
    <row r="3203" spans="1:11" hidden="1">
      <c r="A3203" s="277"/>
      <c r="B3203"/>
      <c r="C3203"/>
      <c r="D3203"/>
      <c r="E3203" s="277"/>
      <c r="F3203" s="277"/>
      <c r="G3203"/>
      <c r="H3203"/>
      <c r="I3203" s="277"/>
      <c r="J3203" s="277"/>
      <c r="K3203" s="278"/>
    </row>
    <row r="3204" spans="1:11" hidden="1">
      <c r="A3204" s="277"/>
      <c r="B3204"/>
      <c r="C3204"/>
      <c r="D3204"/>
      <c r="E3204" s="277"/>
      <c r="F3204" s="277"/>
      <c r="G3204"/>
      <c r="H3204"/>
      <c r="I3204" s="277"/>
      <c r="J3204" s="277"/>
      <c r="K3204" s="278"/>
    </row>
    <row r="3205" spans="1:11" ht="78.75" hidden="1">
      <c r="A3205" s="319" t="s">
        <v>2149</v>
      </c>
      <c r="B3205" s="320" t="s">
        <v>1074</v>
      </c>
      <c r="C3205" s="320" t="s">
        <v>19</v>
      </c>
      <c r="D3205" s="320">
        <v>91924</v>
      </c>
      <c r="E3205" s="321" t="s">
        <v>1148</v>
      </c>
      <c r="F3205" s="321" t="s">
        <v>1472</v>
      </c>
      <c r="G3205" s="320"/>
      <c r="H3205" s="320" t="s">
        <v>23</v>
      </c>
      <c r="I3205" s="321">
        <v>1</v>
      </c>
      <c r="J3205" s="321">
        <v>2.65</v>
      </c>
      <c r="K3205" s="322">
        <v>2.65</v>
      </c>
    </row>
    <row r="3206" spans="1:11" ht="24.75" hidden="1">
      <c r="A3206" s="315"/>
      <c r="B3206" s="316" t="s">
        <v>1066</v>
      </c>
      <c r="C3206" s="316" t="s">
        <v>1067</v>
      </c>
      <c r="D3206" s="316" t="s">
        <v>6</v>
      </c>
      <c r="E3206" s="317" t="s">
        <v>1068</v>
      </c>
      <c r="F3206" s="317" t="s">
        <v>1069</v>
      </c>
      <c r="G3206" s="316"/>
      <c r="H3206" s="316" t="s">
        <v>1070</v>
      </c>
      <c r="I3206" s="317" t="s">
        <v>11</v>
      </c>
      <c r="J3206" s="317" t="s">
        <v>1071</v>
      </c>
      <c r="K3206" s="318" t="s">
        <v>1072</v>
      </c>
    </row>
    <row r="3207" spans="1:11" ht="24.75" hidden="1">
      <c r="A3207" s="323" t="s">
        <v>1076</v>
      </c>
      <c r="B3207" s="324" t="s">
        <v>1077</v>
      </c>
      <c r="C3207" s="324" t="s">
        <v>19</v>
      </c>
      <c r="D3207" s="324">
        <v>1013</v>
      </c>
      <c r="E3207" s="323" t="s">
        <v>2150</v>
      </c>
      <c r="F3207" s="403" t="s">
        <v>1079</v>
      </c>
      <c r="G3207" s="404"/>
      <c r="H3207" s="324" t="s">
        <v>23</v>
      </c>
      <c r="I3207" s="323">
        <v>1.19</v>
      </c>
      <c r="J3207" s="323">
        <v>1.45</v>
      </c>
      <c r="K3207" s="325">
        <v>1.72</v>
      </c>
    </row>
    <row r="3208" spans="1:11" hidden="1">
      <c r="A3208" s="323" t="s">
        <v>1076</v>
      </c>
      <c r="B3208" s="324" t="s">
        <v>1077</v>
      </c>
      <c r="C3208" s="324" t="s">
        <v>19</v>
      </c>
      <c r="D3208" s="324">
        <v>21127</v>
      </c>
      <c r="E3208" s="323" t="s">
        <v>1486</v>
      </c>
      <c r="F3208" s="403" t="s">
        <v>1079</v>
      </c>
      <c r="G3208" s="404"/>
      <c r="H3208" s="324" t="s">
        <v>123</v>
      </c>
      <c r="I3208" s="323">
        <v>8.9999999999999993E-3</v>
      </c>
      <c r="J3208" s="323">
        <v>3.78</v>
      </c>
      <c r="K3208" s="325">
        <v>0.03</v>
      </c>
    </row>
    <row r="3209" spans="1:11" hidden="1">
      <c r="A3209" s="323" t="s">
        <v>1076</v>
      </c>
      <c r="B3209" s="324" t="s">
        <v>1083</v>
      </c>
      <c r="C3209" s="324" t="s">
        <v>19</v>
      </c>
      <c r="D3209" s="324">
        <v>88247</v>
      </c>
      <c r="E3209" s="323" t="s">
        <v>1475</v>
      </c>
      <c r="F3209" s="403" t="s">
        <v>1085</v>
      </c>
      <c r="G3209" s="404"/>
      <c r="H3209" s="324" t="s">
        <v>979</v>
      </c>
      <c r="I3209" s="323">
        <v>2.4E-2</v>
      </c>
      <c r="J3209" s="323">
        <v>17.23</v>
      </c>
      <c r="K3209" s="325">
        <v>0.41</v>
      </c>
    </row>
    <row r="3210" spans="1:11" hidden="1">
      <c r="A3210" s="323" t="s">
        <v>1076</v>
      </c>
      <c r="B3210" s="324" t="s">
        <v>1083</v>
      </c>
      <c r="C3210" s="324" t="s">
        <v>19</v>
      </c>
      <c r="D3210" s="324">
        <v>88264</v>
      </c>
      <c r="E3210" s="323" t="s">
        <v>1476</v>
      </c>
      <c r="F3210" s="403" t="s">
        <v>1085</v>
      </c>
      <c r="G3210" s="404"/>
      <c r="H3210" s="324" t="s">
        <v>979</v>
      </c>
      <c r="I3210" s="323">
        <v>2.4E-2</v>
      </c>
      <c r="J3210" s="323">
        <v>20.71</v>
      </c>
      <c r="K3210" s="325">
        <v>0.49</v>
      </c>
    </row>
    <row r="3211" spans="1:11" hidden="1">
      <c r="A3211" s="277"/>
      <c r="B3211"/>
      <c r="C3211"/>
      <c r="D3211"/>
      <c r="E3211" s="277"/>
      <c r="F3211" s="277"/>
      <c r="G3211"/>
      <c r="H3211"/>
      <c r="I3211" s="277"/>
      <c r="J3211" s="277"/>
      <c r="K3211" s="278"/>
    </row>
    <row r="3212" spans="1:11" hidden="1">
      <c r="A3212" s="277"/>
      <c r="B3212"/>
      <c r="C3212"/>
      <c r="D3212"/>
      <c r="E3212" s="277"/>
      <c r="F3212" s="277"/>
      <c r="G3212"/>
      <c r="H3212"/>
      <c r="I3212" s="277"/>
      <c r="J3212" s="277"/>
      <c r="K3212" s="278"/>
    </row>
    <row r="3213" spans="1:11" ht="78.75" hidden="1">
      <c r="A3213" s="319" t="s">
        <v>2151</v>
      </c>
      <c r="B3213" s="320" t="s">
        <v>1074</v>
      </c>
      <c r="C3213" s="320" t="s">
        <v>19</v>
      </c>
      <c r="D3213" s="320">
        <v>92981</v>
      </c>
      <c r="E3213" s="321" t="s">
        <v>1153</v>
      </c>
      <c r="F3213" s="321" t="s">
        <v>1472</v>
      </c>
      <c r="G3213" s="320"/>
      <c r="H3213" s="320" t="s">
        <v>23</v>
      </c>
      <c r="I3213" s="321">
        <v>1</v>
      </c>
      <c r="J3213" s="321">
        <v>16.13</v>
      </c>
      <c r="K3213" s="322">
        <v>16.13</v>
      </c>
    </row>
    <row r="3214" spans="1:11" ht="24.75" hidden="1">
      <c r="A3214" s="315"/>
      <c r="B3214" s="316" t="s">
        <v>1066</v>
      </c>
      <c r="C3214" s="316" t="s">
        <v>1067</v>
      </c>
      <c r="D3214" s="316" t="s">
        <v>6</v>
      </c>
      <c r="E3214" s="317" t="s">
        <v>1068</v>
      </c>
      <c r="F3214" s="317" t="s">
        <v>1069</v>
      </c>
      <c r="G3214" s="316"/>
      <c r="H3214" s="316" t="s">
        <v>1070</v>
      </c>
      <c r="I3214" s="317" t="s">
        <v>11</v>
      </c>
      <c r="J3214" s="317" t="s">
        <v>1071</v>
      </c>
      <c r="K3214" s="318" t="s">
        <v>1072</v>
      </c>
    </row>
    <row r="3215" spans="1:11" ht="24.75" hidden="1">
      <c r="A3215" s="323" t="s">
        <v>1076</v>
      </c>
      <c r="B3215" s="324" t="s">
        <v>1077</v>
      </c>
      <c r="C3215" s="324" t="s">
        <v>19</v>
      </c>
      <c r="D3215" s="324">
        <v>979</v>
      </c>
      <c r="E3215" s="323" t="s">
        <v>2152</v>
      </c>
      <c r="F3215" s="403" t="s">
        <v>1079</v>
      </c>
      <c r="G3215" s="404"/>
      <c r="H3215" s="324" t="s">
        <v>23</v>
      </c>
      <c r="I3215" s="323">
        <v>1.0269999999999999</v>
      </c>
      <c r="J3215" s="323">
        <v>15.21</v>
      </c>
      <c r="K3215" s="325">
        <v>15.62</v>
      </c>
    </row>
    <row r="3216" spans="1:11" hidden="1">
      <c r="A3216" s="323" t="s">
        <v>1076</v>
      </c>
      <c r="B3216" s="324" t="s">
        <v>1077</v>
      </c>
      <c r="C3216" s="324" t="s">
        <v>19</v>
      </c>
      <c r="D3216" s="324">
        <v>21127</v>
      </c>
      <c r="E3216" s="323" t="s">
        <v>1486</v>
      </c>
      <c r="F3216" s="403" t="s">
        <v>1079</v>
      </c>
      <c r="G3216" s="404"/>
      <c r="H3216" s="324" t="s">
        <v>123</v>
      </c>
      <c r="I3216" s="323">
        <v>0.01</v>
      </c>
      <c r="J3216" s="323">
        <v>3.78</v>
      </c>
      <c r="K3216" s="325">
        <v>0.03</v>
      </c>
    </row>
    <row r="3217" spans="1:11" hidden="1">
      <c r="A3217" s="323" t="s">
        <v>1076</v>
      </c>
      <c r="B3217" s="324" t="s">
        <v>1083</v>
      </c>
      <c r="C3217" s="324" t="s">
        <v>19</v>
      </c>
      <c r="D3217" s="324">
        <v>88247</v>
      </c>
      <c r="E3217" s="323" t="s">
        <v>1475</v>
      </c>
      <c r="F3217" s="403" t="s">
        <v>1085</v>
      </c>
      <c r="G3217" s="404"/>
      <c r="H3217" s="324" t="s">
        <v>979</v>
      </c>
      <c r="I3217" s="323">
        <v>1.2999999999999999E-2</v>
      </c>
      <c r="J3217" s="323">
        <v>17.23</v>
      </c>
      <c r="K3217" s="325">
        <v>0.22</v>
      </c>
    </row>
    <row r="3218" spans="1:11" hidden="1">
      <c r="A3218" s="323" t="s">
        <v>1076</v>
      </c>
      <c r="B3218" s="324" t="s">
        <v>1083</v>
      </c>
      <c r="C3218" s="324" t="s">
        <v>19</v>
      </c>
      <c r="D3218" s="324">
        <v>88264</v>
      </c>
      <c r="E3218" s="323" t="s">
        <v>1476</v>
      </c>
      <c r="F3218" s="403" t="s">
        <v>1085</v>
      </c>
      <c r="G3218" s="404"/>
      <c r="H3218" s="324" t="s">
        <v>979</v>
      </c>
      <c r="I3218" s="323">
        <v>1.2999999999999999E-2</v>
      </c>
      <c r="J3218" s="323">
        <v>20.71</v>
      </c>
      <c r="K3218" s="325">
        <v>0.26</v>
      </c>
    </row>
    <row r="3219" spans="1:11" hidden="1">
      <c r="A3219" s="277"/>
      <c r="B3219"/>
      <c r="C3219"/>
      <c r="D3219"/>
      <c r="E3219" s="277"/>
      <c r="F3219" s="277"/>
      <c r="G3219"/>
      <c r="H3219"/>
      <c r="I3219" s="277"/>
      <c r="J3219" s="277"/>
      <c r="K3219" s="278"/>
    </row>
    <row r="3220" spans="1:11" hidden="1">
      <c r="A3220" s="277"/>
      <c r="B3220"/>
      <c r="C3220"/>
      <c r="D3220"/>
      <c r="E3220" s="277"/>
      <c r="F3220" s="277"/>
      <c r="G3220"/>
      <c r="H3220"/>
      <c r="I3220" s="277"/>
      <c r="J3220" s="277"/>
      <c r="K3220" s="278"/>
    </row>
    <row r="3221" spans="1:11" ht="78.75" hidden="1">
      <c r="A3221" s="319" t="s">
        <v>2153</v>
      </c>
      <c r="B3221" s="320" t="s">
        <v>1074</v>
      </c>
      <c r="C3221" s="320" t="s">
        <v>19</v>
      </c>
      <c r="D3221" s="320">
        <v>91926</v>
      </c>
      <c r="E3221" s="321" t="s">
        <v>131</v>
      </c>
      <c r="F3221" s="321" t="s">
        <v>1472</v>
      </c>
      <c r="G3221" s="320"/>
      <c r="H3221" s="320" t="s">
        <v>23</v>
      </c>
      <c r="I3221" s="321">
        <v>1</v>
      </c>
      <c r="J3221" s="321">
        <v>3.9</v>
      </c>
      <c r="K3221" s="322">
        <v>3.9</v>
      </c>
    </row>
    <row r="3222" spans="1:11" ht="24.75" hidden="1">
      <c r="A3222" s="315"/>
      <c r="B3222" s="316" t="s">
        <v>1066</v>
      </c>
      <c r="C3222" s="316" t="s">
        <v>1067</v>
      </c>
      <c r="D3222" s="316" t="s">
        <v>6</v>
      </c>
      <c r="E3222" s="317" t="s">
        <v>1068</v>
      </c>
      <c r="F3222" s="317" t="s">
        <v>1069</v>
      </c>
      <c r="G3222" s="316"/>
      <c r="H3222" s="316" t="s">
        <v>1070</v>
      </c>
      <c r="I3222" s="317" t="s">
        <v>11</v>
      </c>
      <c r="J3222" s="317" t="s">
        <v>1071</v>
      </c>
      <c r="K3222" s="318" t="s">
        <v>1072</v>
      </c>
    </row>
    <row r="3223" spans="1:11" ht="24.75" hidden="1">
      <c r="A3223" s="323" t="s">
        <v>1076</v>
      </c>
      <c r="B3223" s="324" t="s">
        <v>1077</v>
      </c>
      <c r="C3223" s="324" t="s">
        <v>19</v>
      </c>
      <c r="D3223" s="324">
        <v>1014</v>
      </c>
      <c r="E3223" s="323" t="s">
        <v>1490</v>
      </c>
      <c r="F3223" s="403" t="s">
        <v>1079</v>
      </c>
      <c r="G3223" s="404"/>
      <c r="H3223" s="324" t="s">
        <v>23</v>
      </c>
      <c r="I3223" s="323">
        <v>1.19</v>
      </c>
      <c r="J3223" s="323">
        <v>2.31</v>
      </c>
      <c r="K3223" s="325">
        <v>2.74</v>
      </c>
    </row>
    <row r="3224" spans="1:11" hidden="1">
      <c r="A3224" s="323" t="s">
        <v>1076</v>
      </c>
      <c r="B3224" s="324" t="s">
        <v>1077</v>
      </c>
      <c r="C3224" s="324" t="s">
        <v>19</v>
      </c>
      <c r="D3224" s="324">
        <v>21127</v>
      </c>
      <c r="E3224" s="323" t="s">
        <v>1486</v>
      </c>
      <c r="F3224" s="403" t="s">
        <v>1079</v>
      </c>
      <c r="G3224" s="404"/>
      <c r="H3224" s="324" t="s">
        <v>123</v>
      </c>
      <c r="I3224" s="323">
        <v>8.9999999999999993E-3</v>
      </c>
      <c r="J3224" s="323">
        <v>3.78</v>
      </c>
      <c r="K3224" s="325">
        <v>0.03</v>
      </c>
    </row>
    <row r="3225" spans="1:11" hidden="1">
      <c r="A3225" s="323" t="s">
        <v>1076</v>
      </c>
      <c r="B3225" s="324" t="s">
        <v>1083</v>
      </c>
      <c r="C3225" s="324" t="s">
        <v>19</v>
      </c>
      <c r="D3225" s="324">
        <v>88247</v>
      </c>
      <c r="E3225" s="323" t="s">
        <v>1475</v>
      </c>
      <c r="F3225" s="403" t="s">
        <v>1085</v>
      </c>
      <c r="G3225" s="404"/>
      <c r="H3225" s="324" t="s">
        <v>979</v>
      </c>
      <c r="I3225" s="323">
        <v>0.03</v>
      </c>
      <c r="J3225" s="323">
        <v>17.23</v>
      </c>
      <c r="K3225" s="325">
        <v>0.51</v>
      </c>
    </row>
    <row r="3226" spans="1:11" hidden="1">
      <c r="A3226" s="323" t="s">
        <v>1076</v>
      </c>
      <c r="B3226" s="324" t="s">
        <v>1083</v>
      </c>
      <c r="C3226" s="324" t="s">
        <v>19</v>
      </c>
      <c r="D3226" s="324">
        <v>88264</v>
      </c>
      <c r="E3226" s="323" t="s">
        <v>1476</v>
      </c>
      <c r="F3226" s="403" t="s">
        <v>1085</v>
      </c>
      <c r="G3226" s="404"/>
      <c r="H3226" s="324" t="s">
        <v>979</v>
      </c>
      <c r="I3226" s="323">
        <v>0.03</v>
      </c>
      <c r="J3226" s="323">
        <v>20.71</v>
      </c>
      <c r="K3226" s="325">
        <v>0.62</v>
      </c>
    </row>
    <row r="3227" spans="1:11" hidden="1">
      <c r="A3227" s="277"/>
      <c r="B3227"/>
      <c r="C3227"/>
      <c r="D3227"/>
      <c r="E3227" s="277"/>
      <c r="F3227" s="277"/>
      <c r="G3227"/>
      <c r="H3227"/>
      <c r="I3227" s="277"/>
      <c r="J3227" s="277"/>
      <c r="K3227" s="278"/>
    </row>
    <row r="3228" spans="1:11" hidden="1">
      <c r="A3228" s="277"/>
      <c r="B3228"/>
      <c r="C3228"/>
      <c r="D3228"/>
      <c r="E3228" s="277"/>
      <c r="F3228" s="277"/>
      <c r="G3228"/>
      <c r="H3228"/>
      <c r="I3228" s="277"/>
      <c r="J3228" s="277"/>
      <c r="K3228" s="278"/>
    </row>
    <row r="3229" spans="1:11" ht="78.75" hidden="1">
      <c r="A3229" s="319" t="s">
        <v>2154</v>
      </c>
      <c r="B3229" s="320" t="s">
        <v>1074</v>
      </c>
      <c r="C3229" s="320" t="s">
        <v>19</v>
      </c>
      <c r="D3229" s="320">
        <v>91928</v>
      </c>
      <c r="E3229" s="321" t="s">
        <v>132</v>
      </c>
      <c r="F3229" s="321" t="s">
        <v>1472</v>
      </c>
      <c r="G3229" s="320"/>
      <c r="H3229" s="320" t="s">
        <v>23</v>
      </c>
      <c r="I3229" s="321">
        <v>1</v>
      </c>
      <c r="J3229" s="321">
        <v>6.44</v>
      </c>
      <c r="K3229" s="322">
        <v>6.44</v>
      </c>
    </row>
    <row r="3230" spans="1:11" ht="24.75" hidden="1">
      <c r="A3230" s="315"/>
      <c r="B3230" s="316" t="s">
        <v>1066</v>
      </c>
      <c r="C3230" s="316" t="s">
        <v>1067</v>
      </c>
      <c r="D3230" s="316" t="s">
        <v>6</v>
      </c>
      <c r="E3230" s="317" t="s">
        <v>1068</v>
      </c>
      <c r="F3230" s="317" t="s">
        <v>1069</v>
      </c>
      <c r="G3230" s="316"/>
      <c r="H3230" s="316" t="s">
        <v>1070</v>
      </c>
      <c r="I3230" s="317" t="s">
        <v>11</v>
      </c>
      <c r="J3230" s="317" t="s">
        <v>1071</v>
      </c>
      <c r="K3230" s="318" t="s">
        <v>1072</v>
      </c>
    </row>
    <row r="3231" spans="1:11" ht="24.75" hidden="1">
      <c r="A3231" s="323" t="s">
        <v>1076</v>
      </c>
      <c r="B3231" s="324" t="s">
        <v>1077</v>
      </c>
      <c r="C3231" s="324" t="s">
        <v>19</v>
      </c>
      <c r="D3231" s="324">
        <v>981</v>
      </c>
      <c r="E3231" s="323" t="s">
        <v>1488</v>
      </c>
      <c r="F3231" s="403" t="s">
        <v>1079</v>
      </c>
      <c r="G3231" s="404"/>
      <c r="H3231" s="324" t="s">
        <v>23</v>
      </c>
      <c r="I3231" s="323">
        <v>1.19</v>
      </c>
      <c r="J3231" s="323">
        <v>4.13</v>
      </c>
      <c r="K3231" s="325">
        <v>4.91</v>
      </c>
    </row>
    <row r="3232" spans="1:11" hidden="1">
      <c r="A3232" s="323" t="s">
        <v>1076</v>
      </c>
      <c r="B3232" s="324" t="s">
        <v>1077</v>
      </c>
      <c r="C3232" s="324" t="s">
        <v>19</v>
      </c>
      <c r="D3232" s="324">
        <v>21127</v>
      </c>
      <c r="E3232" s="323" t="s">
        <v>1486</v>
      </c>
      <c r="F3232" s="403" t="s">
        <v>1079</v>
      </c>
      <c r="G3232" s="404"/>
      <c r="H3232" s="324" t="s">
        <v>123</v>
      </c>
      <c r="I3232" s="323">
        <v>8.9999999999999993E-3</v>
      </c>
      <c r="J3232" s="323">
        <v>3.78</v>
      </c>
      <c r="K3232" s="325">
        <v>0.03</v>
      </c>
    </row>
    <row r="3233" spans="1:11" hidden="1">
      <c r="A3233" s="323" t="s">
        <v>1076</v>
      </c>
      <c r="B3233" s="324" t="s">
        <v>1083</v>
      </c>
      <c r="C3233" s="324" t="s">
        <v>19</v>
      </c>
      <c r="D3233" s="324">
        <v>88247</v>
      </c>
      <c r="E3233" s="323" t="s">
        <v>1475</v>
      </c>
      <c r="F3233" s="403" t="s">
        <v>1085</v>
      </c>
      <c r="G3233" s="404"/>
      <c r="H3233" s="324" t="s">
        <v>979</v>
      </c>
      <c r="I3233" s="323">
        <v>0.04</v>
      </c>
      <c r="J3233" s="323">
        <v>17.23</v>
      </c>
      <c r="K3233" s="325">
        <v>0.68</v>
      </c>
    </row>
    <row r="3234" spans="1:11" hidden="1">
      <c r="A3234" s="323" t="s">
        <v>1076</v>
      </c>
      <c r="B3234" s="324" t="s">
        <v>1083</v>
      </c>
      <c r="C3234" s="324" t="s">
        <v>19</v>
      </c>
      <c r="D3234" s="324">
        <v>88264</v>
      </c>
      <c r="E3234" s="323" t="s">
        <v>1476</v>
      </c>
      <c r="F3234" s="403" t="s">
        <v>1085</v>
      </c>
      <c r="G3234" s="404"/>
      <c r="H3234" s="324" t="s">
        <v>979</v>
      </c>
      <c r="I3234" s="323">
        <v>0.04</v>
      </c>
      <c r="J3234" s="323">
        <v>20.71</v>
      </c>
      <c r="K3234" s="325">
        <v>0.82</v>
      </c>
    </row>
    <row r="3235" spans="1:11" hidden="1">
      <c r="A3235" s="277"/>
      <c r="B3235"/>
      <c r="C3235"/>
      <c r="D3235"/>
      <c r="E3235" s="277"/>
      <c r="F3235" s="277"/>
      <c r="G3235"/>
      <c r="H3235"/>
      <c r="I3235" s="277"/>
      <c r="J3235" s="277"/>
      <c r="K3235" s="278"/>
    </row>
    <row r="3236" spans="1:11" hidden="1">
      <c r="A3236" s="277"/>
      <c r="B3236"/>
      <c r="C3236"/>
      <c r="D3236"/>
      <c r="E3236" s="277"/>
      <c r="F3236" s="277"/>
      <c r="G3236"/>
      <c r="H3236"/>
      <c r="I3236" s="277"/>
      <c r="J3236" s="277"/>
      <c r="K3236" s="278"/>
    </row>
    <row r="3237" spans="1:11" ht="78.75" hidden="1">
      <c r="A3237" s="319" t="s">
        <v>2155</v>
      </c>
      <c r="B3237" s="320" t="s">
        <v>1074</v>
      </c>
      <c r="C3237" s="320" t="s">
        <v>19</v>
      </c>
      <c r="D3237" s="320">
        <v>97886</v>
      </c>
      <c r="E3237" s="321" t="s">
        <v>1163</v>
      </c>
      <c r="F3237" s="321" t="s">
        <v>1472</v>
      </c>
      <c r="G3237" s="320"/>
      <c r="H3237" s="320" t="s">
        <v>123</v>
      </c>
      <c r="I3237" s="321">
        <v>1</v>
      </c>
      <c r="J3237" s="321">
        <v>142.75</v>
      </c>
      <c r="K3237" s="322">
        <v>142.75</v>
      </c>
    </row>
    <row r="3238" spans="1:11" ht="24.75" hidden="1">
      <c r="A3238" s="315"/>
      <c r="B3238" s="316" t="s">
        <v>1066</v>
      </c>
      <c r="C3238" s="316" t="s">
        <v>1067</v>
      </c>
      <c r="D3238" s="316" t="s">
        <v>6</v>
      </c>
      <c r="E3238" s="317" t="s">
        <v>1068</v>
      </c>
      <c r="F3238" s="317" t="s">
        <v>1069</v>
      </c>
      <c r="G3238" s="316"/>
      <c r="H3238" s="316" t="s">
        <v>1070</v>
      </c>
      <c r="I3238" s="317" t="s">
        <v>11</v>
      </c>
      <c r="J3238" s="317" t="s">
        <v>1071</v>
      </c>
      <c r="K3238" s="318" t="s">
        <v>1072</v>
      </c>
    </row>
    <row r="3239" spans="1:11" hidden="1">
      <c r="A3239" s="323" t="s">
        <v>1076</v>
      </c>
      <c r="B3239" s="324" t="s">
        <v>1077</v>
      </c>
      <c r="C3239" s="324" t="s">
        <v>19</v>
      </c>
      <c r="D3239" s="324">
        <v>7258</v>
      </c>
      <c r="E3239" s="323" t="s">
        <v>2156</v>
      </c>
      <c r="F3239" s="403" t="s">
        <v>1079</v>
      </c>
      <c r="G3239" s="404"/>
      <c r="H3239" s="324" t="s">
        <v>123</v>
      </c>
      <c r="I3239" s="323">
        <v>38.691000000000003</v>
      </c>
      <c r="J3239" s="323">
        <v>0.76</v>
      </c>
      <c r="K3239" s="325">
        <v>29.4</v>
      </c>
    </row>
    <row r="3240" spans="1:11" ht="24.75" hidden="1">
      <c r="A3240" s="323" t="s">
        <v>1076</v>
      </c>
      <c r="B3240" s="324" t="s">
        <v>1083</v>
      </c>
      <c r="C3240" s="324" t="s">
        <v>19</v>
      </c>
      <c r="D3240" s="324">
        <v>87316</v>
      </c>
      <c r="E3240" s="323" t="s">
        <v>1773</v>
      </c>
      <c r="F3240" s="403" t="s">
        <v>1085</v>
      </c>
      <c r="G3240" s="404"/>
      <c r="H3240" s="324" t="s">
        <v>28</v>
      </c>
      <c r="I3240" s="323">
        <v>3.8999999999999998E-3</v>
      </c>
      <c r="J3240" s="323">
        <v>447.18</v>
      </c>
      <c r="K3240" s="325">
        <v>1.74</v>
      </c>
    </row>
    <row r="3241" spans="1:11" hidden="1">
      <c r="A3241" s="323" t="s">
        <v>1076</v>
      </c>
      <c r="B3241" s="324" t="s">
        <v>1083</v>
      </c>
      <c r="C3241" s="324" t="s">
        <v>19</v>
      </c>
      <c r="D3241" s="324">
        <v>88309</v>
      </c>
      <c r="E3241" s="323" t="s">
        <v>1208</v>
      </c>
      <c r="F3241" s="403" t="s">
        <v>1085</v>
      </c>
      <c r="G3241" s="404"/>
      <c r="H3241" s="324" t="s">
        <v>979</v>
      </c>
      <c r="I3241" s="323">
        <v>1.2685999999999999</v>
      </c>
      <c r="J3241" s="323">
        <v>19.98</v>
      </c>
      <c r="K3241" s="325">
        <v>25.34</v>
      </c>
    </row>
    <row r="3242" spans="1:11" hidden="1">
      <c r="A3242" s="323" t="s">
        <v>1076</v>
      </c>
      <c r="B3242" s="324" t="s">
        <v>1083</v>
      </c>
      <c r="C3242" s="324" t="s">
        <v>19</v>
      </c>
      <c r="D3242" s="324">
        <v>88316</v>
      </c>
      <c r="E3242" s="323" t="s">
        <v>1086</v>
      </c>
      <c r="F3242" s="403" t="s">
        <v>1085</v>
      </c>
      <c r="G3242" s="404"/>
      <c r="H3242" s="324" t="s">
        <v>979</v>
      </c>
      <c r="I3242" s="323">
        <v>0.99670000000000003</v>
      </c>
      <c r="J3242" s="323">
        <v>16.02</v>
      </c>
      <c r="K3242" s="325">
        <v>15.96</v>
      </c>
    </row>
    <row r="3243" spans="1:11" ht="24.75" hidden="1">
      <c r="A3243" s="323" t="s">
        <v>1076</v>
      </c>
      <c r="B3243" s="324" t="s">
        <v>1083</v>
      </c>
      <c r="C3243" s="324" t="s">
        <v>19</v>
      </c>
      <c r="D3243" s="324">
        <v>97734</v>
      </c>
      <c r="E3243" s="323" t="s">
        <v>2157</v>
      </c>
      <c r="F3243" s="403" t="s">
        <v>1088</v>
      </c>
      <c r="G3243" s="404"/>
      <c r="H3243" s="324" t="s">
        <v>28</v>
      </c>
      <c r="I3243" s="323">
        <v>1.7500000000000002E-2</v>
      </c>
      <c r="J3243" s="323">
        <v>2524.5300000000002</v>
      </c>
      <c r="K3243" s="325">
        <v>44.17</v>
      </c>
    </row>
    <row r="3244" spans="1:11" ht="24.75" hidden="1">
      <c r="A3244" s="323" t="s">
        <v>1076</v>
      </c>
      <c r="B3244" s="324" t="s">
        <v>1083</v>
      </c>
      <c r="C3244" s="324" t="s">
        <v>19</v>
      </c>
      <c r="D3244" s="324">
        <v>100475</v>
      </c>
      <c r="E3244" s="323" t="s">
        <v>2086</v>
      </c>
      <c r="F3244" s="403" t="s">
        <v>1085</v>
      </c>
      <c r="G3244" s="404"/>
      <c r="H3244" s="324" t="s">
        <v>28</v>
      </c>
      <c r="I3244" s="323">
        <v>2.7799999999999998E-2</v>
      </c>
      <c r="J3244" s="323">
        <v>655.8</v>
      </c>
      <c r="K3244" s="325">
        <v>18.23</v>
      </c>
    </row>
    <row r="3245" spans="1:11" ht="24.75" hidden="1">
      <c r="A3245" s="323" t="s">
        <v>1076</v>
      </c>
      <c r="B3245" s="324" t="s">
        <v>1083</v>
      </c>
      <c r="C3245" s="324" t="s">
        <v>19</v>
      </c>
      <c r="D3245" s="324">
        <v>101619</v>
      </c>
      <c r="E3245" s="323" t="s">
        <v>1482</v>
      </c>
      <c r="F3245" s="403" t="s">
        <v>1155</v>
      </c>
      <c r="G3245" s="404"/>
      <c r="H3245" s="324" t="s">
        <v>28</v>
      </c>
      <c r="I3245" s="323">
        <v>3.5999999999999997E-2</v>
      </c>
      <c r="J3245" s="323">
        <v>219.74</v>
      </c>
      <c r="K3245" s="325">
        <v>7.91</v>
      </c>
    </row>
    <row r="3246" spans="1:11" hidden="1">
      <c r="A3246" s="277"/>
      <c r="B3246"/>
      <c r="C3246"/>
      <c r="D3246"/>
      <c r="E3246" s="277"/>
      <c r="F3246" s="277"/>
      <c r="G3246"/>
      <c r="H3246"/>
      <c r="I3246" s="277"/>
      <c r="J3246" s="277"/>
      <c r="K3246" s="278"/>
    </row>
    <row r="3247" spans="1:11" hidden="1">
      <c r="A3247" s="277"/>
      <c r="B3247"/>
      <c r="C3247"/>
      <c r="D3247"/>
      <c r="E3247" s="277"/>
      <c r="F3247" s="277"/>
      <c r="G3247"/>
      <c r="H3247"/>
      <c r="I3247" s="277"/>
      <c r="J3247" s="277"/>
      <c r="K3247" s="278"/>
    </row>
    <row r="3248" spans="1:11" ht="47.25" hidden="1">
      <c r="A3248" s="319" t="s">
        <v>2158</v>
      </c>
      <c r="B3248" s="320" t="s">
        <v>1074</v>
      </c>
      <c r="C3248" s="320" t="s">
        <v>19</v>
      </c>
      <c r="D3248" s="320">
        <v>97906</v>
      </c>
      <c r="E3248" s="321" t="s">
        <v>1164</v>
      </c>
      <c r="F3248" s="321" t="s">
        <v>1366</v>
      </c>
      <c r="G3248" s="320"/>
      <c r="H3248" s="320" t="s">
        <v>123</v>
      </c>
      <c r="I3248" s="321">
        <v>1</v>
      </c>
      <c r="J3248" s="321">
        <v>369.88</v>
      </c>
      <c r="K3248" s="322">
        <v>369.88</v>
      </c>
    </row>
    <row r="3249" spans="1:11" ht="24.75" hidden="1">
      <c r="A3249" s="315"/>
      <c r="B3249" s="316" t="s">
        <v>1066</v>
      </c>
      <c r="C3249" s="316" t="s">
        <v>1067</v>
      </c>
      <c r="D3249" s="316" t="s">
        <v>6</v>
      </c>
      <c r="E3249" s="317" t="s">
        <v>1068</v>
      </c>
      <c r="F3249" s="317" t="s">
        <v>1069</v>
      </c>
      <c r="G3249" s="316"/>
      <c r="H3249" s="316" t="s">
        <v>1070</v>
      </c>
      <c r="I3249" s="317" t="s">
        <v>11</v>
      </c>
      <c r="J3249" s="317" t="s">
        <v>1071</v>
      </c>
      <c r="K3249" s="318" t="s">
        <v>1072</v>
      </c>
    </row>
    <row r="3250" spans="1:11" hidden="1">
      <c r="A3250" s="323" t="s">
        <v>1076</v>
      </c>
      <c r="B3250" s="324" t="s">
        <v>1077</v>
      </c>
      <c r="C3250" s="324" t="s">
        <v>19</v>
      </c>
      <c r="D3250" s="324">
        <v>650</v>
      </c>
      <c r="E3250" s="323" t="s">
        <v>2159</v>
      </c>
      <c r="F3250" s="403" t="s">
        <v>1079</v>
      </c>
      <c r="G3250" s="404"/>
      <c r="H3250" s="324" t="s">
        <v>123</v>
      </c>
      <c r="I3250" s="323">
        <v>20.761500000000002</v>
      </c>
      <c r="J3250" s="323">
        <v>2.7</v>
      </c>
      <c r="K3250" s="325">
        <v>56.05</v>
      </c>
    </row>
    <row r="3251" spans="1:11" hidden="1">
      <c r="A3251" s="323" t="s">
        <v>1076</v>
      </c>
      <c r="B3251" s="324" t="s">
        <v>1077</v>
      </c>
      <c r="C3251" s="324" t="s">
        <v>19</v>
      </c>
      <c r="D3251" s="324">
        <v>2692</v>
      </c>
      <c r="E3251" s="323" t="s">
        <v>1215</v>
      </c>
      <c r="F3251" s="403" t="s">
        <v>1079</v>
      </c>
      <c r="G3251" s="404"/>
      <c r="H3251" s="324" t="s">
        <v>1094</v>
      </c>
      <c r="I3251" s="323">
        <v>5.4000000000000003E-3</v>
      </c>
      <c r="J3251" s="323">
        <v>5.24</v>
      </c>
      <c r="K3251" s="325">
        <v>0.02</v>
      </c>
    </row>
    <row r="3252" spans="1:11" hidden="1">
      <c r="A3252" s="323" t="s">
        <v>1076</v>
      </c>
      <c r="B3252" s="324" t="s">
        <v>1077</v>
      </c>
      <c r="C3252" s="324" t="s">
        <v>19</v>
      </c>
      <c r="D3252" s="324">
        <v>4491</v>
      </c>
      <c r="E3252" s="323" t="s">
        <v>1080</v>
      </c>
      <c r="F3252" s="403" t="s">
        <v>1079</v>
      </c>
      <c r="G3252" s="404"/>
      <c r="H3252" s="324" t="s">
        <v>23</v>
      </c>
      <c r="I3252" s="323">
        <v>0.11840000000000001</v>
      </c>
      <c r="J3252" s="323">
        <v>9.0399999999999991</v>
      </c>
      <c r="K3252" s="325">
        <v>1.07</v>
      </c>
    </row>
    <row r="3253" spans="1:11" hidden="1">
      <c r="A3253" s="323" t="s">
        <v>1076</v>
      </c>
      <c r="B3253" s="324" t="s">
        <v>1077</v>
      </c>
      <c r="C3253" s="324" t="s">
        <v>19</v>
      </c>
      <c r="D3253" s="324">
        <v>4517</v>
      </c>
      <c r="E3253" s="323" t="s">
        <v>1216</v>
      </c>
      <c r="F3253" s="403" t="s">
        <v>1079</v>
      </c>
      <c r="G3253" s="404"/>
      <c r="H3253" s="324" t="s">
        <v>23</v>
      </c>
      <c r="I3253" s="323">
        <v>0.14080000000000001</v>
      </c>
      <c r="J3253" s="323">
        <v>3.16</v>
      </c>
      <c r="K3253" s="325">
        <v>0.44</v>
      </c>
    </row>
    <row r="3254" spans="1:11" hidden="1">
      <c r="A3254" s="323" t="s">
        <v>1076</v>
      </c>
      <c r="B3254" s="324" t="s">
        <v>1077</v>
      </c>
      <c r="C3254" s="324" t="s">
        <v>19</v>
      </c>
      <c r="D3254" s="324">
        <v>5069</v>
      </c>
      <c r="E3254" s="323" t="s">
        <v>1771</v>
      </c>
      <c r="F3254" s="403" t="s">
        <v>1079</v>
      </c>
      <c r="G3254" s="404"/>
      <c r="H3254" s="324" t="s">
        <v>218</v>
      </c>
      <c r="I3254" s="323">
        <v>1.2500000000000001E-2</v>
      </c>
      <c r="J3254" s="323">
        <v>26.08</v>
      </c>
      <c r="K3254" s="325">
        <v>0.32</v>
      </c>
    </row>
    <row r="3255" spans="1:11" ht="36.75" hidden="1">
      <c r="A3255" s="323" t="s">
        <v>1076</v>
      </c>
      <c r="B3255" s="324" t="s">
        <v>1083</v>
      </c>
      <c r="C3255" s="324" t="s">
        <v>19</v>
      </c>
      <c r="D3255" s="324">
        <v>5678</v>
      </c>
      <c r="E3255" s="323" t="s">
        <v>1478</v>
      </c>
      <c r="F3255" s="403" t="s">
        <v>1098</v>
      </c>
      <c r="G3255" s="404"/>
      <c r="H3255" s="324" t="s">
        <v>1099</v>
      </c>
      <c r="I3255" s="323">
        <v>8.6999999999999994E-3</v>
      </c>
      <c r="J3255" s="323">
        <v>135.54</v>
      </c>
      <c r="K3255" s="325">
        <v>1.17</v>
      </c>
    </row>
    <row r="3256" spans="1:11" ht="36.75" hidden="1">
      <c r="A3256" s="323" t="s">
        <v>1076</v>
      </c>
      <c r="B3256" s="324" t="s">
        <v>1083</v>
      </c>
      <c r="C3256" s="324" t="s">
        <v>19</v>
      </c>
      <c r="D3256" s="324">
        <v>5679</v>
      </c>
      <c r="E3256" s="323" t="s">
        <v>1479</v>
      </c>
      <c r="F3256" s="403" t="s">
        <v>1098</v>
      </c>
      <c r="G3256" s="404"/>
      <c r="H3256" s="324" t="s">
        <v>1101</v>
      </c>
      <c r="I3256" s="323">
        <v>1.78E-2</v>
      </c>
      <c r="J3256" s="323">
        <v>46.31</v>
      </c>
      <c r="K3256" s="325">
        <v>0.82</v>
      </c>
    </row>
    <row r="3257" spans="1:11" hidden="1">
      <c r="A3257" s="323" t="s">
        <v>1076</v>
      </c>
      <c r="B3257" s="324" t="s">
        <v>1077</v>
      </c>
      <c r="C3257" s="324" t="s">
        <v>19</v>
      </c>
      <c r="D3257" s="324">
        <v>6193</v>
      </c>
      <c r="E3257" s="323" t="s">
        <v>1182</v>
      </c>
      <c r="F3257" s="403" t="s">
        <v>1079</v>
      </c>
      <c r="G3257" s="404"/>
      <c r="H3257" s="324" t="s">
        <v>23</v>
      </c>
      <c r="I3257" s="323">
        <v>0.44159999999999999</v>
      </c>
      <c r="J3257" s="323">
        <v>16.29</v>
      </c>
      <c r="K3257" s="325">
        <v>7.19</v>
      </c>
    </row>
    <row r="3258" spans="1:11" ht="24.75" hidden="1">
      <c r="A3258" s="323" t="s">
        <v>1076</v>
      </c>
      <c r="B3258" s="324" t="s">
        <v>1083</v>
      </c>
      <c r="C3258" s="324" t="s">
        <v>19</v>
      </c>
      <c r="D3258" s="324">
        <v>87316</v>
      </c>
      <c r="E3258" s="323" t="s">
        <v>1773</v>
      </c>
      <c r="F3258" s="403" t="s">
        <v>1085</v>
      </c>
      <c r="G3258" s="404"/>
      <c r="H3258" s="324" t="s">
        <v>28</v>
      </c>
      <c r="I3258" s="323">
        <v>1.4800000000000001E-2</v>
      </c>
      <c r="J3258" s="323">
        <v>447.18</v>
      </c>
      <c r="K3258" s="325">
        <v>6.61</v>
      </c>
    </row>
    <row r="3259" spans="1:11" hidden="1">
      <c r="A3259" s="323" t="s">
        <v>1076</v>
      </c>
      <c r="B3259" s="324" t="s">
        <v>1083</v>
      </c>
      <c r="C3259" s="324" t="s">
        <v>19</v>
      </c>
      <c r="D3259" s="324">
        <v>88309</v>
      </c>
      <c r="E3259" s="323" t="s">
        <v>1208</v>
      </c>
      <c r="F3259" s="403" t="s">
        <v>1085</v>
      </c>
      <c r="G3259" s="404"/>
      <c r="H3259" s="324" t="s">
        <v>979</v>
      </c>
      <c r="I3259" s="323">
        <v>3.5684</v>
      </c>
      <c r="J3259" s="323">
        <v>19.98</v>
      </c>
      <c r="K3259" s="325">
        <v>71.290000000000006</v>
      </c>
    </row>
    <row r="3260" spans="1:11" hidden="1">
      <c r="A3260" s="323" t="s">
        <v>1076</v>
      </c>
      <c r="B3260" s="324" t="s">
        <v>1083</v>
      </c>
      <c r="C3260" s="324" t="s">
        <v>19</v>
      </c>
      <c r="D3260" s="324">
        <v>88316</v>
      </c>
      <c r="E3260" s="323" t="s">
        <v>1086</v>
      </c>
      <c r="F3260" s="403" t="s">
        <v>1085</v>
      </c>
      <c r="G3260" s="404"/>
      <c r="H3260" s="324" t="s">
        <v>979</v>
      </c>
      <c r="I3260" s="323">
        <v>2.8037999999999998</v>
      </c>
      <c r="J3260" s="323">
        <v>16.02</v>
      </c>
      <c r="K3260" s="325">
        <v>44.91</v>
      </c>
    </row>
    <row r="3261" spans="1:11" ht="24.75" hidden="1">
      <c r="A3261" s="323" t="s">
        <v>1076</v>
      </c>
      <c r="B3261" s="324" t="s">
        <v>1083</v>
      </c>
      <c r="C3261" s="324" t="s">
        <v>19</v>
      </c>
      <c r="D3261" s="324">
        <v>94970</v>
      </c>
      <c r="E3261" s="323" t="s">
        <v>1311</v>
      </c>
      <c r="F3261" s="403" t="s">
        <v>1088</v>
      </c>
      <c r="G3261" s="404"/>
      <c r="H3261" s="324" t="s">
        <v>28</v>
      </c>
      <c r="I3261" s="323">
        <v>7.4399999999999994E-2</v>
      </c>
      <c r="J3261" s="323">
        <v>438.86</v>
      </c>
      <c r="K3261" s="325">
        <v>32.65</v>
      </c>
    </row>
    <row r="3262" spans="1:11" ht="24.75" hidden="1">
      <c r="A3262" s="323" t="s">
        <v>1076</v>
      </c>
      <c r="B3262" s="324" t="s">
        <v>1083</v>
      </c>
      <c r="C3262" s="324" t="s">
        <v>19</v>
      </c>
      <c r="D3262" s="324">
        <v>97735</v>
      </c>
      <c r="E3262" s="323" t="s">
        <v>1481</v>
      </c>
      <c r="F3262" s="403" t="s">
        <v>1088</v>
      </c>
      <c r="G3262" s="404"/>
      <c r="H3262" s="324" t="s">
        <v>28</v>
      </c>
      <c r="I3262" s="323">
        <v>4.48E-2</v>
      </c>
      <c r="J3262" s="323">
        <v>2139.98</v>
      </c>
      <c r="K3262" s="325">
        <v>95.87</v>
      </c>
    </row>
    <row r="3263" spans="1:11" ht="24.75" hidden="1">
      <c r="A3263" s="323" t="s">
        <v>1076</v>
      </c>
      <c r="B3263" s="324" t="s">
        <v>1083</v>
      </c>
      <c r="C3263" s="324" t="s">
        <v>19</v>
      </c>
      <c r="D3263" s="324">
        <v>100475</v>
      </c>
      <c r="E3263" s="323" t="s">
        <v>2086</v>
      </c>
      <c r="F3263" s="403" t="s">
        <v>1085</v>
      </c>
      <c r="G3263" s="404"/>
      <c r="H3263" s="324" t="s">
        <v>28</v>
      </c>
      <c r="I3263" s="323">
        <v>7.2800000000000004E-2</v>
      </c>
      <c r="J3263" s="323">
        <v>655.8</v>
      </c>
      <c r="K3263" s="325">
        <v>47.74</v>
      </c>
    </row>
    <row r="3264" spans="1:11" hidden="1">
      <c r="A3264" s="323" t="s">
        <v>1076</v>
      </c>
      <c r="B3264" s="324" t="s">
        <v>1083</v>
      </c>
      <c r="C3264" s="324" t="s">
        <v>19</v>
      </c>
      <c r="D3264" s="324">
        <v>101616</v>
      </c>
      <c r="E3264" s="323" t="s">
        <v>2160</v>
      </c>
      <c r="F3264" s="403" t="s">
        <v>1155</v>
      </c>
      <c r="G3264" s="404"/>
      <c r="H3264" s="324" t="s">
        <v>21</v>
      </c>
      <c r="I3264" s="323">
        <v>0.81</v>
      </c>
      <c r="J3264" s="323">
        <v>4.6100000000000003</v>
      </c>
      <c r="K3264" s="325">
        <v>3.73</v>
      </c>
    </row>
    <row r="3265" spans="1:11" hidden="1">
      <c r="A3265" s="277"/>
      <c r="B3265"/>
      <c r="C3265"/>
      <c r="D3265"/>
      <c r="E3265" s="277"/>
      <c r="F3265" s="277"/>
      <c r="G3265"/>
      <c r="H3265"/>
      <c r="I3265" s="277"/>
      <c r="J3265" s="277"/>
      <c r="K3265" s="278"/>
    </row>
    <row r="3266" spans="1:11" hidden="1">
      <c r="A3266" s="277"/>
      <c r="B3266"/>
      <c r="C3266"/>
      <c r="D3266"/>
      <c r="E3266" s="277"/>
      <c r="F3266" s="277"/>
      <c r="G3266"/>
      <c r="H3266"/>
      <c r="I3266" s="277"/>
      <c r="J3266" s="277"/>
      <c r="K3266" s="278"/>
    </row>
    <row r="3267" spans="1:11" ht="78.75" hidden="1">
      <c r="A3267" s="319" t="s">
        <v>2161</v>
      </c>
      <c r="B3267" s="320" t="s">
        <v>1074</v>
      </c>
      <c r="C3267" s="320" t="s">
        <v>19</v>
      </c>
      <c r="D3267" s="320">
        <v>91937</v>
      </c>
      <c r="E3267" s="321" t="s">
        <v>137</v>
      </c>
      <c r="F3267" s="321" t="s">
        <v>1472</v>
      </c>
      <c r="G3267" s="320"/>
      <c r="H3267" s="320" t="s">
        <v>123</v>
      </c>
      <c r="I3267" s="321">
        <v>1</v>
      </c>
      <c r="J3267" s="321">
        <v>9.3800000000000008</v>
      </c>
      <c r="K3267" s="322">
        <v>9.3800000000000008</v>
      </c>
    </row>
    <row r="3268" spans="1:11" ht="24.75" hidden="1">
      <c r="A3268" s="315"/>
      <c r="B3268" s="316" t="s">
        <v>1066</v>
      </c>
      <c r="C3268" s="316" t="s">
        <v>1067</v>
      </c>
      <c r="D3268" s="316" t="s">
        <v>6</v>
      </c>
      <c r="E3268" s="317" t="s">
        <v>1068</v>
      </c>
      <c r="F3268" s="317" t="s">
        <v>1069</v>
      </c>
      <c r="G3268" s="316"/>
      <c r="H3268" s="316" t="s">
        <v>1070</v>
      </c>
      <c r="I3268" s="317" t="s">
        <v>11</v>
      </c>
      <c r="J3268" s="317" t="s">
        <v>1071</v>
      </c>
      <c r="K3268" s="318" t="s">
        <v>1072</v>
      </c>
    </row>
    <row r="3269" spans="1:11" hidden="1">
      <c r="A3269" s="323" t="s">
        <v>1076</v>
      </c>
      <c r="B3269" s="324" t="s">
        <v>1077</v>
      </c>
      <c r="C3269" s="324" t="s">
        <v>19</v>
      </c>
      <c r="D3269" s="324">
        <v>1871</v>
      </c>
      <c r="E3269" s="323" t="s">
        <v>1519</v>
      </c>
      <c r="F3269" s="403" t="s">
        <v>1079</v>
      </c>
      <c r="G3269" s="404"/>
      <c r="H3269" s="324" t="s">
        <v>123</v>
      </c>
      <c r="I3269" s="323">
        <v>1</v>
      </c>
      <c r="J3269" s="323">
        <v>3.96</v>
      </c>
      <c r="K3269" s="325">
        <v>3.96</v>
      </c>
    </row>
    <row r="3270" spans="1:11" hidden="1">
      <c r="A3270" s="323" t="s">
        <v>1076</v>
      </c>
      <c r="B3270" s="324" t="s">
        <v>1083</v>
      </c>
      <c r="C3270" s="324" t="s">
        <v>19</v>
      </c>
      <c r="D3270" s="324">
        <v>88247</v>
      </c>
      <c r="E3270" s="323" t="s">
        <v>1475</v>
      </c>
      <c r="F3270" s="403" t="s">
        <v>1085</v>
      </c>
      <c r="G3270" s="404"/>
      <c r="H3270" s="324" t="s">
        <v>979</v>
      </c>
      <c r="I3270" s="323">
        <v>0.14299999999999999</v>
      </c>
      <c r="J3270" s="323">
        <v>17.23</v>
      </c>
      <c r="K3270" s="325">
        <v>2.46</v>
      </c>
    </row>
    <row r="3271" spans="1:11" hidden="1">
      <c r="A3271" s="323" t="s">
        <v>1076</v>
      </c>
      <c r="B3271" s="324" t="s">
        <v>1083</v>
      </c>
      <c r="C3271" s="324" t="s">
        <v>19</v>
      </c>
      <c r="D3271" s="324">
        <v>88264</v>
      </c>
      <c r="E3271" s="323" t="s">
        <v>1476</v>
      </c>
      <c r="F3271" s="403" t="s">
        <v>1085</v>
      </c>
      <c r="G3271" s="404"/>
      <c r="H3271" s="324" t="s">
        <v>979</v>
      </c>
      <c r="I3271" s="323">
        <v>0.14299999999999999</v>
      </c>
      <c r="J3271" s="323">
        <v>20.71</v>
      </c>
      <c r="K3271" s="325">
        <v>2.96</v>
      </c>
    </row>
    <row r="3272" spans="1:11" hidden="1">
      <c r="A3272" s="277"/>
      <c r="B3272"/>
      <c r="C3272"/>
      <c r="D3272"/>
      <c r="E3272" s="277"/>
      <c r="F3272" s="277"/>
      <c r="G3272"/>
      <c r="H3272"/>
      <c r="I3272" s="277"/>
      <c r="J3272" s="277"/>
      <c r="K3272" s="278"/>
    </row>
    <row r="3273" spans="1:11" hidden="1">
      <c r="A3273" s="277"/>
      <c r="B3273"/>
      <c r="C3273"/>
      <c r="D3273"/>
      <c r="E3273" s="277"/>
      <c r="F3273" s="277"/>
      <c r="G3273"/>
      <c r="H3273"/>
      <c r="I3273" s="277"/>
      <c r="J3273" s="277"/>
      <c r="K3273" s="278"/>
    </row>
    <row r="3274" spans="1:11" ht="31.5" hidden="1">
      <c r="A3274" s="319" t="s">
        <v>2162</v>
      </c>
      <c r="B3274" s="320" t="s">
        <v>1074</v>
      </c>
      <c r="C3274" s="320" t="s">
        <v>19</v>
      </c>
      <c r="D3274" s="320">
        <v>88260</v>
      </c>
      <c r="E3274" s="321" t="s">
        <v>1850</v>
      </c>
      <c r="F3274" s="321" t="s">
        <v>1195</v>
      </c>
      <c r="G3274" s="320"/>
      <c r="H3274" s="320" t="s">
        <v>979</v>
      </c>
      <c r="I3274" s="321">
        <v>1</v>
      </c>
      <c r="J3274" s="321">
        <v>18.45</v>
      </c>
      <c r="K3274" s="322">
        <v>18.45</v>
      </c>
    </row>
    <row r="3275" spans="1:11" ht="24.75" hidden="1">
      <c r="A3275" s="315"/>
      <c r="B3275" s="316" t="s">
        <v>1066</v>
      </c>
      <c r="C3275" s="316" t="s">
        <v>1067</v>
      </c>
      <c r="D3275" s="316" t="s">
        <v>6</v>
      </c>
      <c r="E3275" s="317" t="s">
        <v>1068</v>
      </c>
      <c r="F3275" s="317" t="s">
        <v>1069</v>
      </c>
      <c r="G3275" s="316"/>
      <c r="H3275" s="316" t="s">
        <v>1070</v>
      </c>
      <c r="I3275" s="317" t="s">
        <v>11</v>
      </c>
      <c r="J3275" s="317" t="s">
        <v>1071</v>
      </c>
      <c r="K3275" s="318" t="s">
        <v>1072</v>
      </c>
    </row>
    <row r="3276" spans="1:11" hidden="1">
      <c r="A3276" s="323" t="s">
        <v>1076</v>
      </c>
      <c r="B3276" s="324" t="s">
        <v>1077</v>
      </c>
      <c r="C3276" s="324" t="s">
        <v>19</v>
      </c>
      <c r="D3276" s="324">
        <v>4759</v>
      </c>
      <c r="E3276" s="323" t="s">
        <v>2163</v>
      </c>
      <c r="F3276" s="403" t="s">
        <v>1197</v>
      </c>
      <c r="G3276" s="404"/>
      <c r="H3276" s="324" t="s">
        <v>979</v>
      </c>
      <c r="I3276" s="323">
        <v>1</v>
      </c>
      <c r="J3276" s="323">
        <v>13.43</v>
      </c>
      <c r="K3276" s="325">
        <v>13.43</v>
      </c>
    </row>
    <row r="3277" spans="1:11" hidden="1">
      <c r="A3277" s="323" t="s">
        <v>1076</v>
      </c>
      <c r="B3277" s="324" t="s">
        <v>1077</v>
      </c>
      <c r="C3277" s="324" t="s">
        <v>19</v>
      </c>
      <c r="D3277" s="324">
        <v>37370</v>
      </c>
      <c r="E3277" s="323" t="s">
        <v>2049</v>
      </c>
      <c r="F3277" s="403" t="s">
        <v>1079</v>
      </c>
      <c r="G3277" s="404"/>
      <c r="H3277" s="324" t="s">
        <v>979</v>
      </c>
      <c r="I3277" s="323">
        <v>1</v>
      </c>
      <c r="J3277" s="323">
        <v>1.52</v>
      </c>
      <c r="K3277" s="325">
        <v>1.52</v>
      </c>
    </row>
    <row r="3278" spans="1:11" hidden="1">
      <c r="A3278" s="323" t="s">
        <v>1076</v>
      </c>
      <c r="B3278" s="324" t="s">
        <v>1077</v>
      </c>
      <c r="C3278" s="324" t="s">
        <v>19</v>
      </c>
      <c r="D3278" s="324">
        <v>37371</v>
      </c>
      <c r="E3278" s="323" t="s">
        <v>2050</v>
      </c>
      <c r="F3278" s="403" t="s">
        <v>1959</v>
      </c>
      <c r="G3278" s="404"/>
      <c r="H3278" s="324" t="s">
        <v>979</v>
      </c>
      <c r="I3278" s="323">
        <v>1</v>
      </c>
      <c r="J3278" s="323">
        <v>0.68</v>
      </c>
      <c r="K3278" s="325">
        <v>0.68</v>
      </c>
    </row>
    <row r="3279" spans="1:11" hidden="1">
      <c r="A3279" s="323" t="s">
        <v>1076</v>
      </c>
      <c r="B3279" s="324" t="s">
        <v>1077</v>
      </c>
      <c r="C3279" s="324" t="s">
        <v>19</v>
      </c>
      <c r="D3279" s="324">
        <v>37372</v>
      </c>
      <c r="E3279" s="323" t="s">
        <v>1198</v>
      </c>
      <c r="F3279" s="403" t="s">
        <v>1079</v>
      </c>
      <c r="G3279" s="404"/>
      <c r="H3279" s="324" t="s">
        <v>979</v>
      </c>
      <c r="I3279" s="323">
        <v>1</v>
      </c>
      <c r="J3279" s="323">
        <v>0.81</v>
      </c>
      <c r="K3279" s="325">
        <v>0.81</v>
      </c>
    </row>
    <row r="3280" spans="1:11" hidden="1">
      <c r="A3280" s="323" t="s">
        <v>1076</v>
      </c>
      <c r="B3280" s="324" t="s">
        <v>1077</v>
      </c>
      <c r="C3280" s="324" t="s">
        <v>19</v>
      </c>
      <c r="D3280" s="324">
        <v>37373</v>
      </c>
      <c r="E3280" s="323" t="s">
        <v>1199</v>
      </c>
      <c r="F3280" s="403" t="s">
        <v>1200</v>
      </c>
      <c r="G3280" s="404"/>
      <c r="H3280" s="324" t="s">
        <v>979</v>
      </c>
      <c r="I3280" s="323">
        <v>1</v>
      </c>
      <c r="J3280" s="323">
        <v>0.06</v>
      </c>
      <c r="K3280" s="325">
        <v>0.06</v>
      </c>
    </row>
    <row r="3281" spans="1:11" hidden="1">
      <c r="A3281" s="323" t="s">
        <v>1076</v>
      </c>
      <c r="B3281" s="324" t="s">
        <v>1077</v>
      </c>
      <c r="C3281" s="324" t="s">
        <v>19</v>
      </c>
      <c r="D3281" s="324">
        <v>43465</v>
      </c>
      <c r="E3281" s="323" t="s">
        <v>2051</v>
      </c>
      <c r="F3281" s="403" t="s">
        <v>1202</v>
      </c>
      <c r="G3281" s="404"/>
      <c r="H3281" s="324" t="s">
        <v>979</v>
      </c>
      <c r="I3281" s="323">
        <v>1</v>
      </c>
      <c r="J3281" s="323">
        <v>0.74</v>
      </c>
      <c r="K3281" s="325">
        <v>0.74</v>
      </c>
    </row>
    <row r="3282" spans="1:11" hidden="1">
      <c r="A3282" s="323" t="s">
        <v>1076</v>
      </c>
      <c r="B3282" s="324" t="s">
        <v>1077</v>
      </c>
      <c r="C3282" s="324" t="s">
        <v>19</v>
      </c>
      <c r="D3282" s="324">
        <v>43489</v>
      </c>
      <c r="E3282" s="323" t="s">
        <v>2052</v>
      </c>
      <c r="F3282" s="403" t="s">
        <v>1202</v>
      </c>
      <c r="G3282" s="404"/>
      <c r="H3282" s="324" t="s">
        <v>979</v>
      </c>
      <c r="I3282" s="323">
        <v>1</v>
      </c>
      <c r="J3282" s="323">
        <v>1.0900000000000001</v>
      </c>
      <c r="K3282" s="325">
        <v>1.0900000000000001</v>
      </c>
    </row>
    <row r="3283" spans="1:11" hidden="1">
      <c r="A3283" s="323" t="s">
        <v>1076</v>
      </c>
      <c r="B3283" s="324" t="s">
        <v>1083</v>
      </c>
      <c r="C3283" s="324" t="s">
        <v>19</v>
      </c>
      <c r="D3283" s="324">
        <v>95328</v>
      </c>
      <c r="E3283" s="323" t="s">
        <v>2164</v>
      </c>
      <c r="F3283" s="403" t="s">
        <v>1085</v>
      </c>
      <c r="G3283" s="404"/>
      <c r="H3283" s="324" t="s">
        <v>979</v>
      </c>
      <c r="I3283" s="323">
        <v>1</v>
      </c>
      <c r="J3283" s="323">
        <v>0.12</v>
      </c>
      <c r="K3283" s="325">
        <v>0.12</v>
      </c>
    </row>
    <row r="3284" spans="1:11" hidden="1">
      <c r="A3284" s="277"/>
      <c r="B3284"/>
      <c r="C3284"/>
      <c r="D3284"/>
      <c r="E3284" s="277"/>
      <c r="F3284" s="277"/>
      <c r="G3284"/>
      <c r="H3284"/>
      <c r="I3284" s="277"/>
      <c r="J3284" s="277"/>
      <c r="K3284" s="278"/>
    </row>
    <row r="3285" spans="1:11" hidden="1">
      <c r="A3285" s="277"/>
      <c r="B3285"/>
      <c r="C3285"/>
      <c r="D3285"/>
      <c r="E3285" s="277"/>
      <c r="F3285" s="277"/>
      <c r="G3285"/>
      <c r="H3285"/>
      <c r="I3285" s="277"/>
      <c r="J3285" s="277"/>
      <c r="K3285" s="278"/>
    </row>
    <row r="3286" spans="1:11" ht="31.5" hidden="1">
      <c r="A3286" s="319" t="s">
        <v>2165</v>
      </c>
      <c r="B3286" s="320" t="s">
        <v>1074</v>
      </c>
      <c r="C3286" s="320" t="s">
        <v>19</v>
      </c>
      <c r="D3286" s="320">
        <v>88261</v>
      </c>
      <c r="E3286" s="321" t="s">
        <v>2166</v>
      </c>
      <c r="F3286" s="321" t="s">
        <v>1195</v>
      </c>
      <c r="G3286" s="320"/>
      <c r="H3286" s="320" t="s">
        <v>979</v>
      </c>
      <c r="I3286" s="321">
        <v>1</v>
      </c>
      <c r="J3286" s="321">
        <v>18.91</v>
      </c>
      <c r="K3286" s="322">
        <v>18.91</v>
      </c>
    </row>
    <row r="3287" spans="1:11" ht="24.75" hidden="1">
      <c r="A3287" s="315"/>
      <c r="B3287" s="316" t="s">
        <v>1066</v>
      </c>
      <c r="C3287" s="316" t="s">
        <v>1067</v>
      </c>
      <c r="D3287" s="316" t="s">
        <v>6</v>
      </c>
      <c r="E3287" s="317" t="s">
        <v>1068</v>
      </c>
      <c r="F3287" s="317" t="s">
        <v>1069</v>
      </c>
      <c r="G3287" s="316"/>
      <c r="H3287" s="316" t="s">
        <v>1070</v>
      </c>
      <c r="I3287" s="317" t="s">
        <v>11</v>
      </c>
      <c r="J3287" s="317" t="s">
        <v>1071</v>
      </c>
      <c r="K3287" s="318" t="s">
        <v>1072</v>
      </c>
    </row>
    <row r="3288" spans="1:11" hidden="1">
      <c r="A3288" s="323" t="s">
        <v>1076</v>
      </c>
      <c r="B3288" s="324" t="s">
        <v>1077</v>
      </c>
      <c r="C3288" s="324" t="s">
        <v>19</v>
      </c>
      <c r="D3288" s="324">
        <v>1214</v>
      </c>
      <c r="E3288" s="323" t="s">
        <v>2167</v>
      </c>
      <c r="F3288" s="403" t="s">
        <v>1197</v>
      </c>
      <c r="G3288" s="404"/>
      <c r="H3288" s="324" t="s">
        <v>979</v>
      </c>
      <c r="I3288" s="323">
        <v>1</v>
      </c>
      <c r="J3288" s="323">
        <v>13.97</v>
      </c>
      <c r="K3288" s="325">
        <v>13.97</v>
      </c>
    </row>
    <row r="3289" spans="1:11" hidden="1">
      <c r="A3289" s="323" t="s">
        <v>1076</v>
      </c>
      <c r="B3289" s="324" t="s">
        <v>1077</v>
      </c>
      <c r="C3289" s="324" t="s">
        <v>19</v>
      </c>
      <c r="D3289" s="324">
        <v>37370</v>
      </c>
      <c r="E3289" s="323" t="s">
        <v>2049</v>
      </c>
      <c r="F3289" s="403" t="s">
        <v>1079</v>
      </c>
      <c r="G3289" s="404"/>
      <c r="H3289" s="324" t="s">
        <v>979</v>
      </c>
      <c r="I3289" s="323">
        <v>1</v>
      </c>
      <c r="J3289" s="323">
        <v>1.52</v>
      </c>
      <c r="K3289" s="325">
        <v>1.52</v>
      </c>
    </row>
    <row r="3290" spans="1:11" hidden="1">
      <c r="A3290" s="323" t="s">
        <v>1076</v>
      </c>
      <c r="B3290" s="324" t="s">
        <v>1077</v>
      </c>
      <c r="C3290" s="324" t="s">
        <v>19</v>
      </c>
      <c r="D3290" s="324">
        <v>37371</v>
      </c>
      <c r="E3290" s="323" t="s">
        <v>2050</v>
      </c>
      <c r="F3290" s="403" t="s">
        <v>1959</v>
      </c>
      <c r="G3290" s="404"/>
      <c r="H3290" s="324" t="s">
        <v>979</v>
      </c>
      <c r="I3290" s="323">
        <v>1</v>
      </c>
      <c r="J3290" s="323">
        <v>0.68</v>
      </c>
      <c r="K3290" s="325">
        <v>0.68</v>
      </c>
    </row>
    <row r="3291" spans="1:11" hidden="1">
      <c r="A3291" s="323" t="s">
        <v>1076</v>
      </c>
      <c r="B3291" s="324" t="s">
        <v>1077</v>
      </c>
      <c r="C3291" s="324" t="s">
        <v>19</v>
      </c>
      <c r="D3291" s="324">
        <v>37372</v>
      </c>
      <c r="E3291" s="323" t="s">
        <v>1198</v>
      </c>
      <c r="F3291" s="403" t="s">
        <v>1079</v>
      </c>
      <c r="G3291" s="404"/>
      <c r="H3291" s="324" t="s">
        <v>979</v>
      </c>
      <c r="I3291" s="323">
        <v>1</v>
      </c>
      <c r="J3291" s="323">
        <v>0.81</v>
      </c>
      <c r="K3291" s="325">
        <v>0.81</v>
      </c>
    </row>
    <row r="3292" spans="1:11" hidden="1">
      <c r="A3292" s="323" t="s">
        <v>1076</v>
      </c>
      <c r="B3292" s="324" t="s">
        <v>1077</v>
      </c>
      <c r="C3292" s="324" t="s">
        <v>19</v>
      </c>
      <c r="D3292" s="324">
        <v>37373</v>
      </c>
      <c r="E3292" s="323" t="s">
        <v>1199</v>
      </c>
      <c r="F3292" s="403" t="s">
        <v>1200</v>
      </c>
      <c r="G3292" s="404"/>
      <c r="H3292" s="324" t="s">
        <v>979</v>
      </c>
      <c r="I3292" s="323">
        <v>1</v>
      </c>
      <c r="J3292" s="323">
        <v>0.06</v>
      </c>
      <c r="K3292" s="325">
        <v>0.06</v>
      </c>
    </row>
    <row r="3293" spans="1:11" hidden="1">
      <c r="A3293" s="323" t="s">
        <v>1076</v>
      </c>
      <c r="B3293" s="324" t="s">
        <v>1077</v>
      </c>
      <c r="C3293" s="324" t="s">
        <v>19</v>
      </c>
      <c r="D3293" s="324">
        <v>43459</v>
      </c>
      <c r="E3293" s="323" t="s">
        <v>2056</v>
      </c>
      <c r="F3293" s="403" t="s">
        <v>1202</v>
      </c>
      <c r="G3293" s="404"/>
      <c r="H3293" s="324" t="s">
        <v>979</v>
      </c>
      <c r="I3293" s="323">
        <v>1</v>
      </c>
      <c r="J3293" s="323">
        <v>0.45</v>
      </c>
      <c r="K3293" s="325">
        <v>0.45</v>
      </c>
    </row>
    <row r="3294" spans="1:11" hidden="1">
      <c r="A3294" s="323" t="s">
        <v>1076</v>
      </c>
      <c r="B3294" s="324" t="s">
        <v>1077</v>
      </c>
      <c r="C3294" s="324" t="s">
        <v>19</v>
      </c>
      <c r="D3294" s="324">
        <v>43483</v>
      </c>
      <c r="E3294" s="323" t="s">
        <v>2057</v>
      </c>
      <c r="F3294" s="403" t="s">
        <v>1202</v>
      </c>
      <c r="G3294" s="404"/>
      <c r="H3294" s="324" t="s">
        <v>979</v>
      </c>
      <c r="I3294" s="323">
        <v>1</v>
      </c>
      <c r="J3294" s="323">
        <v>1.26</v>
      </c>
      <c r="K3294" s="325">
        <v>1.26</v>
      </c>
    </row>
    <row r="3295" spans="1:11" hidden="1">
      <c r="A3295" s="323" t="s">
        <v>1076</v>
      </c>
      <c r="B3295" s="324" t="s">
        <v>1083</v>
      </c>
      <c r="C3295" s="324" t="s">
        <v>19</v>
      </c>
      <c r="D3295" s="324">
        <v>95329</v>
      </c>
      <c r="E3295" s="323" t="s">
        <v>2168</v>
      </c>
      <c r="F3295" s="403" t="s">
        <v>1085</v>
      </c>
      <c r="G3295" s="404"/>
      <c r="H3295" s="324" t="s">
        <v>979</v>
      </c>
      <c r="I3295" s="323">
        <v>1</v>
      </c>
      <c r="J3295" s="323">
        <v>0.16</v>
      </c>
      <c r="K3295" s="325">
        <v>0.16</v>
      </c>
    </row>
    <row r="3296" spans="1:11" hidden="1">
      <c r="A3296" s="277"/>
      <c r="B3296"/>
      <c r="C3296"/>
      <c r="D3296"/>
      <c r="E3296" s="277"/>
      <c r="F3296" s="277"/>
      <c r="G3296"/>
      <c r="H3296"/>
      <c r="I3296" s="277"/>
      <c r="J3296" s="277"/>
      <c r="K3296" s="278"/>
    </row>
    <row r="3297" spans="1:11" hidden="1">
      <c r="A3297" s="277"/>
      <c r="B3297"/>
      <c r="C3297"/>
      <c r="D3297"/>
      <c r="E3297" s="277"/>
      <c r="F3297" s="277"/>
      <c r="G3297"/>
      <c r="H3297"/>
      <c r="I3297" s="277"/>
      <c r="J3297" s="277"/>
      <c r="K3297" s="278"/>
    </row>
    <row r="3298" spans="1:11" ht="31.5" hidden="1">
      <c r="A3298" s="319" t="s">
        <v>2169</v>
      </c>
      <c r="B3298" s="320" t="s">
        <v>1074</v>
      </c>
      <c r="C3298" s="320" t="s">
        <v>19</v>
      </c>
      <c r="D3298" s="320">
        <v>88262</v>
      </c>
      <c r="E3298" s="321" t="s">
        <v>1084</v>
      </c>
      <c r="F3298" s="321" t="s">
        <v>1195</v>
      </c>
      <c r="G3298" s="320"/>
      <c r="H3298" s="320" t="s">
        <v>979</v>
      </c>
      <c r="I3298" s="321">
        <v>1</v>
      </c>
      <c r="J3298" s="321">
        <v>19.739999999999998</v>
      </c>
      <c r="K3298" s="322">
        <v>19.739999999999998</v>
      </c>
    </row>
    <row r="3299" spans="1:11" ht="24.75" hidden="1">
      <c r="A3299" s="315"/>
      <c r="B3299" s="316" t="s">
        <v>1066</v>
      </c>
      <c r="C3299" s="316" t="s">
        <v>1067</v>
      </c>
      <c r="D3299" s="316" t="s">
        <v>6</v>
      </c>
      <c r="E3299" s="317" t="s">
        <v>1068</v>
      </c>
      <c r="F3299" s="317" t="s">
        <v>1069</v>
      </c>
      <c r="G3299" s="316"/>
      <c r="H3299" s="316" t="s">
        <v>1070</v>
      </c>
      <c r="I3299" s="317" t="s">
        <v>11</v>
      </c>
      <c r="J3299" s="317" t="s">
        <v>1071</v>
      </c>
      <c r="K3299" s="318" t="s">
        <v>1072</v>
      </c>
    </row>
    <row r="3300" spans="1:11" hidden="1">
      <c r="A3300" s="323" t="s">
        <v>1076</v>
      </c>
      <c r="B3300" s="324" t="s">
        <v>1077</v>
      </c>
      <c r="C3300" s="324" t="s">
        <v>19</v>
      </c>
      <c r="D3300" s="324">
        <v>1213</v>
      </c>
      <c r="E3300" s="323" t="s">
        <v>2013</v>
      </c>
      <c r="F3300" s="403" t="s">
        <v>1197</v>
      </c>
      <c r="G3300" s="404"/>
      <c r="H3300" s="324" t="s">
        <v>979</v>
      </c>
      <c r="I3300" s="323">
        <v>1</v>
      </c>
      <c r="J3300" s="323">
        <v>14.83</v>
      </c>
      <c r="K3300" s="325">
        <v>14.83</v>
      </c>
    </row>
    <row r="3301" spans="1:11" hidden="1">
      <c r="A3301" s="323" t="s">
        <v>1076</v>
      </c>
      <c r="B3301" s="324" t="s">
        <v>1077</v>
      </c>
      <c r="C3301" s="324" t="s">
        <v>19</v>
      </c>
      <c r="D3301" s="324">
        <v>37370</v>
      </c>
      <c r="E3301" s="323" t="s">
        <v>2049</v>
      </c>
      <c r="F3301" s="403" t="s">
        <v>1079</v>
      </c>
      <c r="G3301" s="404"/>
      <c r="H3301" s="324" t="s">
        <v>979</v>
      </c>
      <c r="I3301" s="323">
        <v>1</v>
      </c>
      <c r="J3301" s="323">
        <v>1.52</v>
      </c>
      <c r="K3301" s="325">
        <v>1.52</v>
      </c>
    </row>
    <row r="3302" spans="1:11" hidden="1">
      <c r="A3302" s="323" t="s">
        <v>1076</v>
      </c>
      <c r="B3302" s="324" t="s">
        <v>1077</v>
      </c>
      <c r="C3302" s="324" t="s">
        <v>19</v>
      </c>
      <c r="D3302" s="324">
        <v>37371</v>
      </c>
      <c r="E3302" s="323" t="s">
        <v>2050</v>
      </c>
      <c r="F3302" s="403" t="s">
        <v>1959</v>
      </c>
      <c r="G3302" s="404"/>
      <c r="H3302" s="324" t="s">
        <v>979</v>
      </c>
      <c r="I3302" s="323">
        <v>1</v>
      </c>
      <c r="J3302" s="323">
        <v>0.68</v>
      </c>
      <c r="K3302" s="325">
        <v>0.68</v>
      </c>
    </row>
    <row r="3303" spans="1:11" hidden="1">
      <c r="A3303" s="323" t="s">
        <v>1076</v>
      </c>
      <c r="B3303" s="324" t="s">
        <v>1077</v>
      </c>
      <c r="C3303" s="324" t="s">
        <v>19</v>
      </c>
      <c r="D3303" s="324">
        <v>37372</v>
      </c>
      <c r="E3303" s="323" t="s">
        <v>1198</v>
      </c>
      <c r="F3303" s="403" t="s">
        <v>1079</v>
      </c>
      <c r="G3303" s="404"/>
      <c r="H3303" s="324" t="s">
        <v>979</v>
      </c>
      <c r="I3303" s="323">
        <v>1</v>
      </c>
      <c r="J3303" s="323">
        <v>0.81</v>
      </c>
      <c r="K3303" s="325">
        <v>0.81</v>
      </c>
    </row>
    <row r="3304" spans="1:11" hidden="1">
      <c r="A3304" s="323" t="s">
        <v>1076</v>
      </c>
      <c r="B3304" s="324" t="s">
        <v>1077</v>
      </c>
      <c r="C3304" s="324" t="s">
        <v>19</v>
      </c>
      <c r="D3304" s="324">
        <v>37373</v>
      </c>
      <c r="E3304" s="323" t="s">
        <v>1199</v>
      </c>
      <c r="F3304" s="403" t="s">
        <v>1200</v>
      </c>
      <c r="G3304" s="404"/>
      <c r="H3304" s="324" t="s">
        <v>979</v>
      </c>
      <c r="I3304" s="323">
        <v>1</v>
      </c>
      <c r="J3304" s="323">
        <v>0.06</v>
      </c>
      <c r="K3304" s="325">
        <v>0.06</v>
      </c>
    </row>
    <row r="3305" spans="1:11" hidden="1">
      <c r="A3305" s="323" t="s">
        <v>1076</v>
      </c>
      <c r="B3305" s="324" t="s">
        <v>1077</v>
      </c>
      <c r="C3305" s="324" t="s">
        <v>19</v>
      </c>
      <c r="D3305" s="324">
        <v>43459</v>
      </c>
      <c r="E3305" s="323" t="s">
        <v>2056</v>
      </c>
      <c r="F3305" s="403" t="s">
        <v>1202</v>
      </c>
      <c r="G3305" s="404"/>
      <c r="H3305" s="324" t="s">
        <v>979</v>
      </c>
      <c r="I3305" s="323">
        <v>1</v>
      </c>
      <c r="J3305" s="323">
        <v>0.45</v>
      </c>
      <c r="K3305" s="325">
        <v>0.45</v>
      </c>
    </row>
    <row r="3306" spans="1:11" hidden="1">
      <c r="A3306" s="323" t="s">
        <v>1076</v>
      </c>
      <c r="B3306" s="324" t="s">
        <v>1077</v>
      </c>
      <c r="C3306" s="324" t="s">
        <v>19</v>
      </c>
      <c r="D3306" s="324">
        <v>43483</v>
      </c>
      <c r="E3306" s="323" t="s">
        <v>2057</v>
      </c>
      <c r="F3306" s="403" t="s">
        <v>1202</v>
      </c>
      <c r="G3306" s="404"/>
      <c r="H3306" s="324" t="s">
        <v>979</v>
      </c>
      <c r="I3306" s="323">
        <v>1</v>
      </c>
      <c r="J3306" s="323">
        <v>1.26</v>
      </c>
      <c r="K3306" s="325">
        <v>1.26</v>
      </c>
    </row>
    <row r="3307" spans="1:11" hidden="1">
      <c r="A3307" s="323" t="s">
        <v>1076</v>
      </c>
      <c r="B3307" s="324" t="s">
        <v>1083</v>
      </c>
      <c r="C3307" s="324" t="s">
        <v>19</v>
      </c>
      <c r="D3307" s="324">
        <v>95330</v>
      </c>
      <c r="E3307" s="323" t="s">
        <v>2170</v>
      </c>
      <c r="F3307" s="403" t="s">
        <v>1085</v>
      </c>
      <c r="G3307" s="404"/>
      <c r="H3307" s="324" t="s">
        <v>979</v>
      </c>
      <c r="I3307" s="323">
        <v>1</v>
      </c>
      <c r="J3307" s="323">
        <v>0.13</v>
      </c>
      <c r="K3307" s="325">
        <v>0.13</v>
      </c>
    </row>
    <row r="3308" spans="1:11" hidden="1">
      <c r="A3308" s="277"/>
      <c r="B3308"/>
      <c r="C3308"/>
      <c r="D3308"/>
      <c r="E3308" s="277"/>
      <c r="F3308" s="277"/>
      <c r="G3308"/>
      <c r="H3308"/>
      <c r="I3308" s="277"/>
      <c r="J3308" s="277"/>
      <c r="K3308" s="278"/>
    </row>
    <row r="3309" spans="1:11" hidden="1">
      <c r="A3309" s="277"/>
      <c r="B3309"/>
      <c r="C3309"/>
      <c r="D3309"/>
      <c r="E3309" s="277"/>
      <c r="F3309" s="277"/>
      <c r="G3309"/>
      <c r="H3309"/>
      <c r="I3309" s="277"/>
      <c r="J3309" s="277"/>
      <c r="K3309" s="278"/>
    </row>
    <row r="3310" spans="1:11" ht="63" hidden="1">
      <c r="A3310" s="319" t="s">
        <v>2171</v>
      </c>
      <c r="B3310" s="320" t="s">
        <v>1074</v>
      </c>
      <c r="C3310" s="320" t="s">
        <v>19</v>
      </c>
      <c r="D3310" s="320">
        <v>87903</v>
      </c>
      <c r="E3310" s="321" t="s">
        <v>1123</v>
      </c>
      <c r="F3310" s="321" t="s">
        <v>1318</v>
      </c>
      <c r="G3310" s="320"/>
      <c r="H3310" s="320" t="s">
        <v>21</v>
      </c>
      <c r="I3310" s="321">
        <v>1</v>
      </c>
      <c r="J3310" s="321">
        <v>12.19</v>
      </c>
      <c r="K3310" s="322">
        <v>12.19</v>
      </c>
    </row>
    <row r="3311" spans="1:11" ht="24.75" hidden="1">
      <c r="A3311" s="315"/>
      <c r="B3311" s="316" t="s">
        <v>1066</v>
      </c>
      <c r="C3311" s="316" t="s">
        <v>1067</v>
      </c>
      <c r="D3311" s="316" t="s">
        <v>6</v>
      </c>
      <c r="E3311" s="317" t="s">
        <v>1068</v>
      </c>
      <c r="F3311" s="317" t="s">
        <v>1069</v>
      </c>
      <c r="G3311" s="316"/>
      <c r="H3311" s="316" t="s">
        <v>1070</v>
      </c>
      <c r="I3311" s="317" t="s">
        <v>11</v>
      </c>
      <c r="J3311" s="317" t="s">
        <v>1071</v>
      </c>
      <c r="K3311" s="318" t="s">
        <v>1072</v>
      </c>
    </row>
    <row r="3312" spans="1:11" ht="24.75" hidden="1">
      <c r="A3312" s="323" t="s">
        <v>1076</v>
      </c>
      <c r="B3312" s="324" t="s">
        <v>1083</v>
      </c>
      <c r="C3312" s="324" t="s">
        <v>19</v>
      </c>
      <c r="D3312" s="324">
        <v>87393</v>
      </c>
      <c r="E3312" s="323" t="s">
        <v>2071</v>
      </c>
      <c r="F3312" s="403" t="s">
        <v>1085</v>
      </c>
      <c r="G3312" s="404"/>
      <c r="H3312" s="324" t="s">
        <v>28</v>
      </c>
      <c r="I3312" s="323">
        <v>1.5E-3</v>
      </c>
      <c r="J3312" s="323">
        <v>6120.15</v>
      </c>
      <c r="K3312" s="325">
        <v>9.18</v>
      </c>
    </row>
    <row r="3313" spans="1:11" hidden="1">
      <c r="A3313" s="323" t="s">
        <v>1076</v>
      </c>
      <c r="B3313" s="324" t="s">
        <v>1083</v>
      </c>
      <c r="C3313" s="324" t="s">
        <v>19</v>
      </c>
      <c r="D3313" s="324">
        <v>88309</v>
      </c>
      <c r="E3313" s="323" t="s">
        <v>1208</v>
      </c>
      <c r="F3313" s="403" t="s">
        <v>1085</v>
      </c>
      <c r="G3313" s="404"/>
      <c r="H3313" s="324" t="s">
        <v>979</v>
      </c>
      <c r="I3313" s="323">
        <v>0.108</v>
      </c>
      <c r="J3313" s="323">
        <v>19.98</v>
      </c>
      <c r="K3313" s="325">
        <v>2.15</v>
      </c>
    </row>
    <row r="3314" spans="1:11" hidden="1">
      <c r="A3314" s="323" t="s">
        <v>1076</v>
      </c>
      <c r="B3314" s="324" t="s">
        <v>1083</v>
      </c>
      <c r="C3314" s="324" t="s">
        <v>19</v>
      </c>
      <c r="D3314" s="324">
        <v>88316</v>
      </c>
      <c r="E3314" s="323" t="s">
        <v>1086</v>
      </c>
      <c r="F3314" s="403" t="s">
        <v>1085</v>
      </c>
      <c r="G3314" s="404"/>
      <c r="H3314" s="324" t="s">
        <v>979</v>
      </c>
      <c r="I3314" s="323">
        <v>5.3999999999999999E-2</v>
      </c>
      <c r="J3314" s="323">
        <v>16.02</v>
      </c>
      <c r="K3314" s="325">
        <v>0.86</v>
      </c>
    </row>
    <row r="3315" spans="1:11" hidden="1">
      <c r="A3315" s="277"/>
      <c r="B3315"/>
      <c r="C3315"/>
      <c r="D3315"/>
      <c r="E3315" s="277"/>
      <c r="F3315" s="277"/>
      <c r="G3315"/>
      <c r="H3315"/>
      <c r="I3315" s="277"/>
      <c r="J3315" s="277"/>
      <c r="K3315" s="278"/>
    </row>
    <row r="3316" spans="1:11" hidden="1">
      <c r="A3316" s="277"/>
      <c r="B3316"/>
      <c r="C3316"/>
      <c r="D3316"/>
      <c r="E3316" s="277"/>
      <c r="F3316" s="277"/>
      <c r="G3316"/>
      <c r="H3316"/>
      <c r="I3316" s="277"/>
      <c r="J3316" s="277"/>
      <c r="K3316" s="278"/>
    </row>
    <row r="3317" spans="1:11" ht="63" hidden="1">
      <c r="A3317" s="319" t="s">
        <v>2172</v>
      </c>
      <c r="B3317" s="320" t="s">
        <v>1074</v>
      </c>
      <c r="C3317" s="320" t="s">
        <v>19</v>
      </c>
      <c r="D3317" s="320">
        <v>87878</v>
      </c>
      <c r="E3317" s="321" t="s">
        <v>1717</v>
      </c>
      <c r="F3317" s="321" t="s">
        <v>1318</v>
      </c>
      <c r="G3317" s="320"/>
      <c r="H3317" s="320" t="s">
        <v>21</v>
      </c>
      <c r="I3317" s="321">
        <v>1</v>
      </c>
      <c r="J3317" s="321">
        <v>4.04</v>
      </c>
      <c r="K3317" s="322">
        <v>4.04</v>
      </c>
    </row>
    <row r="3318" spans="1:11" ht="24.75" hidden="1">
      <c r="A3318" s="315"/>
      <c r="B3318" s="316" t="s">
        <v>1066</v>
      </c>
      <c r="C3318" s="316" t="s">
        <v>1067</v>
      </c>
      <c r="D3318" s="316" t="s">
        <v>6</v>
      </c>
      <c r="E3318" s="317" t="s">
        <v>1068</v>
      </c>
      <c r="F3318" s="317" t="s">
        <v>1069</v>
      </c>
      <c r="G3318" s="316"/>
      <c r="H3318" s="316" t="s">
        <v>1070</v>
      </c>
      <c r="I3318" s="317" t="s">
        <v>11</v>
      </c>
      <c r="J3318" s="317" t="s">
        <v>1071</v>
      </c>
      <c r="K3318" s="318" t="s">
        <v>1072</v>
      </c>
    </row>
    <row r="3319" spans="1:11" ht="24.75" hidden="1">
      <c r="A3319" s="323" t="s">
        <v>1076</v>
      </c>
      <c r="B3319" s="324" t="s">
        <v>1083</v>
      </c>
      <c r="C3319" s="324" t="s">
        <v>19</v>
      </c>
      <c r="D3319" s="324">
        <v>87377</v>
      </c>
      <c r="E3319" s="323" t="s">
        <v>2083</v>
      </c>
      <c r="F3319" s="403" t="s">
        <v>1085</v>
      </c>
      <c r="G3319" s="404"/>
      <c r="H3319" s="324" t="s">
        <v>28</v>
      </c>
      <c r="I3319" s="323">
        <v>4.1999999999999997E-3</v>
      </c>
      <c r="J3319" s="323">
        <v>606.22</v>
      </c>
      <c r="K3319" s="325">
        <v>2.54</v>
      </c>
    </row>
    <row r="3320" spans="1:11" hidden="1">
      <c r="A3320" s="323" t="s">
        <v>1076</v>
      </c>
      <c r="B3320" s="324" t="s">
        <v>1083</v>
      </c>
      <c r="C3320" s="324" t="s">
        <v>19</v>
      </c>
      <c r="D3320" s="324">
        <v>88309</v>
      </c>
      <c r="E3320" s="323" t="s">
        <v>1208</v>
      </c>
      <c r="F3320" s="403" t="s">
        <v>1085</v>
      </c>
      <c r="G3320" s="404"/>
      <c r="H3320" s="324" t="s">
        <v>979</v>
      </c>
      <c r="I3320" s="323">
        <v>7.0000000000000007E-2</v>
      </c>
      <c r="J3320" s="323">
        <v>19.98</v>
      </c>
      <c r="K3320" s="325">
        <v>1.39</v>
      </c>
    </row>
    <row r="3321" spans="1:11" hidden="1">
      <c r="A3321" s="323" t="s">
        <v>1076</v>
      </c>
      <c r="B3321" s="324" t="s">
        <v>1083</v>
      </c>
      <c r="C3321" s="324" t="s">
        <v>19</v>
      </c>
      <c r="D3321" s="324">
        <v>88316</v>
      </c>
      <c r="E3321" s="323" t="s">
        <v>1086</v>
      </c>
      <c r="F3321" s="403" t="s">
        <v>1085</v>
      </c>
      <c r="G3321" s="404"/>
      <c r="H3321" s="324" t="s">
        <v>979</v>
      </c>
      <c r="I3321" s="323">
        <v>7.0000000000000001E-3</v>
      </c>
      <c r="J3321" s="323">
        <v>16.02</v>
      </c>
      <c r="K3321" s="325">
        <v>0.11</v>
      </c>
    </row>
    <row r="3322" spans="1:11" hidden="1">
      <c r="A3322" s="277"/>
      <c r="B3322"/>
      <c r="C3322"/>
      <c r="D3322"/>
      <c r="E3322" s="277"/>
      <c r="F3322" s="277"/>
      <c r="G3322"/>
      <c r="H3322"/>
      <c r="I3322" s="277"/>
      <c r="J3322" s="277"/>
      <c r="K3322" s="278"/>
    </row>
    <row r="3323" spans="1:11" hidden="1">
      <c r="A3323" s="277"/>
      <c r="B3323"/>
      <c r="C3323"/>
      <c r="D3323"/>
      <c r="E3323" s="277"/>
      <c r="F3323" s="277"/>
      <c r="G3323"/>
      <c r="H3323"/>
      <c r="I3323" s="277"/>
      <c r="J3323" s="277"/>
      <c r="K3323" s="278"/>
    </row>
    <row r="3324" spans="1:11" ht="63" hidden="1">
      <c r="A3324" s="319" t="s">
        <v>2173</v>
      </c>
      <c r="B3324" s="320" t="s">
        <v>1074</v>
      </c>
      <c r="C3324" s="320" t="s">
        <v>19</v>
      </c>
      <c r="D3324" s="320">
        <v>87877</v>
      </c>
      <c r="E3324" s="321" t="s">
        <v>1122</v>
      </c>
      <c r="F3324" s="321" t="s">
        <v>1318</v>
      </c>
      <c r="G3324" s="320"/>
      <c r="H3324" s="320" t="s">
        <v>21</v>
      </c>
      <c r="I3324" s="321">
        <v>1</v>
      </c>
      <c r="J3324" s="321">
        <v>10.07</v>
      </c>
      <c r="K3324" s="322">
        <v>10.07</v>
      </c>
    </row>
    <row r="3325" spans="1:11" ht="24.75" hidden="1">
      <c r="A3325" s="315"/>
      <c r="B3325" s="316" t="s">
        <v>1066</v>
      </c>
      <c r="C3325" s="316" t="s">
        <v>1067</v>
      </c>
      <c r="D3325" s="316" t="s">
        <v>6</v>
      </c>
      <c r="E3325" s="317" t="s">
        <v>1068</v>
      </c>
      <c r="F3325" s="317" t="s">
        <v>1069</v>
      </c>
      <c r="G3325" s="316"/>
      <c r="H3325" s="316" t="s">
        <v>1070</v>
      </c>
      <c r="I3325" s="317" t="s">
        <v>11</v>
      </c>
      <c r="J3325" s="317" t="s">
        <v>1071</v>
      </c>
      <c r="K3325" s="318" t="s">
        <v>1072</v>
      </c>
    </row>
    <row r="3326" spans="1:11" ht="24.75" hidden="1">
      <c r="A3326" s="323" t="s">
        <v>1076</v>
      </c>
      <c r="B3326" s="324" t="s">
        <v>1083</v>
      </c>
      <c r="C3326" s="324" t="s">
        <v>19</v>
      </c>
      <c r="D3326" s="324">
        <v>87393</v>
      </c>
      <c r="E3326" s="323" t="s">
        <v>2071</v>
      </c>
      <c r="F3326" s="403" t="s">
        <v>1085</v>
      </c>
      <c r="G3326" s="404"/>
      <c r="H3326" s="324" t="s">
        <v>28</v>
      </c>
      <c r="I3326" s="323">
        <v>1.5E-3</v>
      </c>
      <c r="J3326" s="323">
        <v>6120.15</v>
      </c>
      <c r="K3326" s="325">
        <v>9.18</v>
      </c>
    </row>
    <row r="3327" spans="1:11" hidden="1">
      <c r="A3327" s="323" t="s">
        <v>1076</v>
      </c>
      <c r="B3327" s="324" t="s">
        <v>1083</v>
      </c>
      <c r="C3327" s="324" t="s">
        <v>19</v>
      </c>
      <c r="D3327" s="324">
        <v>88309</v>
      </c>
      <c r="E3327" s="323" t="s">
        <v>1208</v>
      </c>
      <c r="F3327" s="403" t="s">
        <v>1085</v>
      </c>
      <c r="G3327" s="404"/>
      <c r="H3327" s="324" t="s">
        <v>979</v>
      </c>
      <c r="I3327" s="323">
        <v>4.2000000000000003E-2</v>
      </c>
      <c r="J3327" s="323">
        <v>19.98</v>
      </c>
      <c r="K3327" s="325">
        <v>0.83</v>
      </c>
    </row>
    <row r="3328" spans="1:11" hidden="1">
      <c r="A3328" s="323" t="s">
        <v>1076</v>
      </c>
      <c r="B3328" s="324" t="s">
        <v>1083</v>
      </c>
      <c r="C3328" s="324" t="s">
        <v>19</v>
      </c>
      <c r="D3328" s="324">
        <v>88316</v>
      </c>
      <c r="E3328" s="323" t="s">
        <v>1086</v>
      </c>
      <c r="F3328" s="403" t="s">
        <v>1085</v>
      </c>
      <c r="G3328" s="404"/>
      <c r="H3328" s="324" t="s">
        <v>979</v>
      </c>
      <c r="I3328" s="323">
        <v>4.1999999999999997E-3</v>
      </c>
      <c r="J3328" s="323">
        <v>16.02</v>
      </c>
      <c r="K3328" s="325">
        <v>0.06</v>
      </c>
    </row>
    <row r="3329" spans="1:11" hidden="1">
      <c r="A3329" s="277"/>
      <c r="B3329"/>
      <c r="C3329"/>
      <c r="D3329"/>
      <c r="E3329" s="277"/>
      <c r="F3329" s="277"/>
      <c r="G3329"/>
      <c r="H3329"/>
      <c r="I3329" s="277"/>
      <c r="J3329" s="277"/>
      <c r="K3329" s="278"/>
    </row>
    <row r="3330" spans="1:11" hidden="1">
      <c r="A3330" s="277"/>
      <c r="B3330"/>
      <c r="C3330"/>
      <c r="D3330"/>
      <c r="E3330" s="277"/>
      <c r="F3330" s="277"/>
      <c r="G3330"/>
      <c r="H3330"/>
      <c r="I3330" s="277"/>
      <c r="J3330" s="277"/>
      <c r="K3330" s="278"/>
    </row>
    <row r="3331" spans="1:11" ht="47.25" hidden="1">
      <c r="A3331" s="319" t="s">
        <v>2174</v>
      </c>
      <c r="B3331" s="320" t="s">
        <v>1074</v>
      </c>
      <c r="C3331" s="320" t="s">
        <v>19</v>
      </c>
      <c r="D3331" s="320">
        <v>90466</v>
      </c>
      <c r="E3331" s="321" t="s">
        <v>1133</v>
      </c>
      <c r="F3331" s="321" t="s">
        <v>1366</v>
      </c>
      <c r="G3331" s="320"/>
      <c r="H3331" s="320" t="s">
        <v>23</v>
      </c>
      <c r="I3331" s="321">
        <v>1</v>
      </c>
      <c r="J3331" s="321">
        <v>10.54</v>
      </c>
      <c r="K3331" s="322">
        <v>10.54</v>
      </c>
    </row>
    <row r="3332" spans="1:11" ht="24.75" hidden="1">
      <c r="A3332" s="315"/>
      <c r="B3332" s="316" t="s">
        <v>1066</v>
      </c>
      <c r="C3332" s="316" t="s">
        <v>1067</v>
      </c>
      <c r="D3332" s="316" t="s">
        <v>6</v>
      </c>
      <c r="E3332" s="317" t="s">
        <v>1068</v>
      </c>
      <c r="F3332" s="317" t="s">
        <v>1069</v>
      </c>
      <c r="G3332" s="316"/>
      <c r="H3332" s="316" t="s">
        <v>1070</v>
      </c>
      <c r="I3332" s="317" t="s">
        <v>11</v>
      </c>
      <c r="J3332" s="317" t="s">
        <v>1071</v>
      </c>
      <c r="K3332" s="318" t="s">
        <v>1072</v>
      </c>
    </row>
    <row r="3333" spans="1:11" hidden="1">
      <c r="A3333" s="323" t="s">
        <v>1076</v>
      </c>
      <c r="B3333" s="324" t="s">
        <v>1083</v>
      </c>
      <c r="C3333" s="324" t="s">
        <v>19</v>
      </c>
      <c r="D3333" s="324">
        <v>88248</v>
      </c>
      <c r="E3333" s="323" t="s">
        <v>1370</v>
      </c>
      <c r="F3333" s="403" t="s">
        <v>1085</v>
      </c>
      <c r="G3333" s="404"/>
      <c r="H3333" s="324" t="s">
        <v>979</v>
      </c>
      <c r="I3333" s="323">
        <v>5.5E-2</v>
      </c>
      <c r="J3333" s="323">
        <v>16.45</v>
      </c>
      <c r="K3333" s="325">
        <v>0.9</v>
      </c>
    </row>
    <row r="3334" spans="1:11" hidden="1">
      <c r="A3334" s="323" t="s">
        <v>1076</v>
      </c>
      <c r="B3334" s="324" t="s">
        <v>1083</v>
      </c>
      <c r="C3334" s="324" t="s">
        <v>19</v>
      </c>
      <c r="D3334" s="324">
        <v>88267</v>
      </c>
      <c r="E3334" s="323" t="s">
        <v>1371</v>
      </c>
      <c r="F3334" s="403" t="s">
        <v>1085</v>
      </c>
      <c r="G3334" s="404"/>
      <c r="H3334" s="324" t="s">
        <v>979</v>
      </c>
      <c r="I3334" s="323">
        <v>0.39100000000000001</v>
      </c>
      <c r="J3334" s="323">
        <v>19.88</v>
      </c>
      <c r="K3334" s="325">
        <v>7.77</v>
      </c>
    </row>
    <row r="3335" spans="1:11" hidden="1">
      <c r="A3335" s="323" t="s">
        <v>1076</v>
      </c>
      <c r="B3335" s="324" t="s">
        <v>1083</v>
      </c>
      <c r="C3335" s="324" t="s">
        <v>19</v>
      </c>
      <c r="D3335" s="324">
        <v>88629</v>
      </c>
      <c r="E3335" s="323" t="s">
        <v>1517</v>
      </c>
      <c r="F3335" s="403" t="s">
        <v>1085</v>
      </c>
      <c r="G3335" s="404"/>
      <c r="H3335" s="324" t="s">
        <v>28</v>
      </c>
      <c r="I3335" s="323">
        <v>3.0000000000000001E-3</v>
      </c>
      <c r="J3335" s="323">
        <v>626.39</v>
      </c>
      <c r="K3335" s="325">
        <v>1.87</v>
      </c>
    </row>
    <row r="3336" spans="1:11" hidden="1">
      <c r="A3336" s="277"/>
      <c r="B3336"/>
      <c r="C3336"/>
      <c r="D3336"/>
      <c r="E3336" s="277"/>
      <c r="F3336" s="277"/>
      <c r="G3336"/>
      <c r="H3336"/>
      <c r="I3336" s="277"/>
      <c r="J3336" s="277"/>
      <c r="K3336" s="278"/>
    </row>
    <row r="3337" spans="1:11" hidden="1">
      <c r="A3337" s="277"/>
      <c r="B3337"/>
      <c r="C3337"/>
      <c r="D3337"/>
      <c r="E3337" s="277"/>
      <c r="F3337" s="277"/>
      <c r="G3337"/>
      <c r="H3337"/>
      <c r="I3337" s="277"/>
      <c r="J3337" s="277"/>
      <c r="K3337" s="278"/>
    </row>
    <row r="3338" spans="1:11" ht="47.25" hidden="1">
      <c r="A3338" s="319" t="s">
        <v>2175</v>
      </c>
      <c r="B3338" s="320" t="s">
        <v>1074</v>
      </c>
      <c r="C3338" s="320" t="s">
        <v>19</v>
      </c>
      <c r="D3338" s="320">
        <v>100860</v>
      </c>
      <c r="E3338" s="321" t="s">
        <v>490</v>
      </c>
      <c r="F3338" s="321" t="s">
        <v>1366</v>
      </c>
      <c r="G3338" s="320"/>
      <c r="H3338" s="320" t="s">
        <v>123</v>
      </c>
      <c r="I3338" s="321">
        <v>1</v>
      </c>
      <c r="J3338" s="321">
        <v>88.68</v>
      </c>
      <c r="K3338" s="322">
        <v>88.68</v>
      </c>
    </row>
    <row r="3339" spans="1:11" ht="24.75" hidden="1">
      <c r="A3339" s="315"/>
      <c r="B3339" s="316" t="s">
        <v>1066</v>
      </c>
      <c r="C3339" s="316" t="s">
        <v>1067</v>
      </c>
      <c r="D3339" s="316" t="s">
        <v>6</v>
      </c>
      <c r="E3339" s="317" t="s">
        <v>1068</v>
      </c>
      <c r="F3339" s="317" t="s">
        <v>1069</v>
      </c>
      <c r="G3339" s="316"/>
      <c r="H3339" s="316" t="s">
        <v>1070</v>
      </c>
      <c r="I3339" s="317" t="s">
        <v>11</v>
      </c>
      <c r="J3339" s="317" t="s">
        <v>1071</v>
      </c>
      <c r="K3339" s="318" t="s">
        <v>1072</v>
      </c>
    </row>
    <row r="3340" spans="1:11" hidden="1">
      <c r="A3340" s="323" t="s">
        <v>1076</v>
      </c>
      <c r="B3340" s="324" t="s">
        <v>1077</v>
      </c>
      <c r="C3340" s="324" t="s">
        <v>19</v>
      </c>
      <c r="D3340" s="324">
        <v>1368</v>
      </c>
      <c r="E3340" s="323" t="s">
        <v>1671</v>
      </c>
      <c r="F3340" s="403" t="s">
        <v>1079</v>
      </c>
      <c r="G3340" s="404"/>
      <c r="H3340" s="324" t="s">
        <v>123</v>
      </c>
      <c r="I3340" s="323">
        <v>1</v>
      </c>
      <c r="J3340" s="323">
        <v>77.45</v>
      </c>
      <c r="K3340" s="325">
        <v>77.45</v>
      </c>
    </row>
    <row r="3341" spans="1:11" hidden="1">
      <c r="A3341" s="323" t="s">
        <v>1076</v>
      </c>
      <c r="B3341" s="324" t="s">
        <v>1077</v>
      </c>
      <c r="C3341" s="324" t="s">
        <v>19</v>
      </c>
      <c r="D3341" s="324">
        <v>3146</v>
      </c>
      <c r="E3341" s="323" t="s">
        <v>1672</v>
      </c>
      <c r="F3341" s="403" t="s">
        <v>1079</v>
      </c>
      <c r="G3341" s="404"/>
      <c r="H3341" s="324" t="s">
        <v>123</v>
      </c>
      <c r="I3341" s="323">
        <v>2.1000000000000001E-2</v>
      </c>
      <c r="J3341" s="323">
        <v>4.95</v>
      </c>
      <c r="K3341" s="325">
        <v>0.1</v>
      </c>
    </row>
    <row r="3342" spans="1:11" hidden="1">
      <c r="A3342" s="323" t="s">
        <v>1076</v>
      </c>
      <c r="B3342" s="324" t="s">
        <v>1083</v>
      </c>
      <c r="C3342" s="324" t="s">
        <v>19</v>
      </c>
      <c r="D3342" s="324">
        <v>88267</v>
      </c>
      <c r="E3342" s="323" t="s">
        <v>1371</v>
      </c>
      <c r="F3342" s="403" t="s">
        <v>1085</v>
      </c>
      <c r="G3342" s="404"/>
      <c r="H3342" s="324" t="s">
        <v>979</v>
      </c>
      <c r="I3342" s="323">
        <v>0.44669999999999999</v>
      </c>
      <c r="J3342" s="323">
        <v>19.88</v>
      </c>
      <c r="K3342" s="325">
        <v>8.8800000000000008</v>
      </c>
    </row>
    <row r="3343" spans="1:11" hidden="1">
      <c r="A3343" s="323" t="s">
        <v>1076</v>
      </c>
      <c r="B3343" s="324" t="s">
        <v>1083</v>
      </c>
      <c r="C3343" s="324" t="s">
        <v>19</v>
      </c>
      <c r="D3343" s="324">
        <v>88316</v>
      </c>
      <c r="E3343" s="323" t="s">
        <v>1086</v>
      </c>
      <c r="F3343" s="403" t="s">
        <v>1085</v>
      </c>
      <c r="G3343" s="404"/>
      <c r="H3343" s="324" t="s">
        <v>979</v>
      </c>
      <c r="I3343" s="323">
        <v>0.14069999999999999</v>
      </c>
      <c r="J3343" s="323">
        <v>16.02</v>
      </c>
      <c r="K3343" s="325">
        <v>2.25</v>
      </c>
    </row>
    <row r="3344" spans="1:11" hidden="1">
      <c r="A3344" s="277"/>
      <c r="B3344"/>
      <c r="C3344"/>
      <c r="D3344"/>
      <c r="E3344" s="277"/>
      <c r="F3344" s="277"/>
      <c r="G3344"/>
      <c r="H3344"/>
      <c r="I3344" s="277"/>
      <c r="J3344" s="277"/>
      <c r="K3344" s="278"/>
    </row>
    <row r="3345" spans="1:11" hidden="1">
      <c r="A3345" s="277"/>
      <c r="B3345"/>
      <c r="C3345"/>
      <c r="D3345"/>
      <c r="E3345" s="277"/>
      <c r="F3345" s="277"/>
      <c r="G3345"/>
      <c r="H3345"/>
      <c r="I3345" s="277"/>
      <c r="J3345" s="277"/>
      <c r="K3345" s="278"/>
    </row>
    <row r="3346" spans="1:11" ht="78.75" hidden="1">
      <c r="A3346" s="319" t="s">
        <v>2176</v>
      </c>
      <c r="B3346" s="320" t="s">
        <v>1074</v>
      </c>
      <c r="C3346" s="320" t="s">
        <v>19</v>
      </c>
      <c r="D3346" s="320">
        <v>91534</v>
      </c>
      <c r="E3346" s="321" t="s">
        <v>2039</v>
      </c>
      <c r="F3346" s="321" t="s">
        <v>2125</v>
      </c>
      <c r="G3346" s="320"/>
      <c r="H3346" s="320" t="s">
        <v>1101</v>
      </c>
      <c r="I3346" s="321">
        <v>1</v>
      </c>
      <c r="J3346" s="321">
        <v>16.14</v>
      </c>
      <c r="K3346" s="322">
        <v>16.14</v>
      </c>
    </row>
    <row r="3347" spans="1:11" ht="24.75" hidden="1">
      <c r="A3347" s="315"/>
      <c r="B3347" s="316" t="s">
        <v>1066</v>
      </c>
      <c r="C3347" s="316" t="s">
        <v>1067</v>
      </c>
      <c r="D3347" s="316" t="s">
        <v>6</v>
      </c>
      <c r="E3347" s="317" t="s">
        <v>1068</v>
      </c>
      <c r="F3347" s="317" t="s">
        <v>1069</v>
      </c>
      <c r="G3347" s="316"/>
      <c r="H3347" s="316" t="s">
        <v>1070</v>
      </c>
      <c r="I3347" s="317" t="s">
        <v>11</v>
      </c>
      <c r="J3347" s="317" t="s">
        <v>1071</v>
      </c>
      <c r="K3347" s="318" t="s">
        <v>1072</v>
      </c>
    </row>
    <row r="3348" spans="1:11" hidden="1">
      <c r="A3348" s="323" t="s">
        <v>1076</v>
      </c>
      <c r="B3348" s="324" t="s">
        <v>1083</v>
      </c>
      <c r="C3348" s="324" t="s">
        <v>19</v>
      </c>
      <c r="D3348" s="324">
        <v>88297</v>
      </c>
      <c r="E3348" s="323" t="s">
        <v>2177</v>
      </c>
      <c r="F3348" s="403" t="s">
        <v>1085</v>
      </c>
      <c r="G3348" s="404"/>
      <c r="H3348" s="324" t="s">
        <v>979</v>
      </c>
      <c r="I3348" s="323">
        <v>1</v>
      </c>
      <c r="J3348" s="323">
        <v>15.24</v>
      </c>
      <c r="K3348" s="325">
        <v>15.24</v>
      </c>
    </row>
    <row r="3349" spans="1:11" ht="24.75" hidden="1">
      <c r="A3349" s="323" t="s">
        <v>1076</v>
      </c>
      <c r="B3349" s="324" t="s">
        <v>1083</v>
      </c>
      <c r="C3349" s="324" t="s">
        <v>19</v>
      </c>
      <c r="D3349" s="324">
        <v>91529</v>
      </c>
      <c r="E3349" s="323" t="s">
        <v>2178</v>
      </c>
      <c r="F3349" s="403" t="s">
        <v>1098</v>
      </c>
      <c r="G3349" s="404"/>
      <c r="H3349" s="324" t="s">
        <v>979</v>
      </c>
      <c r="I3349" s="323">
        <v>1</v>
      </c>
      <c r="J3349" s="323">
        <v>0.79</v>
      </c>
      <c r="K3349" s="325">
        <v>0.79</v>
      </c>
    </row>
    <row r="3350" spans="1:11" ht="24.75" hidden="1">
      <c r="A3350" s="323" t="s">
        <v>1076</v>
      </c>
      <c r="B3350" s="324" t="s">
        <v>1083</v>
      </c>
      <c r="C3350" s="324" t="s">
        <v>19</v>
      </c>
      <c r="D3350" s="324">
        <v>91530</v>
      </c>
      <c r="E3350" s="323" t="s">
        <v>2179</v>
      </c>
      <c r="F3350" s="403" t="s">
        <v>1098</v>
      </c>
      <c r="G3350" s="404"/>
      <c r="H3350" s="324" t="s">
        <v>979</v>
      </c>
      <c r="I3350" s="323">
        <v>1</v>
      </c>
      <c r="J3350" s="323">
        <v>0.11</v>
      </c>
      <c r="K3350" s="325">
        <v>0.11</v>
      </c>
    </row>
    <row r="3351" spans="1:11" hidden="1">
      <c r="A3351" s="277"/>
      <c r="B3351"/>
      <c r="C3351"/>
      <c r="D3351"/>
      <c r="E3351" s="277"/>
      <c r="F3351" s="277"/>
      <c r="G3351"/>
      <c r="H3351"/>
      <c r="I3351" s="277"/>
      <c r="J3351" s="277"/>
      <c r="K3351" s="278"/>
    </row>
    <row r="3352" spans="1:11" hidden="1">
      <c r="A3352" s="277"/>
      <c r="B3352"/>
      <c r="C3352"/>
      <c r="D3352"/>
      <c r="E3352" s="277"/>
      <c r="F3352" s="277"/>
      <c r="G3352"/>
      <c r="H3352"/>
      <c r="I3352" s="277"/>
      <c r="J3352" s="277"/>
      <c r="K3352" s="278"/>
    </row>
    <row r="3353" spans="1:11" ht="78.75" hidden="1">
      <c r="A3353" s="319" t="s">
        <v>2180</v>
      </c>
      <c r="B3353" s="320" t="s">
        <v>1074</v>
      </c>
      <c r="C3353" s="320" t="s">
        <v>19</v>
      </c>
      <c r="D3353" s="320">
        <v>91533</v>
      </c>
      <c r="E3353" s="321" t="s">
        <v>2038</v>
      </c>
      <c r="F3353" s="321" t="s">
        <v>2125</v>
      </c>
      <c r="G3353" s="320"/>
      <c r="H3353" s="320" t="s">
        <v>1099</v>
      </c>
      <c r="I3353" s="321">
        <v>1</v>
      </c>
      <c r="J3353" s="321">
        <v>24.4</v>
      </c>
      <c r="K3353" s="322">
        <v>24.4</v>
      </c>
    </row>
    <row r="3354" spans="1:11" ht="24.75" hidden="1">
      <c r="A3354" s="315"/>
      <c r="B3354" s="316" t="s">
        <v>1066</v>
      </c>
      <c r="C3354" s="316" t="s">
        <v>1067</v>
      </c>
      <c r="D3354" s="316" t="s">
        <v>6</v>
      </c>
      <c r="E3354" s="317" t="s">
        <v>1068</v>
      </c>
      <c r="F3354" s="317" t="s">
        <v>1069</v>
      </c>
      <c r="G3354" s="316"/>
      <c r="H3354" s="316" t="s">
        <v>1070</v>
      </c>
      <c r="I3354" s="317" t="s">
        <v>11</v>
      </c>
      <c r="J3354" s="317" t="s">
        <v>1071</v>
      </c>
      <c r="K3354" s="318" t="s">
        <v>1072</v>
      </c>
    </row>
    <row r="3355" spans="1:11" hidden="1">
      <c r="A3355" s="323" t="s">
        <v>1076</v>
      </c>
      <c r="B3355" s="324" t="s">
        <v>1083</v>
      </c>
      <c r="C3355" s="324" t="s">
        <v>19</v>
      </c>
      <c r="D3355" s="324">
        <v>88297</v>
      </c>
      <c r="E3355" s="323" t="s">
        <v>2177</v>
      </c>
      <c r="F3355" s="403" t="s">
        <v>1085</v>
      </c>
      <c r="G3355" s="404"/>
      <c r="H3355" s="324" t="s">
        <v>979</v>
      </c>
      <c r="I3355" s="323">
        <v>1</v>
      </c>
      <c r="J3355" s="323">
        <v>15.24</v>
      </c>
      <c r="K3355" s="325">
        <v>15.24</v>
      </c>
    </row>
    <row r="3356" spans="1:11" ht="24.75" hidden="1">
      <c r="A3356" s="323" t="s">
        <v>1076</v>
      </c>
      <c r="B3356" s="324" t="s">
        <v>1083</v>
      </c>
      <c r="C3356" s="324" t="s">
        <v>19</v>
      </c>
      <c r="D3356" s="324">
        <v>91529</v>
      </c>
      <c r="E3356" s="323" t="s">
        <v>2178</v>
      </c>
      <c r="F3356" s="403" t="s">
        <v>1098</v>
      </c>
      <c r="G3356" s="404"/>
      <c r="H3356" s="324" t="s">
        <v>979</v>
      </c>
      <c r="I3356" s="323">
        <v>1</v>
      </c>
      <c r="J3356" s="323">
        <v>0.79</v>
      </c>
      <c r="K3356" s="325">
        <v>0.79</v>
      </c>
    </row>
    <row r="3357" spans="1:11" ht="24.75" hidden="1">
      <c r="A3357" s="323" t="s">
        <v>1076</v>
      </c>
      <c r="B3357" s="324" t="s">
        <v>1083</v>
      </c>
      <c r="C3357" s="324" t="s">
        <v>19</v>
      </c>
      <c r="D3357" s="324">
        <v>91530</v>
      </c>
      <c r="E3357" s="323" t="s">
        <v>2179</v>
      </c>
      <c r="F3357" s="403" t="s">
        <v>1098</v>
      </c>
      <c r="G3357" s="404"/>
      <c r="H3357" s="324" t="s">
        <v>979</v>
      </c>
      <c r="I3357" s="323">
        <v>1</v>
      </c>
      <c r="J3357" s="323">
        <v>0.11</v>
      </c>
      <c r="K3357" s="325">
        <v>0.11</v>
      </c>
    </row>
    <row r="3358" spans="1:11" ht="24.75" hidden="1">
      <c r="A3358" s="323" t="s">
        <v>1076</v>
      </c>
      <c r="B3358" s="324" t="s">
        <v>1083</v>
      </c>
      <c r="C3358" s="324" t="s">
        <v>19</v>
      </c>
      <c r="D3358" s="324">
        <v>91531</v>
      </c>
      <c r="E3358" s="323" t="s">
        <v>2181</v>
      </c>
      <c r="F3358" s="403" t="s">
        <v>1098</v>
      </c>
      <c r="G3358" s="404"/>
      <c r="H3358" s="324" t="s">
        <v>979</v>
      </c>
      <c r="I3358" s="323">
        <v>1</v>
      </c>
      <c r="J3358" s="323">
        <v>0.99</v>
      </c>
      <c r="K3358" s="325">
        <v>0.99</v>
      </c>
    </row>
    <row r="3359" spans="1:11" ht="24.75" hidden="1">
      <c r="A3359" s="323" t="s">
        <v>1076</v>
      </c>
      <c r="B3359" s="324" t="s">
        <v>1083</v>
      </c>
      <c r="C3359" s="324" t="s">
        <v>19</v>
      </c>
      <c r="D3359" s="324">
        <v>91532</v>
      </c>
      <c r="E3359" s="323" t="s">
        <v>2182</v>
      </c>
      <c r="F3359" s="403" t="s">
        <v>1098</v>
      </c>
      <c r="G3359" s="404"/>
      <c r="H3359" s="324" t="s">
        <v>979</v>
      </c>
      <c r="I3359" s="323">
        <v>1</v>
      </c>
      <c r="J3359" s="323">
        <v>7.27</v>
      </c>
      <c r="K3359" s="325">
        <v>7.27</v>
      </c>
    </row>
    <row r="3360" spans="1:11" hidden="1">
      <c r="A3360" s="277"/>
      <c r="B3360"/>
      <c r="C3360"/>
      <c r="D3360"/>
      <c r="E3360" s="277"/>
      <c r="F3360" s="277"/>
      <c r="G3360"/>
      <c r="H3360"/>
      <c r="I3360" s="277"/>
      <c r="J3360" s="277"/>
      <c r="K3360" s="278"/>
    </row>
    <row r="3361" spans="1:11" hidden="1">
      <c r="A3361" s="277"/>
      <c r="B3361"/>
      <c r="C3361"/>
      <c r="D3361"/>
      <c r="E3361" s="277"/>
      <c r="F3361" s="277"/>
      <c r="G3361"/>
      <c r="H3361"/>
      <c r="I3361" s="277"/>
      <c r="J3361" s="277"/>
      <c r="K3361" s="278"/>
    </row>
    <row r="3362" spans="1:11" ht="78.75" hidden="1">
      <c r="A3362" s="319" t="s">
        <v>2183</v>
      </c>
      <c r="B3362" s="320" t="s">
        <v>1074</v>
      </c>
      <c r="C3362" s="320" t="s">
        <v>19</v>
      </c>
      <c r="D3362" s="320">
        <v>91529</v>
      </c>
      <c r="E3362" s="321" t="s">
        <v>2178</v>
      </c>
      <c r="F3362" s="321" t="s">
        <v>2125</v>
      </c>
      <c r="G3362" s="320"/>
      <c r="H3362" s="320" t="s">
        <v>979</v>
      </c>
      <c r="I3362" s="321">
        <v>1</v>
      </c>
      <c r="J3362" s="321">
        <v>0.79</v>
      </c>
      <c r="K3362" s="322">
        <v>0.79</v>
      </c>
    </row>
    <row r="3363" spans="1:11" ht="24.75" hidden="1">
      <c r="A3363" s="315"/>
      <c r="B3363" s="316" t="s">
        <v>1066</v>
      </c>
      <c r="C3363" s="316" t="s">
        <v>1067</v>
      </c>
      <c r="D3363" s="316" t="s">
        <v>6</v>
      </c>
      <c r="E3363" s="317" t="s">
        <v>1068</v>
      </c>
      <c r="F3363" s="317" t="s">
        <v>1069</v>
      </c>
      <c r="G3363" s="316"/>
      <c r="H3363" s="316" t="s">
        <v>1070</v>
      </c>
      <c r="I3363" s="317" t="s">
        <v>11</v>
      </c>
      <c r="J3363" s="317" t="s">
        <v>1071</v>
      </c>
      <c r="K3363" s="318" t="s">
        <v>1072</v>
      </c>
    </row>
    <row r="3364" spans="1:11" hidden="1">
      <c r="A3364" s="323" t="s">
        <v>1076</v>
      </c>
      <c r="B3364" s="324" t="s">
        <v>1077</v>
      </c>
      <c r="C3364" s="324" t="s">
        <v>19</v>
      </c>
      <c r="D3364" s="324">
        <v>13458</v>
      </c>
      <c r="E3364" s="323" t="s">
        <v>2184</v>
      </c>
      <c r="F3364" s="403" t="s">
        <v>1202</v>
      </c>
      <c r="G3364" s="404"/>
      <c r="H3364" s="324" t="s">
        <v>123</v>
      </c>
      <c r="I3364" s="323">
        <v>5.3300000000000001E-5</v>
      </c>
      <c r="J3364" s="323">
        <v>14961.88</v>
      </c>
      <c r="K3364" s="325">
        <v>0.79</v>
      </c>
    </row>
    <row r="3365" spans="1:11" hidden="1">
      <c r="A3365" s="277"/>
      <c r="B3365"/>
      <c r="C3365"/>
      <c r="D3365"/>
      <c r="E3365" s="277"/>
      <c r="F3365" s="277"/>
      <c r="G3365"/>
      <c r="H3365"/>
      <c r="I3365" s="277"/>
      <c r="J3365" s="277"/>
      <c r="K3365" s="278"/>
    </row>
    <row r="3366" spans="1:11" hidden="1">
      <c r="A3366" s="277"/>
      <c r="B3366"/>
      <c r="C3366"/>
      <c r="D3366"/>
      <c r="E3366" s="277"/>
      <c r="F3366" s="277"/>
      <c r="G3366"/>
      <c r="H3366"/>
      <c r="I3366" s="277"/>
      <c r="J3366" s="277"/>
      <c r="K3366" s="278"/>
    </row>
    <row r="3367" spans="1:11" ht="78.75" hidden="1">
      <c r="A3367" s="319" t="s">
        <v>2185</v>
      </c>
      <c r="B3367" s="320" t="s">
        <v>1074</v>
      </c>
      <c r="C3367" s="320" t="s">
        <v>19</v>
      </c>
      <c r="D3367" s="320">
        <v>91530</v>
      </c>
      <c r="E3367" s="321" t="s">
        <v>2179</v>
      </c>
      <c r="F3367" s="321" t="s">
        <v>2125</v>
      </c>
      <c r="G3367" s="320"/>
      <c r="H3367" s="320" t="s">
        <v>979</v>
      </c>
      <c r="I3367" s="321">
        <v>1</v>
      </c>
      <c r="J3367" s="321">
        <v>0.11</v>
      </c>
      <c r="K3367" s="322">
        <v>0.11</v>
      </c>
    </row>
    <row r="3368" spans="1:11" ht="24.75" hidden="1">
      <c r="A3368" s="315"/>
      <c r="B3368" s="316" t="s">
        <v>1066</v>
      </c>
      <c r="C3368" s="316" t="s">
        <v>1067</v>
      </c>
      <c r="D3368" s="316" t="s">
        <v>6</v>
      </c>
      <c r="E3368" s="317" t="s">
        <v>1068</v>
      </c>
      <c r="F3368" s="317" t="s">
        <v>1069</v>
      </c>
      <c r="G3368" s="316"/>
      <c r="H3368" s="316" t="s">
        <v>1070</v>
      </c>
      <c r="I3368" s="317" t="s">
        <v>11</v>
      </c>
      <c r="J3368" s="317" t="s">
        <v>1071</v>
      </c>
      <c r="K3368" s="318" t="s">
        <v>1072</v>
      </c>
    </row>
    <row r="3369" spans="1:11" hidden="1">
      <c r="A3369" s="323" t="s">
        <v>1076</v>
      </c>
      <c r="B3369" s="324" t="s">
        <v>1077</v>
      </c>
      <c r="C3369" s="324" t="s">
        <v>19</v>
      </c>
      <c r="D3369" s="324">
        <v>13458</v>
      </c>
      <c r="E3369" s="323" t="s">
        <v>2184</v>
      </c>
      <c r="F3369" s="403" t="s">
        <v>1202</v>
      </c>
      <c r="G3369" s="404"/>
      <c r="H3369" s="324" t="s">
        <v>123</v>
      </c>
      <c r="I3369" s="323">
        <v>7.4000000000000003E-6</v>
      </c>
      <c r="J3369" s="323">
        <v>14961.88</v>
      </c>
      <c r="K3369" s="325">
        <v>0.11</v>
      </c>
    </row>
    <row r="3370" spans="1:11" hidden="1">
      <c r="A3370" s="277"/>
      <c r="B3370"/>
      <c r="C3370"/>
      <c r="D3370"/>
      <c r="E3370" s="277"/>
      <c r="F3370" s="277"/>
      <c r="G3370"/>
      <c r="H3370"/>
      <c r="I3370" s="277"/>
      <c r="J3370" s="277"/>
      <c r="K3370" s="278"/>
    </row>
    <row r="3371" spans="1:11" hidden="1">
      <c r="A3371" s="277"/>
      <c r="B3371"/>
      <c r="C3371"/>
      <c r="D3371"/>
      <c r="E3371" s="277"/>
      <c r="F3371" s="277"/>
      <c r="G3371"/>
      <c r="H3371"/>
      <c r="I3371" s="277"/>
      <c r="J3371" s="277"/>
      <c r="K3371" s="278"/>
    </row>
    <row r="3372" spans="1:11" ht="78.75" hidden="1">
      <c r="A3372" s="319" t="s">
        <v>2186</v>
      </c>
      <c r="B3372" s="320" t="s">
        <v>1074</v>
      </c>
      <c r="C3372" s="320" t="s">
        <v>19</v>
      </c>
      <c r="D3372" s="320">
        <v>91531</v>
      </c>
      <c r="E3372" s="321" t="s">
        <v>2181</v>
      </c>
      <c r="F3372" s="321" t="s">
        <v>2125</v>
      </c>
      <c r="G3372" s="320"/>
      <c r="H3372" s="320" t="s">
        <v>979</v>
      </c>
      <c r="I3372" s="321">
        <v>1</v>
      </c>
      <c r="J3372" s="321">
        <v>0.99</v>
      </c>
      <c r="K3372" s="322">
        <v>0.99</v>
      </c>
    </row>
    <row r="3373" spans="1:11" ht="24.75" hidden="1">
      <c r="A3373" s="315"/>
      <c r="B3373" s="316" t="s">
        <v>1066</v>
      </c>
      <c r="C3373" s="316" t="s">
        <v>1067</v>
      </c>
      <c r="D3373" s="316" t="s">
        <v>6</v>
      </c>
      <c r="E3373" s="317" t="s">
        <v>1068</v>
      </c>
      <c r="F3373" s="317" t="s">
        <v>1069</v>
      </c>
      <c r="G3373" s="316"/>
      <c r="H3373" s="316" t="s">
        <v>1070</v>
      </c>
      <c r="I3373" s="317" t="s">
        <v>11</v>
      </c>
      <c r="J3373" s="317" t="s">
        <v>1071</v>
      </c>
      <c r="K3373" s="318" t="s">
        <v>1072</v>
      </c>
    </row>
    <row r="3374" spans="1:11" hidden="1">
      <c r="A3374" s="323" t="s">
        <v>1076</v>
      </c>
      <c r="B3374" s="324" t="s">
        <v>1077</v>
      </c>
      <c r="C3374" s="324" t="s">
        <v>19</v>
      </c>
      <c r="D3374" s="324">
        <v>13458</v>
      </c>
      <c r="E3374" s="323" t="s">
        <v>2184</v>
      </c>
      <c r="F3374" s="403" t="s">
        <v>1202</v>
      </c>
      <c r="G3374" s="404"/>
      <c r="H3374" s="324" t="s">
        <v>123</v>
      </c>
      <c r="I3374" s="323">
        <v>6.6699999999999995E-5</v>
      </c>
      <c r="J3374" s="323">
        <v>14961.88</v>
      </c>
      <c r="K3374" s="325">
        <v>0.99</v>
      </c>
    </row>
    <row r="3375" spans="1:11" hidden="1">
      <c r="A3375" s="277"/>
      <c r="B3375"/>
      <c r="C3375"/>
      <c r="D3375"/>
      <c r="E3375" s="277"/>
      <c r="F3375" s="277"/>
      <c r="G3375"/>
      <c r="H3375"/>
      <c r="I3375" s="277"/>
      <c r="J3375" s="277"/>
      <c r="K3375" s="278"/>
    </row>
    <row r="3376" spans="1:11" hidden="1">
      <c r="A3376" s="277"/>
      <c r="B3376"/>
      <c r="C3376"/>
      <c r="D3376"/>
      <c r="E3376" s="277"/>
      <c r="F3376" s="277"/>
      <c r="G3376"/>
      <c r="H3376"/>
      <c r="I3376" s="277"/>
      <c r="J3376" s="277"/>
      <c r="K3376" s="278"/>
    </row>
    <row r="3377" spans="1:11" ht="78.75" hidden="1">
      <c r="A3377" s="319" t="s">
        <v>2187</v>
      </c>
      <c r="B3377" s="320" t="s">
        <v>1074</v>
      </c>
      <c r="C3377" s="320" t="s">
        <v>19</v>
      </c>
      <c r="D3377" s="320">
        <v>91532</v>
      </c>
      <c r="E3377" s="321" t="s">
        <v>2182</v>
      </c>
      <c r="F3377" s="321" t="s">
        <v>2125</v>
      </c>
      <c r="G3377" s="320"/>
      <c r="H3377" s="320" t="s">
        <v>979</v>
      </c>
      <c r="I3377" s="321">
        <v>1</v>
      </c>
      <c r="J3377" s="321">
        <v>7.27</v>
      </c>
      <c r="K3377" s="322">
        <v>7.27</v>
      </c>
    </row>
    <row r="3378" spans="1:11" ht="24.75" hidden="1">
      <c r="A3378" s="315"/>
      <c r="B3378" s="316" t="s">
        <v>1066</v>
      </c>
      <c r="C3378" s="316" t="s">
        <v>1067</v>
      </c>
      <c r="D3378" s="316" t="s">
        <v>6</v>
      </c>
      <c r="E3378" s="317" t="s">
        <v>1068</v>
      </c>
      <c r="F3378" s="317" t="s">
        <v>1069</v>
      </c>
      <c r="G3378" s="316"/>
      <c r="H3378" s="316" t="s">
        <v>1070</v>
      </c>
      <c r="I3378" s="317" t="s">
        <v>11</v>
      </c>
      <c r="J3378" s="317" t="s">
        <v>1071</v>
      </c>
      <c r="K3378" s="318" t="s">
        <v>1072</v>
      </c>
    </row>
    <row r="3379" spans="1:11" hidden="1">
      <c r="A3379" s="323" t="s">
        <v>1076</v>
      </c>
      <c r="B3379" s="324" t="s">
        <v>1077</v>
      </c>
      <c r="C3379" s="324" t="s">
        <v>19</v>
      </c>
      <c r="D3379" s="324">
        <v>4222</v>
      </c>
      <c r="E3379" s="323" t="s">
        <v>2188</v>
      </c>
      <c r="F3379" s="403" t="s">
        <v>1079</v>
      </c>
      <c r="G3379" s="404"/>
      <c r="H3379" s="324" t="s">
        <v>1094</v>
      </c>
      <c r="I3379" s="323">
        <v>1.03</v>
      </c>
      <c r="J3379" s="323">
        <v>7.06</v>
      </c>
      <c r="K3379" s="325">
        <v>7.27</v>
      </c>
    </row>
    <row r="3380" spans="1:11" hidden="1">
      <c r="A3380" s="277"/>
      <c r="B3380"/>
      <c r="C3380"/>
      <c r="D3380"/>
      <c r="E3380" s="277"/>
      <c r="F3380" s="277"/>
      <c r="G3380"/>
      <c r="H3380"/>
      <c r="I3380" s="277"/>
      <c r="J3380" s="277"/>
      <c r="K3380" s="278"/>
    </row>
    <row r="3381" spans="1:11" hidden="1">
      <c r="A3381" s="277"/>
      <c r="B3381"/>
      <c r="C3381"/>
      <c r="D3381"/>
      <c r="E3381" s="277"/>
      <c r="F3381" s="277"/>
      <c r="G3381"/>
      <c r="H3381"/>
      <c r="I3381" s="277"/>
      <c r="J3381" s="277"/>
      <c r="K3381" s="278"/>
    </row>
    <row r="3382" spans="1:11" ht="31.5" hidden="1">
      <c r="A3382" s="319" t="s">
        <v>2189</v>
      </c>
      <c r="B3382" s="320" t="s">
        <v>1074</v>
      </c>
      <c r="C3382" s="320" t="s">
        <v>19</v>
      </c>
      <c r="D3382" s="320">
        <v>94970</v>
      </c>
      <c r="E3382" s="321" t="s">
        <v>1311</v>
      </c>
      <c r="F3382" s="321" t="s">
        <v>1210</v>
      </c>
      <c r="G3382" s="320"/>
      <c r="H3382" s="320" t="s">
        <v>28</v>
      </c>
      <c r="I3382" s="321">
        <v>1</v>
      </c>
      <c r="J3382" s="321">
        <v>438.86</v>
      </c>
      <c r="K3382" s="322">
        <v>438.86</v>
      </c>
    </row>
    <row r="3383" spans="1:11" ht="24.75" hidden="1">
      <c r="A3383" s="315"/>
      <c r="B3383" s="316" t="s">
        <v>1066</v>
      </c>
      <c r="C3383" s="316" t="s">
        <v>1067</v>
      </c>
      <c r="D3383" s="316" t="s">
        <v>6</v>
      </c>
      <c r="E3383" s="317" t="s">
        <v>1068</v>
      </c>
      <c r="F3383" s="317" t="s">
        <v>1069</v>
      </c>
      <c r="G3383" s="316"/>
      <c r="H3383" s="316" t="s">
        <v>1070</v>
      </c>
      <c r="I3383" s="317" t="s">
        <v>11</v>
      </c>
      <c r="J3383" s="317" t="s">
        <v>1071</v>
      </c>
      <c r="K3383" s="318" t="s">
        <v>1072</v>
      </c>
    </row>
    <row r="3384" spans="1:11" hidden="1">
      <c r="A3384" s="323" t="s">
        <v>1076</v>
      </c>
      <c r="B3384" s="324" t="s">
        <v>1077</v>
      </c>
      <c r="C3384" s="324" t="s">
        <v>19</v>
      </c>
      <c r="D3384" s="324">
        <v>370</v>
      </c>
      <c r="E3384" s="323" t="s">
        <v>1433</v>
      </c>
      <c r="F3384" s="403" t="s">
        <v>1079</v>
      </c>
      <c r="G3384" s="404"/>
      <c r="H3384" s="324" t="s">
        <v>28</v>
      </c>
      <c r="I3384" s="323">
        <v>0.76090000000000002</v>
      </c>
      <c r="J3384" s="323">
        <v>105.05</v>
      </c>
      <c r="K3384" s="325">
        <v>79.930000000000007</v>
      </c>
    </row>
    <row r="3385" spans="1:11" hidden="1">
      <c r="A3385" s="323" t="s">
        <v>1076</v>
      </c>
      <c r="B3385" s="324" t="s">
        <v>1077</v>
      </c>
      <c r="C3385" s="324" t="s">
        <v>19</v>
      </c>
      <c r="D3385" s="324">
        <v>1379</v>
      </c>
      <c r="E3385" s="323" t="s">
        <v>1289</v>
      </c>
      <c r="F3385" s="403" t="s">
        <v>1079</v>
      </c>
      <c r="G3385" s="404"/>
      <c r="H3385" s="324" t="s">
        <v>218</v>
      </c>
      <c r="I3385" s="323">
        <v>325.15890000000002</v>
      </c>
      <c r="J3385" s="323">
        <v>0.78</v>
      </c>
      <c r="K3385" s="325">
        <v>253.62</v>
      </c>
    </row>
    <row r="3386" spans="1:11" hidden="1">
      <c r="A3386" s="323" t="s">
        <v>1076</v>
      </c>
      <c r="B3386" s="324" t="s">
        <v>1077</v>
      </c>
      <c r="C3386" s="324" t="s">
        <v>19</v>
      </c>
      <c r="D3386" s="324">
        <v>4721</v>
      </c>
      <c r="E3386" s="323" t="s">
        <v>1290</v>
      </c>
      <c r="F3386" s="403" t="s">
        <v>1079</v>
      </c>
      <c r="G3386" s="404"/>
      <c r="H3386" s="324" t="s">
        <v>28</v>
      </c>
      <c r="I3386" s="323">
        <v>0.59119999999999995</v>
      </c>
      <c r="J3386" s="323">
        <v>84.4</v>
      </c>
      <c r="K3386" s="325">
        <v>49.89</v>
      </c>
    </row>
    <row r="3387" spans="1:11" hidden="1">
      <c r="A3387" s="323" t="s">
        <v>1076</v>
      </c>
      <c r="B3387" s="324" t="s">
        <v>1083</v>
      </c>
      <c r="C3387" s="324" t="s">
        <v>19</v>
      </c>
      <c r="D3387" s="324">
        <v>88316</v>
      </c>
      <c r="E3387" s="323" t="s">
        <v>1086</v>
      </c>
      <c r="F3387" s="403" t="s">
        <v>1085</v>
      </c>
      <c r="G3387" s="404"/>
      <c r="H3387" s="324" t="s">
        <v>979</v>
      </c>
      <c r="I3387" s="323">
        <v>2.0266999999999999</v>
      </c>
      <c r="J3387" s="323">
        <v>16.02</v>
      </c>
      <c r="K3387" s="325">
        <v>32.46</v>
      </c>
    </row>
    <row r="3388" spans="1:11" hidden="1">
      <c r="A3388" s="323" t="s">
        <v>1076</v>
      </c>
      <c r="B3388" s="324" t="s">
        <v>1083</v>
      </c>
      <c r="C3388" s="324" t="s">
        <v>19</v>
      </c>
      <c r="D3388" s="324">
        <v>88377</v>
      </c>
      <c r="E3388" s="323" t="s">
        <v>2073</v>
      </c>
      <c r="F3388" s="403" t="s">
        <v>1085</v>
      </c>
      <c r="G3388" s="404"/>
      <c r="H3388" s="324" t="s">
        <v>979</v>
      </c>
      <c r="I3388" s="323">
        <v>1.2767999999999999</v>
      </c>
      <c r="J3388" s="323">
        <v>14.51</v>
      </c>
      <c r="K3388" s="325">
        <v>18.52</v>
      </c>
    </row>
    <row r="3389" spans="1:11" ht="24.75" hidden="1">
      <c r="A3389" s="323" t="s">
        <v>1076</v>
      </c>
      <c r="B3389" s="324" t="s">
        <v>1083</v>
      </c>
      <c r="C3389" s="324" t="s">
        <v>19</v>
      </c>
      <c r="D3389" s="324">
        <v>89225</v>
      </c>
      <c r="E3389" s="323" t="s">
        <v>2093</v>
      </c>
      <c r="F3389" s="403" t="s">
        <v>1098</v>
      </c>
      <c r="G3389" s="404"/>
      <c r="H3389" s="324" t="s">
        <v>1099</v>
      </c>
      <c r="I3389" s="323">
        <v>0.65720000000000001</v>
      </c>
      <c r="J3389" s="323">
        <v>5.32</v>
      </c>
      <c r="K3389" s="325">
        <v>3.49</v>
      </c>
    </row>
    <row r="3390" spans="1:11" ht="24.75" hidden="1">
      <c r="A3390" s="323" t="s">
        <v>1076</v>
      </c>
      <c r="B3390" s="324" t="s">
        <v>1083</v>
      </c>
      <c r="C3390" s="324" t="s">
        <v>19</v>
      </c>
      <c r="D3390" s="324">
        <v>89226</v>
      </c>
      <c r="E3390" s="323" t="s">
        <v>2094</v>
      </c>
      <c r="F3390" s="403" t="s">
        <v>1098</v>
      </c>
      <c r="G3390" s="404"/>
      <c r="H3390" s="324" t="s">
        <v>1101</v>
      </c>
      <c r="I3390" s="323">
        <v>0.61970000000000003</v>
      </c>
      <c r="J3390" s="323">
        <v>1.54</v>
      </c>
      <c r="K3390" s="325">
        <v>0.95</v>
      </c>
    </row>
    <row r="3391" spans="1:11" hidden="1">
      <c r="A3391" s="277"/>
      <c r="B3391"/>
      <c r="C3391"/>
      <c r="D3391"/>
      <c r="E3391" s="277"/>
      <c r="F3391" s="277"/>
      <c r="G3391"/>
      <c r="H3391"/>
      <c r="I3391" s="277"/>
      <c r="J3391" s="277"/>
      <c r="K3391" s="278"/>
    </row>
    <row r="3392" spans="1:11" hidden="1">
      <c r="A3392" s="277"/>
      <c r="B3392"/>
      <c r="C3392"/>
      <c r="D3392"/>
      <c r="E3392" s="277"/>
      <c r="F3392" s="277"/>
      <c r="G3392"/>
      <c r="H3392"/>
      <c r="I3392" s="277"/>
      <c r="J3392" s="277"/>
      <c r="K3392" s="278"/>
    </row>
    <row r="3393" spans="1:11" ht="31.5" hidden="1">
      <c r="A3393" s="319" t="s">
        <v>2190</v>
      </c>
      <c r="B3393" s="320" t="s">
        <v>1074</v>
      </c>
      <c r="C3393" s="320" t="s">
        <v>19</v>
      </c>
      <c r="D3393" s="320">
        <v>94971</v>
      </c>
      <c r="E3393" s="321" t="s">
        <v>2191</v>
      </c>
      <c r="F3393" s="321" t="s">
        <v>1210</v>
      </c>
      <c r="G3393" s="320"/>
      <c r="H3393" s="320" t="s">
        <v>28</v>
      </c>
      <c r="I3393" s="321">
        <v>1</v>
      </c>
      <c r="J3393" s="321">
        <v>465.65</v>
      </c>
      <c r="K3393" s="322">
        <v>465.65</v>
      </c>
    </row>
    <row r="3394" spans="1:11" ht="24.75" hidden="1">
      <c r="A3394" s="315"/>
      <c r="B3394" s="316" t="s">
        <v>1066</v>
      </c>
      <c r="C3394" s="316" t="s">
        <v>1067</v>
      </c>
      <c r="D3394" s="316" t="s">
        <v>6</v>
      </c>
      <c r="E3394" s="317" t="s">
        <v>1068</v>
      </c>
      <c r="F3394" s="317" t="s">
        <v>1069</v>
      </c>
      <c r="G3394" s="316"/>
      <c r="H3394" s="316" t="s">
        <v>1070</v>
      </c>
      <c r="I3394" s="317" t="s">
        <v>11</v>
      </c>
      <c r="J3394" s="317" t="s">
        <v>1071</v>
      </c>
      <c r="K3394" s="318" t="s">
        <v>1072</v>
      </c>
    </row>
    <row r="3395" spans="1:11" hidden="1">
      <c r="A3395" s="323" t="s">
        <v>1076</v>
      </c>
      <c r="B3395" s="324" t="s">
        <v>1077</v>
      </c>
      <c r="C3395" s="324" t="s">
        <v>19</v>
      </c>
      <c r="D3395" s="324">
        <v>370</v>
      </c>
      <c r="E3395" s="323" t="s">
        <v>1433</v>
      </c>
      <c r="F3395" s="403" t="s">
        <v>1079</v>
      </c>
      <c r="G3395" s="404"/>
      <c r="H3395" s="324" t="s">
        <v>28</v>
      </c>
      <c r="I3395" s="323">
        <v>0.72750000000000004</v>
      </c>
      <c r="J3395" s="323">
        <v>105.05</v>
      </c>
      <c r="K3395" s="325">
        <v>76.42</v>
      </c>
    </row>
    <row r="3396" spans="1:11" hidden="1">
      <c r="A3396" s="323" t="s">
        <v>1076</v>
      </c>
      <c r="B3396" s="324" t="s">
        <v>1077</v>
      </c>
      <c r="C3396" s="324" t="s">
        <v>19</v>
      </c>
      <c r="D3396" s="324">
        <v>1379</v>
      </c>
      <c r="E3396" s="323" t="s">
        <v>1289</v>
      </c>
      <c r="F3396" s="403" t="s">
        <v>1079</v>
      </c>
      <c r="G3396" s="404"/>
      <c r="H3396" s="324" t="s">
        <v>218</v>
      </c>
      <c r="I3396" s="323">
        <v>364.94330000000002</v>
      </c>
      <c r="J3396" s="323">
        <v>0.78</v>
      </c>
      <c r="K3396" s="325">
        <v>284.64999999999998</v>
      </c>
    </row>
    <row r="3397" spans="1:11" hidden="1">
      <c r="A3397" s="323" t="s">
        <v>1076</v>
      </c>
      <c r="B3397" s="324" t="s">
        <v>1077</v>
      </c>
      <c r="C3397" s="324" t="s">
        <v>19</v>
      </c>
      <c r="D3397" s="324">
        <v>4721</v>
      </c>
      <c r="E3397" s="323" t="s">
        <v>1290</v>
      </c>
      <c r="F3397" s="403" t="s">
        <v>1079</v>
      </c>
      <c r="G3397" s="404"/>
      <c r="H3397" s="324" t="s">
        <v>28</v>
      </c>
      <c r="I3397" s="323">
        <v>0.59719999999999995</v>
      </c>
      <c r="J3397" s="323">
        <v>84.4</v>
      </c>
      <c r="K3397" s="325">
        <v>50.4</v>
      </c>
    </row>
    <row r="3398" spans="1:11" hidden="1">
      <c r="A3398" s="323" t="s">
        <v>1076</v>
      </c>
      <c r="B3398" s="324" t="s">
        <v>1083</v>
      </c>
      <c r="C3398" s="324" t="s">
        <v>19</v>
      </c>
      <c r="D3398" s="324">
        <v>88316</v>
      </c>
      <c r="E3398" s="323" t="s">
        <v>1086</v>
      </c>
      <c r="F3398" s="403" t="s">
        <v>1085</v>
      </c>
      <c r="G3398" s="404"/>
      <c r="H3398" s="324" t="s">
        <v>979</v>
      </c>
      <c r="I3398" s="323">
        <v>1.9792000000000001</v>
      </c>
      <c r="J3398" s="323">
        <v>16.02</v>
      </c>
      <c r="K3398" s="325">
        <v>31.7</v>
      </c>
    </row>
    <row r="3399" spans="1:11" hidden="1">
      <c r="A3399" s="323" t="s">
        <v>1076</v>
      </c>
      <c r="B3399" s="324" t="s">
        <v>1083</v>
      </c>
      <c r="C3399" s="324" t="s">
        <v>19</v>
      </c>
      <c r="D3399" s="324">
        <v>88377</v>
      </c>
      <c r="E3399" s="323" t="s">
        <v>2073</v>
      </c>
      <c r="F3399" s="403" t="s">
        <v>1085</v>
      </c>
      <c r="G3399" s="404"/>
      <c r="H3399" s="324" t="s">
        <v>979</v>
      </c>
      <c r="I3399" s="323">
        <v>1.2501</v>
      </c>
      <c r="J3399" s="323">
        <v>14.51</v>
      </c>
      <c r="K3399" s="325">
        <v>18.13</v>
      </c>
    </row>
    <row r="3400" spans="1:11" ht="24.75" hidden="1">
      <c r="A3400" s="323" t="s">
        <v>1076</v>
      </c>
      <c r="B3400" s="324" t="s">
        <v>1083</v>
      </c>
      <c r="C3400" s="324" t="s">
        <v>19</v>
      </c>
      <c r="D3400" s="324">
        <v>89225</v>
      </c>
      <c r="E3400" s="323" t="s">
        <v>2093</v>
      </c>
      <c r="F3400" s="403" t="s">
        <v>1098</v>
      </c>
      <c r="G3400" s="404"/>
      <c r="H3400" s="324" t="s">
        <v>1099</v>
      </c>
      <c r="I3400" s="323">
        <v>0.64339999999999997</v>
      </c>
      <c r="J3400" s="323">
        <v>5.32</v>
      </c>
      <c r="K3400" s="325">
        <v>3.42</v>
      </c>
    </row>
    <row r="3401" spans="1:11" ht="24.75" hidden="1">
      <c r="A3401" s="323" t="s">
        <v>1076</v>
      </c>
      <c r="B3401" s="324" t="s">
        <v>1083</v>
      </c>
      <c r="C3401" s="324" t="s">
        <v>19</v>
      </c>
      <c r="D3401" s="324">
        <v>89226</v>
      </c>
      <c r="E3401" s="323" t="s">
        <v>2094</v>
      </c>
      <c r="F3401" s="403" t="s">
        <v>1098</v>
      </c>
      <c r="G3401" s="404"/>
      <c r="H3401" s="324" t="s">
        <v>1101</v>
      </c>
      <c r="I3401" s="323">
        <v>0.60670000000000002</v>
      </c>
      <c r="J3401" s="323">
        <v>1.54</v>
      </c>
      <c r="K3401" s="325">
        <v>0.93</v>
      </c>
    </row>
    <row r="3402" spans="1:11" hidden="1">
      <c r="A3402" s="277"/>
      <c r="B3402"/>
      <c r="C3402"/>
      <c r="D3402"/>
      <c r="E3402" s="277"/>
      <c r="F3402" s="277"/>
      <c r="G3402"/>
      <c r="H3402"/>
      <c r="I3402" s="277"/>
      <c r="J3402" s="277"/>
      <c r="K3402" s="278"/>
    </row>
    <row r="3403" spans="1:11" hidden="1">
      <c r="A3403" s="277"/>
      <c r="B3403"/>
      <c r="C3403"/>
      <c r="D3403"/>
      <c r="E3403" s="277"/>
      <c r="F3403" s="277"/>
      <c r="G3403"/>
      <c r="H3403"/>
      <c r="I3403" s="277"/>
      <c r="J3403" s="277"/>
      <c r="K3403" s="278"/>
    </row>
    <row r="3404" spans="1:11" ht="31.5" hidden="1">
      <c r="A3404" s="319" t="s">
        <v>2192</v>
      </c>
      <c r="B3404" s="320" t="s">
        <v>1074</v>
      </c>
      <c r="C3404" s="320" t="s">
        <v>19</v>
      </c>
      <c r="D3404" s="320">
        <v>94972</v>
      </c>
      <c r="E3404" s="321" t="s">
        <v>2193</v>
      </c>
      <c r="F3404" s="321" t="s">
        <v>1210</v>
      </c>
      <c r="G3404" s="320"/>
      <c r="H3404" s="320" t="s">
        <v>28</v>
      </c>
      <c r="I3404" s="321">
        <v>1</v>
      </c>
      <c r="J3404" s="321">
        <v>483.65</v>
      </c>
      <c r="K3404" s="322">
        <v>483.65</v>
      </c>
    </row>
    <row r="3405" spans="1:11" ht="24.75" hidden="1">
      <c r="A3405" s="315"/>
      <c r="B3405" s="316" t="s">
        <v>1066</v>
      </c>
      <c r="C3405" s="316" t="s">
        <v>1067</v>
      </c>
      <c r="D3405" s="316" t="s">
        <v>6</v>
      </c>
      <c r="E3405" s="317" t="s">
        <v>1068</v>
      </c>
      <c r="F3405" s="317" t="s">
        <v>1069</v>
      </c>
      <c r="G3405" s="316"/>
      <c r="H3405" s="316" t="s">
        <v>1070</v>
      </c>
      <c r="I3405" s="317" t="s">
        <v>11</v>
      </c>
      <c r="J3405" s="317" t="s">
        <v>1071</v>
      </c>
      <c r="K3405" s="318" t="s">
        <v>1072</v>
      </c>
    </row>
    <row r="3406" spans="1:11" hidden="1">
      <c r="A3406" s="323" t="s">
        <v>1076</v>
      </c>
      <c r="B3406" s="324" t="s">
        <v>1077</v>
      </c>
      <c r="C3406" s="324" t="s">
        <v>19</v>
      </c>
      <c r="D3406" s="324">
        <v>370</v>
      </c>
      <c r="E3406" s="323" t="s">
        <v>1433</v>
      </c>
      <c r="F3406" s="403" t="s">
        <v>1079</v>
      </c>
      <c r="G3406" s="404"/>
      <c r="H3406" s="324" t="s">
        <v>28</v>
      </c>
      <c r="I3406" s="323">
        <v>0.71189999999999998</v>
      </c>
      <c r="J3406" s="323">
        <v>105.05</v>
      </c>
      <c r="K3406" s="325">
        <v>74.78</v>
      </c>
    </row>
    <row r="3407" spans="1:11" hidden="1">
      <c r="A3407" s="323" t="s">
        <v>1076</v>
      </c>
      <c r="B3407" s="324" t="s">
        <v>1077</v>
      </c>
      <c r="C3407" s="324" t="s">
        <v>19</v>
      </c>
      <c r="D3407" s="324">
        <v>1379</v>
      </c>
      <c r="E3407" s="323" t="s">
        <v>1289</v>
      </c>
      <c r="F3407" s="403" t="s">
        <v>1079</v>
      </c>
      <c r="G3407" s="404"/>
      <c r="H3407" s="324" t="s">
        <v>218</v>
      </c>
      <c r="I3407" s="323">
        <v>391.16629999999998</v>
      </c>
      <c r="J3407" s="323">
        <v>0.78</v>
      </c>
      <c r="K3407" s="325">
        <v>305.10000000000002</v>
      </c>
    </row>
    <row r="3408" spans="1:11" hidden="1">
      <c r="A3408" s="323" t="s">
        <v>1076</v>
      </c>
      <c r="B3408" s="324" t="s">
        <v>1077</v>
      </c>
      <c r="C3408" s="324" t="s">
        <v>19</v>
      </c>
      <c r="D3408" s="324">
        <v>4721</v>
      </c>
      <c r="E3408" s="323" t="s">
        <v>1290</v>
      </c>
      <c r="F3408" s="403" t="s">
        <v>1079</v>
      </c>
      <c r="G3408" s="404"/>
      <c r="H3408" s="324" t="s">
        <v>28</v>
      </c>
      <c r="I3408" s="323">
        <v>0.5927</v>
      </c>
      <c r="J3408" s="323">
        <v>84.4</v>
      </c>
      <c r="K3408" s="325">
        <v>50.02</v>
      </c>
    </row>
    <row r="3409" spans="1:11" hidden="1">
      <c r="A3409" s="323" t="s">
        <v>1076</v>
      </c>
      <c r="B3409" s="324" t="s">
        <v>1083</v>
      </c>
      <c r="C3409" s="324" t="s">
        <v>19</v>
      </c>
      <c r="D3409" s="324">
        <v>88316</v>
      </c>
      <c r="E3409" s="323" t="s">
        <v>1086</v>
      </c>
      <c r="F3409" s="403" t="s">
        <v>1085</v>
      </c>
      <c r="G3409" s="404"/>
      <c r="H3409" s="324" t="s">
        <v>979</v>
      </c>
      <c r="I3409" s="323">
        <v>1.9633</v>
      </c>
      <c r="J3409" s="323">
        <v>16.02</v>
      </c>
      <c r="K3409" s="325">
        <v>31.45</v>
      </c>
    </row>
    <row r="3410" spans="1:11" hidden="1">
      <c r="A3410" s="323" t="s">
        <v>1076</v>
      </c>
      <c r="B3410" s="324" t="s">
        <v>1083</v>
      </c>
      <c r="C3410" s="324" t="s">
        <v>19</v>
      </c>
      <c r="D3410" s="324">
        <v>88377</v>
      </c>
      <c r="E3410" s="323" t="s">
        <v>2073</v>
      </c>
      <c r="F3410" s="403" t="s">
        <v>1085</v>
      </c>
      <c r="G3410" s="404"/>
      <c r="H3410" s="324" t="s">
        <v>979</v>
      </c>
      <c r="I3410" s="323">
        <v>1.24</v>
      </c>
      <c r="J3410" s="323">
        <v>14.51</v>
      </c>
      <c r="K3410" s="325">
        <v>17.989999999999998</v>
      </c>
    </row>
    <row r="3411" spans="1:11" ht="24.75" hidden="1">
      <c r="A3411" s="323" t="s">
        <v>1076</v>
      </c>
      <c r="B3411" s="324" t="s">
        <v>1083</v>
      </c>
      <c r="C3411" s="324" t="s">
        <v>19</v>
      </c>
      <c r="D3411" s="324">
        <v>89225</v>
      </c>
      <c r="E3411" s="323" t="s">
        <v>2093</v>
      </c>
      <c r="F3411" s="403" t="s">
        <v>1098</v>
      </c>
      <c r="G3411" s="404"/>
      <c r="H3411" s="324" t="s">
        <v>1099</v>
      </c>
      <c r="I3411" s="323">
        <v>0.63819999999999999</v>
      </c>
      <c r="J3411" s="323">
        <v>5.32</v>
      </c>
      <c r="K3411" s="325">
        <v>3.39</v>
      </c>
    </row>
    <row r="3412" spans="1:11" ht="24.75" hidden="1">
      <c r="A3412" s="323" t="s">
        <v>1076</v>
      </c>
      <c r="B3412" s="324" t="s">
        <v>1083</v>
      </c>
      <c r="C3412" s="324" t="s">
        <v>19</v>
      </c>
      <c r="D3412" s="324">
        <v>89226</v>
      </c>
      <c r="E3412" s="323" t="s">
        <v>2094</v>
      </c>
      <c r="F3412" s="403" t="s">
        <v>1098</v>
      </c>
      <c r="G3412" s="404"/>
      <c r="H3412" s="324" t="s">
        <v>1101</v>
      </c>
      <c r="I3412" s="323">
        <v>0.6018</v>
      </c>
      <c r="J3412" s="323">
        <v>1.54</v>
      </c>
      <c r="K3412" s="325">
        <v>0.92</v>
      </c>
    </row>
    <row r="3413" spans="1:11" hidden="1">
      <c r="A3413" s="277"/>
      <c r="B3413"/>
      <c r="C3413"/>
      <c r="D3413"/>
      <c r="E3413" s="277"/>
      <c r="F3413" s="277"/>
      <c r="G3413"/>
      <c r="H3413"/>
      <c r="I3413" s="277"/>
      <c r="J3413" s="277"/>
      <c r="K3413" s="278"/>
    </row>
    <row r="3414" spans="1:11" hidden="1">
      <c r="A3414" s="277"/>
      <c r="B3414"/>
      <c r="C3414"/>
      <c r="D3414"/>
      <c r="E3414" s="277"/>
      <c r="F3414" s="277"/>
      <c r="G3414"/>
      <c r="H3414"/>
      <c r="I3414" s="277"/>
      <c r="J3414" s="277"/>
      <c r="K3414" s="278"/>
    </row>
    <row r="3415" spans="1:11" ht="31.5" hidden="1">
      <c r="A3415" s="319" t="s">
        <v>2194</v>
      </c>
      <c r="B3415" s="320" t="s">
        <v>1074</v>
      </c>
      <c r="C3415" s="320" t="s">
        <v>19</v>
      </c>
      <c r="D3415" s="320">
        <v>94974</v>
      </c>
      <c r="E3415" s="321" t="s">
        <v>1102</v>
      </c>
      <c r="F3415" s="321" t="s">
        <v>1210</v>
      </c>
      <c r="G3415" s="320"/>
      <c r="H3415" s="320" t="s">
        <v>28</v>
      </c>
      <c r="I3415" s="321">
        <v>1</v>
      </c>
      <c r="J3415" s="321">
        <v>411.53</v>
      </c>
      <c r="K3415" s="322">
        <v>411.53</v>
      </c>
    </row>
    <row r="3416" spans="1:11" ht="24.75" hidden="1">
      <c r="A3416" s="315"/>
      <c r="B3416" s="316" t="s">
        <v>1066</v>
      </c>
      <c r="C3416" s="316" t="s">
        <v>1067</v>
      </c>
      <c r="D3416" s="316" t="s">
        <v>6</v>
      </c>
      <c r="E3416" s="317" t="s">
        <v>1068</v>
      </c>
      <c r="F3416" s="317" t="s">
        <v>1069</v>
      </c>
      <c r="G3416" s="316"/>
      <c r="H3416" s="316" t="s">
        <v>1070</v>
      </c>
      <c r="I3416" s="317" t="s">
        <v>11</v>
      </c>
      <c r="J3416" s="317" t="s">
        <v>1071</v>
      </c>
      <c r="K3416" s="318" t="s">
        <v>1072</v>
      </c>
    </row>
    <row r="3417" spans="1:11" hidden="1">
      <c r="A3417" s="323" t="s">
        <v>1076</v>
      </c>
      <c r="B3417" s="324" t="s">
        <v>1077</v>
      </c>
      <c r="C3417" s="324" t="s">
        <v>19</v>
      </c>
      <c r="D3417" s="324">
        <v>370</v>
      </c>
      <c r="E3417" s="323" t="s">
        <v>1433</v>
      </c>
      <c r="F3417" s="403" t="s">
        <v>1079</v>
      </c>
      <c r="G3417" s="404"/>
      <c r="H3417" s="324" t="s">
        <v>28</v>
      </c>
      <c r="I3417" s="323">
        <v>0.8538</v>
      </c>
      <c r="J3417" s="323">
        <v>105.05</v>
      </c>
      <c r="K3417" s="325">
        <v>89.69</v>
      </c>
    </row>
    <row r="3418" spans="1:11" hidden="1">
      <c r="A3418" s="323" t="s">
        <v>1076</v>
      </c>
      <c r="B3418" s="324" t="s">
        <v>1077</v>
      </c>
      <c r="C3418" s="324" t="s">
        <v>19</v>
      </c>
      <c r="D3418" s="324">
        <v>1379</v>
      </c>
      <c r="E3418" s="323" t="s">
        <v>1289</v>
      </c>
      <c r="F3418" s="403" t="s">
        <v>1079</v>
      </c>
      <c r="G3418" s="404"/>
      <c r="H3418" s="324" t="s">
        <v>218</v>
      </c>
      <c r="I3418" s="323">
        <v>218.93</v>
      </c>
      <c r="J3418" s="323">
        <v>0.78</v>
      </c>
      <c r="K3418" s="325">
        <v>170.76</v>
      </c>
    </row>
    <row r="3419" spans="1:11" hidden="1">
      <c r="A3419" s="323" t="s">
        <v>1076</v>
      </c>
      <c r="B3419" s="324" t="s">
        <v>1077</v>
      </c>
      <c r="C3419" s="324" t="s">
        <v>19</v>
      </c>
      <c r="D3419" s="324">
        <v>4721</v>
      </c>
      <c r="E3419" s="323" t="s">
        <v>1290</v>
      </c>
      <c r="F3419" s="403" t="s">
        <v>1079</v>
      </c>
      <c r="G3419" s="404"/>
      <c r="H3419" s="324" t="s">
        <v>28</v>
      </c>
      <c r="I3419" s="323">
        <v>0.59709999999999996</v>
      </c>
      <c r="J3419" s="323">
        <v>84.4</v>
      </c>
      <c r="K3419" s="325">
        <v>50.39</v>
      </c>
    </row>
    <row r="3420" spans="1:11" hidden="1">
      <c r="A3420" s="323" t="s">
        <v>1076</v>
      </c>
      <c r="B3420" s="324" t="s">
        <v>1083</v>
      </c>
      <c r="C3420" s="324" t="s">
        <v>19</v>
      </c>
      <c r="D3420" s="324">
        <v>88316</v>
      </c>
      <c r="E3420" s="323" t="s">
        <v>1086</v>
      </c>
      <c r="F3420" s="403" t="s">
        <v>1085</v>
      </c>
      <c r="G3420" s="404"/>
      <c r="H3420" s="324" t="s">
        <v>979</v>
      </c>
      <c r="I3420" s="323">
        <v>6.2858000000000001</v>
      </c>
      <c r="J3420" s="323">
        <v>16.02</v>
      </c>
      <c r="K3420" s="325">
        <v>100.69</v>
      </c>
    </row>
    <row r="3421" spans="1:11" hidden="1">
      <c r="A3421" s="277"/>
      <c r="B3421"/>
      <c r="C3421"/>
      <c r="D3421"/>
      <c r="E3421" s="277"/>
      <c r="F3421" s="277"/>
      <c r="G3421"/>
      <c r="H3421"/>
      <c r="I3421" s="277"/>
      <c r="J3421" s="277"/>
      <c r="K3421" s="278"/>
    </row>
    <row r="3422" spans="1:11" hidden="1">
      <c r="A3422" s="277"/>
      <c r="B3422"/>
      <c r="C3422"/>
      <c r="D3422"/>
      <c r="E3422" s="277"/>
      <c r="F3422" s="277"/>
      <c r="G3422"/>
      <c r="H3422"/>
      <c r="I3422" s="277"/>
      <c r="J3422" s="277"/>
      <c r="K3422" s="278"/>
    </row>
    <row r="3423" spans="1:11" ht="31.5" hidden="1">
      <c r="A3423" s="319" t="s">
        <v>2195</v>
      </c>
      <c r="B3423" s="320" t="s">
        <v>1074</v>
      </c>
      <c r="C3423" s="320" t="s">
        <v>19</v>
      </c>
      <c r="D3423" s="320">
        <v>94962</v>
      </c>
      <c r="E3423" s="321" t="s">
        <v>1087</v>
      </c>
      <c r="F3423" s="321" t="s">
        <v>1210</v>
      </c>
      <c r="G3423" s="320"/>
      <c r="H3423" s="320" t="s">
        <v>28</v>
      </c>
      <c r="I3423" s="321">
        <v>1</v>
      </c>
      <c r="J3423" s="321">
        <v>361.75</v>
      </c>
      <c r="K3423" s="322">
        <v>361.75</v>
      </c>
    </row>
    <row r="3424" spans="1:11" ht="24.75" hidden="1">
      <c r="A3424" s="315"/>
      <c r="B3424" s="316" t="s">
        <v>1066</v>
      </c>
      <c r="C3424" s="316" t="s">
        <v>1067</v>
      </c>
      <c r="D3424" s="316" t="s">
        <v>6</v>
      </c>
      <c r="E3424" s="317" t="s">
        <v>1068</v>
      </c>
      <c r="F3424" s="317" t="s">
        <v>1069</v>
      </c>
      <c r="G3424" s="316"/>
      <c r="H3424" s="316" t="s">
        <v>1070</v>
      </c>
      <c r="I3424" s="317" t="s">
        <v>11</v>
      </c>
      <c r="J3424" s="317" t="s">
        <v>1071</v>
      </c>
      <c r="K3424" s="318" t="s">
        <v>1072</v>
      </c>
    </row>
    <row r="3425" spans="1:11" hidden="1">
      <c r="A3425" s="323" t="s">
        <v>1076</v>
      </c>
      <c r="B3425" s="324" t="s">
        <v>1077</v>
      </c>
      <c r="C3425" s="324" t="s">
        <v>19</v>
      </c>
      <c r="D3425" s="324">
        <v>370</v>
      </c>
      <c r="E3425" s="323" t="s">
        <v>1433</v>
      </c>
      <c r="F3425" s="403" t="s">
        <v>1079</v>
      </c>
      <c r="G3425" s="404"/>
      <c r="H3425" s="324" t="s">
        <v>28</v>
      </c>
      <c r="I3425" s="323">
        <v>0.82689999999999997</v>
      </c>
      <c r="J3425" s="323">
        <v>105.05</v>
      </c>
      <c r="K3425" s="325">
        <v>86.86</v>
      </c>
    </row>
    <row r="3426" spans="1:11" hidden="1">
      <c r="A3426" s="323" t="s">
        <v>1076</v>
      </c>
      <c r="B3426" s="324" t="s">
        <v>1077</v>
      </c>
      <c r="C3426" s="324" t="s">
        <v>19</v>
      </c>
      <c r="D3426" s="324">
        <v>1379</v>
      </c>
      <c r="E3426" s="323" t="s">
        <v>1289</v>
      </c>
      <c r="F3426" s="403" t="s">
        <v>1079</v>
      </c>
      <c r="G3426" s="404"/>
      <c r="H3426" s="324" t="s">
        <v>218</v>
      </c>
      <c r="I3426" s="323">
        <v>212.01939999999999</v>
      </c>
      <c r="J3426" s="323">
        <v>0.78</v>
      </c>
      <c r="K3426" s="325">
        <v>165.37</v>
      </c>
    </row>
    <row r="3427" spans="1:11" hidden="1">
      <c r="A3427" s="323" t="s">
        <v>1076</v>
      </c>
      <c r="B3427" s="324" t="s">
        <v>1077</v>
      </c>
      <c r="C3427" s="324" t="s">
        <v>19</v>
      </c>
      <c r="D3427" s="324">
        <v>4721</v>
      </c>
      <c r="E3427" s="323" t="s">
        <v>1290</v>
      </c>
      <c r="F3427" s="403" t="s">
        <v>1079</v>
      </c>
      <c r="G3427" s="404"/>
      <c r="H3427" s="324" t="s">
        <v>28</v>
      </c>
      <c r="I3427" s="323">
        <v>0.57820000000000005</v>
      </c>
      <c r="J3427" s="323">
        <v>84.4</v>
      </c>
      <c r="K3427" s="325">
        <v>48.8</v>
      </c>
    </row>
    <row r="3428" spans="1:11" hidden="1">
      <c r="A3428" s="323" t="s">
        <v>1076</v>
      </c>
      <c r="B3428" s="324" t="s">
        <v>1083</v>
      </c>
      <c r="C3428" s="324" t="s">
        <v>19</v>
      </c>
      <c r="D3428" s="324">
        <v>88316</v>
      </c>
      <c r="E3428" s="323" t="s">
        <v>1086</v>
      </c>
      <c r="F3428" s="403" t="s">
        <v>1085</v>
      </c>
      <c r="G3428" s="404"/>
      <c r="H3428" s="324" t="s">
        <v>979</v>
      </c>
      <c r="I3428" s="323">
        <v>2.3433000000000002</v>
      </c>
      <c r="J3428" s="323">
        <v>16.02</v>
      </c>
      <c r="K3428" s="325">
        <v>37.53</v>
      </c>
    </row>
    <row r="3429" spans="1:11" hidden="1">
      <c r="A3429" s="323" t="s">
        <v>1076</v>
      </c>
      <c r="B3429" s="324" t="s">
        <v>1083</v>
      </c>
      <c r="C3429" s="324" t="s">
        <v>19</v>
      </c>
      <c r="D3429" s="324">
        <v>88377</v>
      </c>
      <c r="E3429" s="323" t="s">
        <v>2073</v>
      </c>
      <c r="F3429" s="403" t="s">
        <v>1085</v>
      </c>
      <c r="G3429" s="404"/>
      <c r="H3429" s="324" t="s">
        <v>979</v>
      </c>
      <c r="I3429" s="323">
        <v>1.4811000000000001</v>
      </c>
      <c r="J3429" s="323">
        <v>14.51</v>
      </c>
      <c r="K3429" s="325">
        <v>21.49</v>
      </c>
    </row>
    <row r="3430" spans="1:11" ht="24.75" hidden="1">
      <c r="A3430" s="323" t="s">
        <v>1076</v>
      </c>
      <c r="B3430" s="324" t="s">
        <v>1083</v>
      </c>
      <c r="C3430" s="324" t="s">
        <v>19</v>
      </c>
      <c r="D3430" s="324">
        <v>88830</v>
      </c>
      <c r="E3430" s="323" t="s">
        <v>2080</v>
      </c>
      <c r="F3430" s="403" t="s">
        <v>1098</v>
      </c>
      <c r="G3430" s="404"/>
      <c r="H3430" s="324" t="s">
        <v>1099</v>
      </c>
      <c r="I3430" s="323">
        <v>0.76229999999999998</v>
      </c>
      <c r="J3430" s="323">
        <v>1.88</v>
      </c>
      <c r="K3430" s="325">
        <v>1.43</v>
      </c>
    </row>
    <row r="3431" spans="1:11" ht="24.75" hidden="1">
      <c r="A3431" s="323" t="s">
        <v>1076</v>
      </c>
      <c r="B3431" s="324" t="s">
        <v>1083</v>
      </c>
      <c r="C3431" s="324" t="s">
        <v>19</v>
      </c>
      <c r="D3431" s="324">
        <v>88831</v>
      </c>
      <c r="E3431" s="323" t="s">
        <v>2081</v>
      </c>
      <c r="F3431" s="403" t="s">
        <v>1098</v>
      </c>
      <c r="G3431" s="404"/>
      <c r="H3431" s="324" t="s">
        <v>1101</v>
      </c>
      <c r="I3431" s="323">
        <v>0.71879999999999999</v>
      </c>
      <c r="J3431" s="323">
        <v>0.38</v>
      </c>
      <c r="K3431" s="325">
        <v>0.27</v>
      </c>
    </row>
    <row r="3432" spans="1:11" hidden="1">
      <c r="A3432" s="277"/>
      <c r="B3432"/>
      <c r="C3432"/>
      <c r="D3432"/>
      <c r="E3432" s="277"/>
      <c r="F3432" s="277"/>
      <c r="G3432"/>
      <c r="H3432"/>
      <c r="I3432" s="277"/>
      <c r="J3432" s="277"/>
      <c r="K3432" s="278"/>
    </row>
    <row r="3433" spans="1:11" hidden="1">
      <c r="A3433" s="277"/>
      <c r="B3433"/>
      <c r="C3433"/>
      <c r="D3433"/>
      <c r="E3433" s="277"/>
      <c r="F3433" s="277"/>
      <c r="G3433"/>
      <c r="H3433"/>
      <c r="I3433" s="277"/>
      <c r="J3433" s="277"/>
      <c r="K3433" s="278"/>
    </row>
    <row r="3434" spans="1:11" ht="31.5" hidden="1">
      <c r="A3434" s="319" t="s">
        <v>2196</v>
      </c>
      <c r="B3434" s="320" t="s">
        <v>1074</v>
      </c>
      <c r="C3434" s="320" t="s">
        <v>19</v>
      </c>
      <c r="D3434" s="320">
        <v>94968</v>
      </c>
      <c r="E3434" s="321" t="s">
        <v>1418</v>
      </c>
      <c r="F3434" s="321" t="s">
        <v>1210</v>
      </c>
      <c r="G3434" s="320"/>
      <c r="H3434" s="320" t="s">
        <v>28</v>
      </c>
      <c r="I3434" s="321">
        <v>1</v>
      </c>
      <c r="J3434" s="321">
        <v>360.74</v>
      </c>
      <c r="K3434" s="322">
        <v>360.74</v>
      </c>
    </row>
    <row r="3435" spans="1:11" ht="24.75" hidden="1">
      <c r="A3435" s="315"/>
      <c r="B3435" s="316" t="s">
        <v>1066</v>
      </c>
      <c r="C3435" s="316" t="s">
        <v>1067</v>
      </c>
      <c r="D3435" s="316" t="s">
        <v>6</v>
      </c>
      <c r="E3435" s="317" t="s">
        <v>1068</v>
      </c>
      <c r="F3435" s="317" t="s">
        <v>1069</v>
      </c>
      <c r="G3435" s="316"/>
      <c r="H3435" s="316" t="s">
        <v>1070</v>
      </c>
      <c r="I3435" s="317" t="s">
        <v>11</v>
      </c>
      <c r="J3435" s="317" t="s">
        <v>1071</v>
      </c>
      <c r="K3435" s="318" t="s">
        <v>1072</v>
      </c>
    </row>
    <row r="3436" spans="1:11" hidden="1">
      <c r="A3436" s="323" t="s">
        <v>1076</v>
      </c>
      <c r="B3436" s="324" t="s">
        <v>1077</v>
      </c>
      <c r="C3436" s="324" t="s">
        <v>19</v>
      </c>
      <c r="D3436" s="324">
        <v>370</v>
      </c>
      <c r="E3436" s="323" t="s">
        <v>1433</v>
      </c>
      <c r="F3436" s="403" t="s">
        <v>1079</v>
      </c>
      <c r="G3436" s="404"/>
      <c r="H3436" s="324" t="s">
        <v>28</v>
      </c>
      <c r="I3436" s="323">
        <v>0.83250000000000002</v>
      </c>
      <c r="J3436" s="323">
        <v>105.05</v>
      </c>
      <c r="K3436" s="325">
        <v>87.45</v>
      </c>
    </row>
    <row r="3437" spans="1:11" hidden="1">
      <c r="A3437" s="323" t="s">
        <v>1076</v>
      </c>
      <c r="B3437" s="324" t="s">
        <v>1077</v>
      </c>
      <c r="C3437" s="324" t="s">
        <v>19</v>
      </c>
      <c r="D3437" s="324">
        <v>1379</v>
      </c>
      <c r="E3437" s="323" t="s">
        <v>1289</v>
      </c>
      <c r="F3437" s="403" t="s">
        <v>1079</v>
      </c>
      <c r="G3437" s="404"/>
      <c r="H3437" s="324" t="s">
        <v>218</v>
      </c>
      <c r="I3437" s="323">
        <v>213.45310000000001</v>
      </c>
      <c r="J3437" s="323">
        <v>0.78</v>
      </c>
      <c r="K3437" s="325">
        <v>166.49</v>
      </c>
    </row>
    <row r="3438" spans="1:11" hidden="1">
      <c r="A3438" s="323" t="s">
        <v>1076</v>
      </c>
      <c r="B3438" s="324" t="s">
        <v>1077</v>
      </c>
      <c r="C3438" s="324" t="s">
        <v>19</v>
      </c>
      <c r="D3438" s="324">
        <v>4721</v>
      </c>
      <c r="E3438" s="323" t="s">
        <v>1290</v>
      </c>
      <c r="F3438" s="403" t="s">
        <v>1079</v>
      </c>
      <c r="G3438" s="404"/>
      <c r="H3438" s="324" t="s">
        <v>28</v>
      </c>
      <c r="I3438" s="323">
        <v>0.58209999999999995</v>
      </c>
      <c r="J3438" s="323">
        <v>84.4</v>
      </c>
      <c r="K3438" s="325">
        <v>49.12</v>
      </c>
    </row>
    <row r="3439" spans="1:11" hidden="1">
      <c r="A3439" s="323" t="s">
        <v>1076</v>
      </c>
      <c r="B3439" s="324" t="s">
        <v>1083</v>
      </c>
      <c r="C3439" s="324" t="s">
        <v>19</v>
      </c>
      <c r="D3439" s="324">
        <v>88316</v>
      </c>
      <c r="E3439" s="323" t="s">
        <v>1086</v>
      </c>
      <c r="F3439" s="403" t="s">
        <v>1085</v>
      </c>
      <c r="G3439" s="404"/>
      <c r="H3439" s="324" t="s">
        <v>979</v>
      </c>
      <c r="I3439" s="323">
        <v>2.1057999999999999</v>
      </c>
      <c r="J3439" s="323">
        <v>16.02</v>
      </c>
      <c r="K3439" s="325">
        <v>33.729999999999997</v>
      </c>
    </row>
    <row r="3440" spans="1:11" hidden="1">
      <c r="A3440" s="323" t="s">
        <v>1076</v>
      </c>
      <c r="B3440" s="324" t="s">
        <v>1083</v>
      </c>
      <c r="C3440" s="324" t="s">
        <v>19</v>
      </c>
      <c r="D3440" s="324">
        <v>88377</v>
      </c>
      <c r="E3440" s="323" t="s">
        <v>2073</v>
      </c>
      <c r="F3440" s="403" t="s">
        <v>1085</v>
      </c>
      <c r="G3440" s="404"/>
      <c r="H3440" s="324" t="s">
        <v>979</v>
      </c>
      <c r="I3440" s="323">
        <v>1.3314999999999999</v>
      </c>
      <c r="J3440" s="323">
        <v>14.51</v>
      </c>
      <c r="K3440" s="325">
        <v>19.32</v>
      </c>
    </row>
    <row r="3441" spans="1:11" ht="24.75" hidden="1">
      <c r="A3441" s="323" t="s">
        <v>1076</v>
      </c>
      <c r="B3441" s="324" t="s">
        <v>1083</v>
      </c>
      <c r="C3441" s="324" t="s">
        <v>19</v>
      </c>
      <c r="D3441" s="324">
        <v>89225</v>
      </c>
      <c r="E3441" s="323" t="s">
        <v>2093</v>
      </c>
      <c r="F3441" s="403" t="s">
        <v>1098</v>
      </c>
      <c r="G3441" s="404"/>
      <c r="H3441" s="324" t="s">
        <v>1099</v>
      </c>
      <c r="I3441" s="323">
        <v>0.68530000000000002</v>
      </c>
      <c r="J3441" s="323">
        <v>5.32</v>
      </c>
      <c r="K3441" s="325">
        <v>3.64</v>
      </c>
    </row>
    <row r="3442" spans="1:11" ht="24.75" hidden="1">
      <c r="A3442" s="323" t="s">
        <v>1076</v>
      </c>
      <c r="B3442" s="324" t="s">
        <v>1083</v>
      </c>
      <c r="C3442" s="324" t="s">
        <v>19</v>
      </c>
      <c r="D3442" s="324">
        <v>89226</v>
      </c>
      <c r="E3442" s="323" t="s">
        <v>2094</v>
      </c>
      <c r="F3442" s="403" t="s">
        <v>1098</v>
      </c>
      <c r="G3442" s="404"/>
      <c r="H3442" s="324" t="s">
        <v>1101</v>
      </c>
      <c r="I3442" s="323">
        <v>0.6462</v>
      </c>
      <c r="J3442" s="323">
        <v>1.54</v>
      </c>
      <c r="K3442" s="325">
        <v>0.99</v>
      </c>
    </row>
    <row r="3443" spans="1:11" hidden="1">
      <c r="A3443" s="277"/>
      <c r="B3443"/>
      <c r="C3443"/>
      <c r="D3443"/>
      <c r="E3443" s="277"/>
      <c r="F3443" s="277"/>
      <c r="G3443"/>
      <c r="H3443"/>
      <c r="I3443" s="277"/>
      <c r="J3443" s="277"/>
      <c r="K3443" s="278"/>
    </row>
    <row r="3444" spans="1:11" hidden="1">
      <c r="A3444" s="277"/>
      <c r="B3444"/>
      <c r="C3444"/>
      <c r="D3444"/>
      <c r="E3444" s="277"/>
      <c r="F3444" s="277"/>
      <c r="G3444"/>
      <c r="H3444"/>
      <c r="I3444" s="277"/>
      <c r="J3444" s="277"/>
      <c r="K3444" s="278"/>
    </row>
    <row r="3445" spans="1:11" ht="78.75" hidden="1">
      <c r="A3445" s="319" t="s">
        <v>2197</v>
      </c>
      <c r="B3445" s="320" t="s">
        <v>1074</v>
      </c>
      <c r="C3445" s="320" t="s">
        <v>19</v>
      </c>
      <c r="D3445" s="320">
        <v>95805</v>
      </c>
      <c r="E3445" s="321" t="s">
        <v>1159</v>
      </c>
      <c r="F3445" s="321" t="s">
        <v>1472</v>
      </c>
      <c r="G3445" s="320"/>
      <c r="H3445" s="320" t="s">
        <v>123</v>
      </c>
      <c r="I3445" s="321">
        <v>1</v>
      </c>
      <c r="J3445" s="321">
        <v>20.64</v>
      </c>
      <c r="K3445" s="322">
        <v>20.64</v>
      </c>
    </row>
    <row r="3446" spans="1:11" ht="24.75" hidden="1">
      <c r="A3446" s="315"/>
      <c r="B3446" s="316" t="s">
        <v>1066</v>
      </c>
      <c r="C3446" s="316" t="s">
        <v>1067</v>
      </c>
      <c r="D3446" s="316" t="s">
        <v>6</v>
      </c>
      <c r="E3446" s="317" t="s">
        <v>1068</v>
      </c>
      <c r="F3446" s="317" t="s">
        <v>1069</v>
      </c>
      <c r="G3446" s="316"/>
      <c r="H3446" s="316" t="s">
        <v>1070</v>
      </c>
      <c r="I3446" s="317" t="s">
        <v>11</v>
      </c>
      <c r="J3446" s="317" t="s">
        <v>1071</v>
      </c>
      <c r="K3446" s="318" t="s">
        <v>1072</v>
      </c>
    </row>
    <row r="3447" spans="1:11" ht="24.75" hidden="1">
      <c r="A3447" s="323" t="s">
        <v>1076</v>
      </c>
      <c r="B3447" s="324" t="s">
        <v>1077</v>
      </c>
      <c r="C3447" s="324" t="s">
        <v>19</v>
      </c>
      <c r="D3447" s="324">
        <v>11950</v>
      </c>
      <c r="E3447" s="323" t="s">
        <v>2198</v>
      </c>
      <c r="F3447" s="403" t="s">
        <v>1079</v>
      </c>
      <c r="G3447" s="404"/>
      <c r="H3447" s="324" t="s">
        <v>123</v>
      </c>
      <c r="I3447" s="323">
        <v>2</v>
      </c>
      <c r="J3447" s="323">
        <v>0.2</v>
      </c>
      <c r="K3447" s="325">
        <v>0.4</v>
      </c>
    </row>
    <row r="3448" spans="1:11" hidden="1">
      <c r="A3448" s="323" t="s">
        <v>1076</v>
      </c>
      <c r="B3448" s="324" t="s">
        <v>1077</v>
      </c>
      <c r="C3448" s="324" t="s">
        <v>19</v>
      </c>
      <c r="D3448" s="324">
        <v>12010</v>
      </c>
      <c r="E3448" s="323" t="s">
        <v>2199</v>
      </c>
      <c r="F3448" s="403" t="s">
        <v>1079</v>
      </c>
      <c r="G3448" s="404"/>
      <c r="H3448" s="324" t="s">
        <v>123</v>
      </c>
      <c r="I3448" s="323">
        <v>1</v>
      </c>
      <c r="J3448" s="323">
        <v>9.2899999999999991</v>
      </c>
      <c r="K3448" s="325">
        <v>9.2899999999999991</v>
      </c>
    </row>
    <row r="3449" spans="1:11" hidden="1">
      <c r="A3449" s="323" t="s">
        <v>1076</v>
      </c>
      <c r="B3449" s="324" t="s">
        <v>1083</v>
      </c>
      <c r="C3449" s="324" t="s">
        <v>19</v>
      </c>
      <c r="D3449" s="324">
        <v>88247</v>
      </c>
      <c r="E3449" s="323" t="s">
        <v>1475</v>
      </c>
      <c r="F3449" s="403" t="s">
        <v>1085</v>
      </c>
      <c r="G3449" s="404"/>
      <c r="H3449" s="324" t="s">
        <v>979</v>
      </c>
      <c r="I3449" s="323">
        <v>0.28889999999999999</v>
      </c>
      <c r="J3449" s="323">
        <v>17.23</v>
      </c>
      <c r="K3449" s="325">
        <v>4.97</v>
      </c>
    </row>
    <row r="3450" spans="1:11" hidden="1">
      <c r="A3450" s="323" t="s">
        <v>1076</v>
      </c>
      <c r="B3450" s="324" t="s">
        <v>1083</v>
      </c>
      <c r="C3450" s="324" t="s">
        <v>19</v>
      </c>
      <c r="D3450" s="324">
        <v>88264</v>
      </c>
      <c r="E3450" s="323" t="s">
        <v>1476</v>
      </c>
      <c r="F3450" s="403" t="s">
        <v>1085</v>
      </c>
      <c r="G3450" s="404"/>
      <c r="H3450" s="324" t="s">
        <v>979</v>
      </c>
      <c r="I3450" s="323">
        <v>0.28889999999999999</v>
      </c>
      <c r="J3450" s="323">
        <v>20.71</v>
      </c>
      <c r="K3450" s="325">
        <v>5.98</v>
      </c>
    </row>
    <row r="3451" spans="1:11" hidden="1">
      <c r="A3451" s="277"/>
      <c r="B3451"/>
      <c r="C3451"/>
      <c r="D3451"/>
      <c r="E3451" s="277"/>
      <c r="F3451" s="277"/>
      <c r="G3451"/>
      <c r="H3451"/>
      <c r="I3451" s="277"/>
      <c r="J3451" s="277"/>
      <c r="K3451" s="278"/>
    </row>
    <row r="3452" spans="1:11" hidden="1">
      <c r="A3452" s="277"/>
      <c r="B3452"/>
      <c r="C3452"/>
      <c r="D3452"/>
      <c r="E3452" s="277"/>
      <c r="F3452" s="277"/>
      <c r="G3452"/>
      <c r="H3452"/>
      <c r="I3452" s="277"/>
      <c r="J3452" s="277"/>
      <c r="K3452" s="278"/>
    </row>
    <row r="3453" spans="1:11" ht="78.75" hidden="1">
      <c r="A3453" s="319" t="s">
        <v>2200</v>
      </c>
      <c r="B3453" s="320" t="s">
        <v>1074</v>
      </c>
      <c r="C3453" s="320" t="s">
        <v>19</v>
      </c>
      <c r="D3453" s="320">
        <v>95811</v>
      </c>
      <c r="E3453" s="321" t="s">
        <v>1160</v>
      </c>
      <c r="F3453" s="321" t="s">
        <v>1472</v>
      </c>
      <c r="G3453" s="320"/>
      <c r="H3453" s="320" t="s">
        <v>123</v>
      </c>
      <c r="I3453" s="321">
        <v>1</v>
      </c>
      <c r="J3453" s="321">
        <v>13.85</v>
      </c>
      <c r="K3453" s="322">
        <v>13.85</v>
      </c>
    </row>
    <row r="3454" spans="1:11" ht="24.75" hidden="1">
      <c r="A3454" s="315"/>
      <c r="B3454" s="316" t="s">
        <v>1066</v>
      </c>
      <c r="C3454" s="316" t="s">
        <v>1067</v>
      </c>
      <c r="D3454" s="316" t="s">
        <v>6</v>
      </c>
      <c r="E3454" s="317" t="s">
        <v>1068</v>
      </c>
      <c r="F3454" s="317" t="s">
        <v>1069</v>
      </c>
      <c r="G3454" s="316"/>
      <c r="H3454" s="316" t="s">
        <v>1070</v>
      </c>
      <c r="I3454" s="317" t="s">
        <v>11</v>
      </c>
      <c r="J3454" s="317" t="s">
        <v>1071</v>
      </c>
      <c r="K3454" s="318" t="s">
        <v>1072</v>
      </c>
    </row>
    <row r="3455" spans="1:11" hidden="1">
      <c r="A3455" s="323" t="s">
        <v>1076</v>
      </c>
      <c r="B3455" s="324" t="s">
        <v>1077</v>
      </c>
      <c r="C3455" s="324" t="s">
        <v>19</v>
      </c>
      <c r="D3455" s="324">
        <v>12016</v>
      </c>
      <c r="E3455" s="323" t="s">
        <v>2201</v>
      </c>
      <c r="F3455" s="403" t="s">
        <v>1079</v>
      </c>
      <c r="G3455" s="404"/>
      <c r="H3455" s="324" t="s">
        <v>123</v>
      </c>
      <c r="I3455" s="323">
        <v>1</v>
      </c>
      <c r="J3455" s="323">
        <v>10.24</v>
      </c>
      <c r="K3455" s="325">
        <v>10.24</v>
      </c>
    </row>
    <row r="3456" spans="1:11" hidden="1">
      <c r="A3456" s="323" t="s">
        <v>1076</v>
      </c>
      <c r="B3456" s="324" t="s">
        <v>1083</v>
      </c>
      <c r="C3456" s="324" t="s">
        <v>19</v>
      </c>
      <c r="D3456" s="324">
        <v>88247</v>
      </c>
      <c r="E3456" s="323" t="s">
        <v>1475</v>
      </c>
      <c r="F3456" s="403" t="s">
        <v>1085</v>
      </c>
      <c r="G3456" s="404"/>
      <c r="H3456" s="324" t="s">
        <v>979</v>
      </c>
      <c r="I3456" s="323">
        <v>9.5200000000000007E-2</v>
      </c>
      <c r="J3456" s="323">
        <v>17.23</v>
      </c>
      <c r="K3456" s="325">
        <v>1.64</v>
      </c>
    </row>
    <row r="3457" spans="1:11" hidden="1">
      <c r="A3457" s="323" t="s">
        <v>1076</v>
      </c>
      <c r="B3457" s="324" t="s">
        <v>1083</v>
      </c>
      <c r="C3457" s="324" t="s">
        <v>19</v>
      </c>
      <c r="D3457" s="324">
        <v>88264</v>
      </c>
      <c r="E3457" s="323" t="s">
        <v>1476</v>
      </c>
      <c r="F3457" s="403" t="s">
        <v>1085</v>
      </c>
      <c r="G3457" s="404"/>
      <c r="H3457" s="324" t="s">
        <v>979</v>
      </c>
      <c r="I3457" s="323">
        <v>9.5200000000000007E-2</v>
      </c>
      <c r="J3457" s="323">
        <v>20.71</v>
      </c>
      <c r="K3457" s="325">
        <v>1.97</v>
      </c>
    </row>
    <row r="3458" spans="1:11" hidden="1">
      <c r="A3458" s="277"/>
      <c r="B3458"/>
      <c r="C3458"/>
      <c r="D3458"/>
      <c r="E3458" s="277"/>
      <c r="F3458" s="277"/>
      <c r="G3458"/>
      <c r="H3458"/>
      <c r="I3458" s="277"/>
      <c r="J3458" s="277"/>
      <c r="K3458" s="278"/>
    </row>
    <row r="3459" spans="1:11" hidden="1">
      <c r="A3459" s="277"/>
      <c r="B3459"/>
      <c r="C3459"/>
      <c r="D3459"/>
      <c r="E3459" s="277"/>
      <c r="F3459" s="277"/>
      <c r="G3459"/>
      <c r="H3459"/>
      <c r="I3459" s="277"/>
      <c r="J3459" s="277"/>
      <c r="K3459" s="278"/>
    </row>
    <row r="3460" spans="1:11" ht="78.75" hidden="1">
      <c r="A3460" s="319" t="s">
        <v>2202</v>
      </c>
      <c r="B3460" s="320" t="s">
        <v>1074</v>
      </c>
      <c r="C3460" s="320" t="s">
        <v>19</v>
      </c>
      <c r="D3460" s="320">
        <v>91285</v>
      </c>
      <c r="E3460" s="321" t="s">
        <v>1852</v>
      </c>
      <c r="F3460" s="321" t="s">
        <v>2125</v>
      </c>
      <c r="G3460" s="320"/>
      <c r="H3460" s="320" t="s">
        <v>1101</v>
      </c>
      <c r="I3460" s="321">
        <v>1</v>
      </c>
      <c r="J3460" s="321">
        <v>1.2</v>
      </c>
      <c r="K3460" s="322">
        <v>1.2</v>
      </c>
    </row>
    <row r="3461" spans="1:11" ht="24.75" hidden="1">
      <c r="A3461" s="315"/>
      <c r="B3461" s="316" t="s">
        <v>1066</v>
      </c>
      <c r="C3461" s="316" t="s">
        <v>1067</v>
      </c>
      <c r="D3461" s="316" t="s">
        <v>6</v>
      </c>
      <c r="E3461" s="317" t="s">
        <v>1068</v>
      </c>
      <c r="F3461" s="317" t="s">
        <v>1069</v>
      </c>
      <c r="G3461" s="316"/>
      <c r="H3461" s="316" t="s">
        <v>1070</v>
      </c>
      <c r="I3461" s="317" t="s">
        <v>11</v>
      </c>
      <c r="J3461" s="317" t="s">
        <v>1071</v>
      </c>
      <c r="K3461" s="318" t="s">
        <v>1072</v>
      </c>
    </row>
    <row r="3462" spans="1:11" ht="24.75" hidden="1">
      <c r="A3462" s="323" t="s">
        <v>1076</v>
      </c>
      <c r="B3462" s="324" t="s">
        <v>1083</v>
      </c>
      <c r="C3462" s="324" t="s">
        <v>19</v>
      </c>
      <c r="D3462" s="324">
        <v>91279</v>
      </c>
      <c r="E3462" s="323" t="s">
        <v>2203</v>
      </c>
      <c r="F3462" s="403" t="s">
        <v>1098</v>
      </c>
      <c r="G3462" s="404"/>
      <c r="H3462" s="324" t="s">
        <v>979</v>
      </c>
      <c r="I3462" s="323">
        <v>1</v>
      </c>
      <c r="J3462" s="323">
        <v>1.08</v>
      </c>
      <c r="K3462" s="325">
        <v>1.08</v>
      </c>
    </row>
    <row r="3463" spans="1:11" ht="24.75" hidden="1">
      <c r="A3463" s="323" t="s">
        <v>1076</v>
      </c>
      <c r="B3463" s="324" t="s">
        <v>1083</v>
      </c>
      <c r="C3463" s="324" t="s">
        <v>19</v>
      </c>
      <c r="D3463" s="324">
        <v>91280</v>
      </c>
      <c r="E3463" s="323" t="s">
        <v>2204</v>
      </c>
      <c r="F3463" s="403" t="s">
        <v>1098</v>
      </c>
      <c r="G3463" s="404"/>
      <c r="H3463" s="324" t="s">
        <v>979</v>
      </c>
      <c r="I3463" s="323">
        <v>1</v>
      </c>
      <c r="J3463" s="323">
        <v>0.12</v>
      </c>
      <c r="K3463" s="325">
        <v>0.12</v>
      </c>
    </row>
    <row r="3464" spans="1:11" hidden="1">
      <c r="A3464" s="277"/>
      <c r="B3464"/>
      <c r="C3464"/>
      <c r="D3464"/>
      <c r="E3464" s="277"/>
      <c r="F3464" s="277"/>
      <c r="G3464"/>
      <c r="H3464"/>
      <c r="I3464" s="277"/>
      <c r="J3464" s="277"/>
      <c r="K3464" s="278"/>
    </row>
    <row r="3465" spans="1:11" hidden="1">
      <c r="A3465" s="277"/>
      <c r="B3465"/>
      <c r="C3465"/>
      <c r="D3465"/>
      <c r="E3465" s="277"/>
      <c r="F3465" s="277"/>
      <c r="G3465"/>
      <c r="H3465"/>
      <c r="I3465" s="277"/>
      <c r="J3465" s="277"/>
      <c r="K3465" s="278"/>
    </row>
    <row r="3466" spans="1:11" ht="78.75" hidden="1">
      <c r="A3466" s="319" t="s">
        <v>2205</v>
      </c>
      <c r="B3466" s="320" t="s">
        <v>1074</v>
      </c>
      <c r="C3466" s="320" t="s">
        <v>19</v>
      </c>
      <c r="D3466" s="320">
        <v>91283</v>
      </c>
      <c r="E3466" s="321" t="s">
        <v>1851</v>
      </c>
      <c r="F3466" s="321" t="s">
        <v>2125</v>
      </c>
      <c r="G3466" s="320"/>
      <c r="H3466" s="320" t="s">
        <v>1099</v>
      </c>
      <c r="I3466" s="321">
        <v>1</v>
      </c>
      <c r="J3466" s="321">
        <v>12.78</v>
      </c>
      <c r="K3466" s="322">
        <v>12.78</v>
      </c>
    </row>
    <row r="3467" spans="1:11" ht="24.75" hidden="1">
      <c r="A3467" s="315"/>
      <c r="B3467" s="316" t="s">
        <v>1066</v>
      </c>
      <c r="C3467" s="316" t="s">
        <v>1067</v>
      </c>
      <c r="D3467" s="316" t="s">
        <v>6</v>
      </c>
      <c r="E3467" s="317" t="s">
        <v>1068</v>
      </c>
      <c r="F3467" s="317" t="s">
        <v>1069</v>
      </c>
      <c r="G3467" s="316"/>
      <c r="H3467" s="316" t="s">
        <v>1070</v>
      </c>
      <c r="I3467" s="317" t="s">
        <v>11</v>
      </c>
      <c r="J3467" s="317" t="s">
        <v>1071</v>
      </c>
      <c r="K3467" s="318" t="s">
        <v>1072</v>
      </c>
    </row>
    <row r="3468" spans="1:11" ht="24.75" hidden="1">
      <c r="A3468" s="323" t="s">
        <v>1076</v>
      </c>
      <c r="B3468" s="324" t="s">
        <v>1083</v>
      </c>
      <c r="C3468" s="324" t="s">
        <v>19</v>
      </c>
      <c r="D3468" s="324">
        <v>91279</v>
      </c>
      <c r="E3468" s="323" t="s">
        <v>2203</v>
      </c>
      <c r="F3468" s="403" t="s">
        <v>1098</v>
      </c>
      <c r="G3468" s="404"/>
      <c r="H3468" s="324" t="s">
        <v>979</v>
      </c>
      <c r="I3468" s="323">
        <v>1</v>
      </c>
      <c r="J3468" s="323">
        <v>1.08</v>
      </c>
      <c r="K3468" s="325">
        <v>1.08</v>
      </c>
    </row>
    <row r="3469" spans="1:11" ht="24.75" hidden="1">
      <c r="A3469" s="323" t="s">
        <v>1076</v>
      </c>
      <c r="B3469" s="324" t="s">
        <v>1083</v>
      </c>
      <c r="C3469" s="324" t="s">
        <v>19</v>
      </c>
      <c r="D3469" s="324">
        <v>91280</v>
      </c>
      <c r="E3469" s="323" t="s">
        <v>2204</v>
      </c>
      <c r="F3469" s="403" t="s">
        <v>1098</v>
      </c>
      <c r="G3469" s="404"/>
      <c r="H3469" s="324" t="s">
        <v>979</v>
      </c>
      <c r="I3469" s="323">
        <v>1</v>
      </c>
      <c r="J3469" s="323">
        <v>0.12</v>
      </c>
      <c r="K3469" s="325">
        <v>0.12</v>
      </c>
    </row>
    <row r="3470" spans="1:11" ht="24.75" hidden="1">
      <c r="A3470" s="323" t="s">
        <v>1076</v>
      </c>
      <c r="B3470" s="324" t="s">
        <v>1083</v>
      </c>
      <c r="C3470" s="324" t="s">
        <v>19</v>
      </c>
      <c r="D3470" s="324">
        <v>91281</v>
      </c>
      <c r="E3470" s="323" t="s">
        <v>2206</v>
      </c>
      <c r="F3470" s="403" t="s">
        <v>1098</v>
      </c>
      <c r="G3470" s="404"/>
      <c r="H3470" s="324" t="s">
        <v>979</v>
      </c>
      <c r="I3470" s="323">
        <v>1</v>
      </c>
      <c r="J3470" s="323">
        <v>1.35</v>
      </c>
      <c r="K3470" s="325">
        <v>1.35</v>
      </c>
    </row>
    <row r="3471" spans="1:11" ht="24.75" hidden="1">
      <c r="A3471" s="323" t="s">
        <v>1076</v>
      </c>
      <c r="B3471" s="324" t="s">
        <v>1083</v>
      </c>
      <c r="C3471" s="324" t="s">
        <v>19</v>
      </c>
      <c r="D3471" s="324">
        <v>91282</v>
      </c>
      <c r="E3471" s="323" t="s">
        <v>2207</v>
      </c>
      <c r="F3471" s="403" t="s">
        <v>1098</v>
      </c>
      <c r="G3471" s="404"/>
      <c r="H3471" s="324" t="s">
        <v>979</v>
      </c>
      <c r="I3471" s="323">
        <v>1</v>
      </c>
      <c r="J3471" s="323">
        <v>10.23</v>
      </c>
      <c r="K3471" s="325">
        <v>10.23</v>
      </c>
    </row>
    <row r="3472" spans="1:11" hidden="1">
      <c r="A3472" s="277"/>
      <c r="B3472"/>
      <c r="C3472"/>
      <c r="D3472"/>
      <c r="E3472" s="277"/>
      <c r="F3472" s="277"/>
      <c r="G3472"/>
      <c r="H3472"/>
      <c r="I3472" s="277"/>
      <c r="J3472" s="277"/>
      <c r="K3472" s="278"/>
    </row>
    <row r="3473" spans="1:11" hidden="1">
      <c r="A3473" s="277"/>
      <c r="B3473"/>
      <c r="C3473"/>
      <c r="D3473"/>
      <c r="E3473" s="277"/>
      <c r="F3473" s="277"/>
      <c r="G3473"/>
      <c r="H3473"/>
      <c r="I3473" s="277"/>
      <c r="J3473" s="277"/>
      <c r="K3473" s="278"/>
    </row>
    <row r="3474" spans="1:11" ht="78.75" hidden="1">
      <c r="A3474" s="319" t="s">
        <v>2208</v>
      </c>
      <c r="B3474" s="320" t="s">
        <v>1074</v>
      </c>
      <c r="C3474" s="320" t="s">
        <v>19</v>
      </c>
      <c r="D3474" s="320">
        <v>91279</v>
      </c>
      <c r="E3474" s="321" t="s">
        <v>2203</v>
      </c>
      <c r="F3474" s="321" t="s">
        <v>2125</v>
      </c>
      <c r="G3474" s="320"/>
      <c r="H3474" s="320" t="s">
        <v>979</v>
      </c>
      <c r="I3474" s="321">
        <v>1</v>
      </c>
      <c r="J3474" s="321">
        <v>1.08</v>
      </c>
      <c r="K3474" s="322">
        <v>1.08</v>
      </c>
    </row>
    <row r="3475" spans="1:11" ht="24.75" hidden="1">
      <c r="A3475" s="315"/>
      <c r="B3475" s="316" t="s">
        <v>1066</v>
      </c>
      <c r="C3475" s="316" t="s">
        <v>1067</v>
      </c>
      <c r="D3475" s="316" t="s">
        <v>6</v>
      </c>
      <c r="E3475" s="317" t="s">
        <v>1068</v>
      </c>
      <c r="F3475" s="317" t="s">
        <v>1069</v>
      </c>
      <c r="G3475" s="316"/>
      <c r="H3475" s="316" t="s">
        <v>1070</v>
      </c>
      <c r="I3475" s="317" t="s">
        <v>11</v>
      </c>
      <c r="J3475" s="317" t="s">
        <v>1071</v>
      </c>
      <c r="K3475" s="318" t="s">
        <v>1072</v>
      </c>
    </row>
    <row r="3476" spans="1:11" ht="24.75" hidden="1">
      <c r="A3476" s="323" t="s">
        <v>1076</v>
      </c>
      <c r="B3476" s="324" t="s">
        <v>1077</v>
      </c>
      <c r="C3476" s="324" t="s">
        <v>19</v>
      </c>
      <c r="D3476" s="324">
        <v>11280</v>
      </c>
      <c r="E3476" s="323" t="s">
        <v>2209</v>
      </c>
      <c r="F3476" s="403" t="s">
        <v>1202</v>
      </c>
      <c r="G3476" s="404"/>
      <c r="H3476" s="324" t="s">
        <v>123</v>
      </c>
      <c r="I3476" s="323">
        <v>6.3999999999999997E-5</v>
      </c>
      <c r="J3476" s="323">
        <v>16329.99</v>
      </c>
      <c r="K3476" s="325">
        <v>1.04</v>
      </c>
    </row>
    <row r="3477" spans="1:11" hidden="1">
      <c r="A3477" s="323" t="s">
        <v>1076</v>
      </c>
      <c r="B3477" s="324" t="s">
        <v>1077</v>
      </c>
      <c r="C3477" s="324" t="s">
        <v>19</v>
      </c>
      <c r="D3477" s="324">
        <v>13887</v>
      </c>
      <c r="E3477" s="323" t="s">
        <v>2210</v>
      </c>
      <c r="F3477" s="403" t="s">
        <v>1079</v>
      </c>
      <c r="G3477" s="404"/>
      <c r="H3477" s="324" t="s">
        <v>123</v>
      </c>
      <c r="I3477" s="323">
        <v>6.3999999999999997E-5</v>
      </c>
      <c r="J3477" s="323">
        <v>703.17</v>
      </c>
      <c r="K3477" s="325">
        <v>0.04</v>
      </c>
    </row>
    <row r="3478" spans="1:11" hidden="1">
      <c r="A3478" s="277"/>
      <c r="B3478"/>
      <c r="C3478"/>
      <c r="D3478"/>
      <c r="E3478" s="277"/>
      <c r="F3478" s="277"/>
      <c r="G3478"/>
      <c r="H3478"/>
      <c r="I3478" s="277"/>
      <c r="J3478" s="277"/>
      <c r="K3478" s="278"/>
    </row>
    <row r="3479" spans="1:11" hidden="1">
      <c r="A3479" s="277"/>
      <c r="B3479"/>
      <c r="C3479"/>
      <c r="D3479"/>
      <c r="E3479" s="277"/>
      <c r="F3479" s="277"/>
      <c r="G3479"/>
      <c r="H3479"/>
      <c r="I3479" s="277"/>
      <c r="J3479" s="277"/>
      <c r="K3479" s="278"/>
    </row>
    <row r="3480" spans="1:11" ht="78.75" hidden="1">
      <c r="A3480" s="319" t="s">
        <v>2211</v>
      </c>
      <c r="B3480" s="320" t="s">
        <v>1074</v>
      </c>
      <c r="C3480" s="320" t="s">
        <v>19</v>
      </c>
      <c r="D3480" s="320">
        <v>91280</v>
      </c>
      <c r="E3480" s="321" t="s">
        <v>2204</v>
      </c>
      <c r="F3480" s="321" t="s">
        <v>2125</v>
      </c>
      <c r="G3480" s="320"/>
      <c r="H3480" s="320" t="s">
        <v>979</v>
      </c>
      <c r="I3480" s="321">
        <v>1</v>
      </c>
      <c r="J3480" s="321">
        <v>0.12</v>
      </c>
      <c r="K3480" s="322">
        <v>0.12</v>
      </c>
    </row>
    <row r="3481" spans="1:11" ht="24.75" hidden="1">
      <c r="A3481" s="315"/>
      <c r="B3481" s="316" t="s">
        <v>1066</v>
      </c>
      <c r="C3481" s="316" t="s">
        <v>1067</v>
      </c>
      <c r="D3481" s="316" t="s">
        <v>6</v>
      </c>
      <c r="E3481" s="317" t="s">
        <v>1068</v>
      </c>
      <c r="F3481" s="317" t="s">
        <v>1069</v>
      </c>
      <c r="G3481" s="316"/>
      <c r="H3481" s="316" t="s">
        <v>1070</v>
      </c>
      <c r="I3481" s="317" t="s">
        <v>11</v>
      </c>
      <c r="J3481" s="317" t="s">
        <v>1071</v>
      </c>
      <c r="K3481" s="318" t="s">
        <v>1072</v>
      </c>
    </row>
    <row r="3482" spans="1:11" ht="24.75" hidden="1">
      <c r="A3482" s="323" t="s">
        <v>1076</v>
      </c>
      <c r="B3482" s="324" t="s">
        <v>1077</v>
      </c>
      <c r="C3482" s="324" t="s">
        <v>19</v>
      </c>
      <c r="D3482" s="324">
        <v>11280</v>
      </c>
      <c r="E3482" s="323" t="s">
        <v>2209</v>
      </c>
      <c r="F3482" s="403" t="s">
        <v>1202</v>
      </c>
      <c r="G3482" s="404"/>
      <c r="H3482" s="324" t="s">
        <v>123</v>
      </c>
      <c r="I3482" s="323">
        <v>7.6000000000000001E-6</v>
      </c>
      <c r="J3482" s="323">
        <v>16329.99</v>
      </c>
      <c r="K3482" s="325">
        <v>0.12</v>
      </c>
    </row>
    <row r="3483" spans="1:11" hidden="1">
      <c r="A3483" s="277"/>
      <c r="B3483"/>
      <c r="C3483"/>
      <c r="D3483"/>
      <c r="E3483" s="277"/>
      <c r="F3483" s="277"/>
      <c r="G3483"/>
      <c r="H3483"/>
      <c r="I3483" s="277"/>
      <c r="J3483" s="277"/>
      <c r="K3483" s="278"/>
    </row>
    <row r="3484" spans="1:11" hidden="1">
      <c r="A3484" s="277"/>
      <c r="B3484"/>
      <c r="C3484"/>
      <c r="D3484"/>
      <c r="E3484" s="277"/>
      <c r="F3484" s="277"/>
      <c r="G3484"/>
      <c r="H3484"/>
      <c r="I3484" s="277"/>
      <c r="J3484" s="277"/>
      <c r="K3484" s="278"/>
    </row>
    <row r="3485" spans="1:11" ht="78.75" hidden="1">
      <c r="A3485" s="319" t="s">
        <v>2212</v>
      </c>
      <c r="B3485" s="320" t="s">
        <v>1074</v>
      </c>
      <c r="C3485" s="320" t="s">
        <v>19</v>
      </c>
      <c r="D3485" s="320">
        <v>91281</v>
      </c>
      <c r="E3485" s="321" t="s">
        <v>2206</v>
      </c>
      <c r="F3485" s="321" t="s">
        <v>2125</v>
      </c>
      <c r="G3485" s="320"/>
      <c r="H3485" s="320" t="s">
        <v>979</v>
      </c>
      <c r="I3485" s="321">
        <v>1</v>
      </c>
      <c r="J3485" s="321">
        <v>1.35</v>
      </c>
      <c r="K3485" s="322">
        <v>1.35</v>
      </c>
    </row>
    <row r="3486" spans="1:11" ht="24.75" hidden="1">
      <c r="A3486" s="315"/>
      <c r="B3486" s="316" t="s">
        <v>1066</v>
      </c>
      <c r="C3486" s="316" t="s">
        <v>1067</v>
      </c>
      <c r="D3486" s="316" t="s">
        <v>6</v>
      </c>
      <c r="E3486" s="317" t="s">
        <v>1068</v>
      </c>
      <c r="F3486" s="317" t="s">
        <v>1069</v>
      </c>
      <c r="G3486" s="316"/>
      <c r="H3486" s="316" t="s">
        <v>1070</v>
      </c>
      <c r="I3486" s="317" t="s">
        <v>11</v>
      </c>
      <c r="J3486" s="317" t="s">
        <v>1071</v>
      </c>
      <c r="K3486" s="318" t="s">
        <v>1072</v>
      </c>
    </row>
    <row r="3487" spans="1:11" ht="24.75" hidden="1">
      <c r="A3487" s="323" t="s">
        <v>1076</v>
      </c>
      <c r="B3487" s="324" t="s">
        <v>1077</v>
      </c>
      <c r="C3487" s="324" t="s">
        <v>19</v>
      </c>
      <c r="D3487" s="324">
        <v>11280</v>
      </c>
      <c r="E3487" s="323" t="s">
        <v>2209</v>
      </c>
      <c r="F3487" s="403" t="s">
        <v>1202</v>
      </c>
      <c r="G3487" s="404"/>
      <c r="H3487" s="324" t="s">
        <v>123</v>
      </c>
      <c r="I3487" s="323">
        <v>8.0000000000000007E-5</v>
      </c>
      <c r="J3487" s="323">
        <v>16329.99</v>
      </c>
      <c r="K3487" s="325">
        <v>1.3</v>
      </c>
    </row>
    <row r="3488" spans="1:11" hidden="1">
      <c r="A3488" s="323" t="s">
        <v>1076</v>
      </c>
      <c r="B3488" s="324" t="s">
        <v>1077</v>
      </c>
      <c r="C3488" s="324" t="s">
        <v>19</v>
      </c>
      <c r="D3488" s="324">
        <v>13887</v>
      </c>
      <c r="E3488" s="323" t="s">
        <v>2210</v>
      </c>
      <c r="F3488" s="403" t="s">
        <v>1079</v>
      </c>
      <c r="G3488" s="404"/>
      <c r="H3488" s="324" t="s">
        <v>123</v>
      </c>
      <c r="I3488" s="323">
        <v>8.0000000000000007E-5</v>
      </c>
      <c r="J3488" s="323">
        <v>703.17</v>
      </c>
      <c r="K3488" s="325">
        <v>0.05</v>
      </c>
    </row>
    <row r="3489" spans="1:11" hidden="1">
      <c r="A3489" s="277"/>
      <c r="B3489"/>
      <c r="C3489"/>
      <c r="D3489"/>
      <c r="E3489" s="277"/>
      <c r="F3489" s="277"/>
      <c r="G3489"/>
      <c r="H3489"/>
      <c r="I3489" s="277"/>
      <c r="J3489" s="277"/>
      <c r="K3489" s="278"/>
    </row>
    <row r="3490" spans="1:11" hidden="1">
      <c r="A3490" s="277"/>
      <c r="B3490"/>
      <c r="C3490"/>
      <c r="D3490"/>
      <c r="E3490" s="277"/>
      <c r="F3490" s="277"/>
      <c r="G3490"/>
      <c r="H3490"/>
      <c r="I3490" s="277"/>
      <c r="J3490" s="277"/>
      <c r="K3490" s="278"/>
    </row>
    <row r="3491" spans="1:11" ht="78.75" hidden="1">
      <c r="A3491" s="319" t="s">
        <v>2213</v>
      </c>
      <c r="B3491" s="320" t="s">
        <v>1074</v>
      </c>
      <c r="C3491" s="320" t="s">
        <v>19</v>
      </c>
      <c r="D3491" s="320">
        <v>91282</v>
      </c>
      <c r="E3491" s="321" t="s">
        <v>2207</v>
      </c>
      <c r="F3491" s="321" t="s">
        <v>2125</v>
      </c>
      <c r="G3491" s="320"/>
      <c r="H3491" s="320" t="s">
        <v>979</v>
      </c>
      <c r="I3491" s="321">
        <v>1</v>
      </c>
      <c r="J3491" s="321">
        <v>10.23</v>
      </c>
      <c r="K3491" s="322">
        <v>10.23</v>
      </c>
    </row>
    <row r="3492" spans="1:11" ht="24.75" hidden="1">
      <c r="A3492" s="315"/>
      <c r="B3492" s="316" t="s">
        <v>1066</v>
      </c>
      <c r="C3492" s="316" t="s">
        <v>1067</v>
      </c>
      <c r="D3492" s="316" t="s">
        <v>6</v>
      </c>
      <c r="E3492" s="317" t="s">
        <v>1068</v>
      </c>
      <c r="F3492" s="317" t="s">
        <v>1069</v>
      </c>
      <c r="G3492" s="316"/>
      <c r="H3492" s="316" t="s">
        <v>1070</v>
      </c>
      <c r="I3492" s="317" t="s">
        <v>11</v>
      </c>
      <c r="J3492" s="317" t="s">
        <v>1071</v>
      </c>
      <c r="K3492" s="318" t="s">
        <v>1072</v>
      </c>
    </row>
    <row r="3493" spans="1:11" hidden="1">
      <c r="A3493" s="323" t="s">
        <v>1076</v>
      </c>
      <c r="B3493" s="324" t="s">
        <v>1077</v>
      </c>
      <c r="C3493" s="324" t="s">
        <v>19</v>
      </c>
      <c r="D3493" s="324">
        <v>4222</v>
      </c>
      <c r="E3493" s="323" t="s">
        <v>2188</v>
      </c>
      <c r="F3493" s="403" t="s">
        <v>1079</v>
      </c>
      <c r="G3493" s="404"/>
      <c r="H3493" s="324" t="s">
        <v>1094</v>
      </c>
      <c r="I3493" s="323">
        <v>1.45</v>
      </c>
      <c r="J3493" s="323">
        <v>7.06</v>
      </c>
      <c r="K3493" s="325">
        <v>10.23</v>
      </c>
    </row>
    <row r="3494" spans="1:11" hidden="1">
      <c r="A3494" s="277"/>
      <c r="B3494"/>
      <c r="C3494"/>
      <c r="D3494"/>
      <c r="E3494" s="277"/>
      <c r="F3494" s="277"/>
      <c r="G3494"/>
      <c r="H3494"/>
      <c r="I3494" s="277"/>
      <c r="J3494" s="277"/>
      <c r="K3494" s="278"/>
    </row>
    <row r="3495" spans="1:11" hidden="1">
      <c r="A3495" s="277"/>
      <c r="B3495"/>
      <c r="C3495"/>
      <c r="D3495"/>
      <c r="E3495" s="277"/>
      <c r="F3495" s="277"/>
      <c r="G3495"/>
      <c r="H3495"/>
      <c r="I3495" s="277"/>
      <c r="J3495" s="277"/>
      <c r="K3495" s="278"/>
    </row>
    <row r="3496" spans="1:11" ht="31.5" hidden="1">
      <c r="A3496" s="319" t="s">
        <v>2214</v>
      </c>
      <c r="B3496" s="320" t="s">
        <v>1074</v>
      </c>
      <c r="C3496" s="320" t="s">
        <v>19</v>
      </c>
      <c r="D3496" s="320">
        <v>92794</v>
      </c>
      <c r="E3496" s="321" t="s">
        <v>1241</v>
      </c>
      <c r="F3496" s="321" t="s">
        <v>1210</v>
      </c>
      <c r="G3496" s="320"/>
      <c r="H3496" s="320" t="s">
        <v>218</v>
      </c>
      <c r="I3496" s="321">
        <v>1</v>
      </c>
      <c r="J3496" s="321">
        <v>11.88</v>
      </c>
      <c r="K3496" s="322">
        <v>11.88</v>
      </c>
    </row>
    <row r="3497" spans="1:11" ht="24.75" hidden="1">
      <c r="A3497" s="315"/>
      <c r="B3497" s="316" t="s">
        <v>1066</v>
      </c>
      <c r="C3497" s="316" t="s">
        <v>1067</v>
      </c>
      <c r="D3497" s="316" t="s">
        <v>6</v>
      </c>
      <c r="E3497" s="317" t="s">
        <v>1068</v>
      </c>
      <c r="F3497" s="317" t="s">
        <v>1069</v>
      </c>
      <c r="G3497" s="316"/>
      <c r="H3497" s="316" t="s">
        <v>1070</v>
      </c>
      <c r="I3497" s="317" t="s">
        <v>11</v>
      </c>
      <c r="J3497" s="317" t="s">
        <v>1071</v>
      </c>
      <c r="K3497" s="318" t="s">
        <v>1072</v>
      </c>
    </row>
    <row r="3498" spans="1:11" hidden="1">
      <c r="A3498" s="323" t="s">
        <v>1076</v>
      </c>
      <c r="B3498" s="324" t="s">
        <v>1077</v>
      </c>
      <c r="C3498" s="324" t="s">
        <v>19</v>
      </c>
      <c r="D3498" s="324">
        <v>34</v>
      </c>
      <c r="E3498" s="323" t="s">
        <v>2101</v>
      </c>
      <c r="F3498" s="403" t="s">
        <v>1079</v>
      </c>
      <c r="G3498" s="404"/>
      <c r="H3498" s="324" t="s">
        <v>218</v>
      </c>
      <c r="I3498" s="323">
        <v>1.1100000000000001</v>
      </c>
      <c r="J3498" s="323">
        <v>10.47</v>
      </c>
      <c r="K3498" s="325">
        <v>11.62</v>
      </c>
    </row>
    <row r="3499" spans="1:11" hidden="1">
      <c r="A3499" s="323" t="s">
        <v>1076</v>
      </c>
      <c r="B3499" s="324" t="s">
        <v>1083</v>
      </c>
      <c r="C3499" s="324" t="s">
        <v>19</v>
      </c>
      <c r="D3499" s="324">
        <v>88238</v>
      </c>
      <c r="E3499" s="323" t="s">
        <v>1229</v>
      </c>
      <c r="F3499" s="403" t="s">
        <v>1085</v>
      </c>
      <c r="G3499" s="404"/>
      <c r="H3499" s="324" t="s">
        <v>979</v>
      </c>
      <c r="I3499" s="323">
        <v>1.8E-3</v>
      </c>
      <c r="J3499" s="323">
        <v>16.03</v>
      </c>
      <c r="K3499" s="325">
        <v>0.02</v>
      </c>
    </row>
    <row r="3500" spans="1:11" hidden="1">
      <c r="A3500" s="323" t="s">
        <v>1076</v>
      </c>
      <c r="B3500" s="324" t="s">
        <v>1083</v>
      </c>
      <c r="C3500" s="324" t="s">
        <v>19</v>
      </c>
      <c r="D3500" s="324">
        <v>88245</v>
      </c>
      <c r="E3500" s="323" t="s">
        <v>1230</v>
      </c>
      <c r="F3500" s="403" t="s">
        <v>1085</v>
      </c>
      <c r="G3500" s="404"/>
      <c r="H3500" s="324" t="s">
        <v>979</v>
      </c>
      <c r="I3500" s="323">
        <v>1.2500000000000001E-2</v>
      </c>
      <c r="J3500" s="323">
        <v>19.86</v>
      </c>
      <c r="K3500" s="325">
        <v>0.24</v>
      </c>
    </row>
    <row r="3501" spans="1:11" hidden="1">
      <c r="A3501" s="277"/>
      <c r="B3501"/>
      <c r="C3501"/>
      <c r="D3501"/>
      <c r="E3501" s="277"/>
      <c r="F3501" s="277"/>
      <c r="G3501"/>
      <c r="H3501"/>
      <c r="I3501" s="277"/>
      <c r="J3501" s="277"/>
      <c r="K3501" s="278"/>
    </row>
    <row r="3502" spans="1:11" hidden="1">
      <c r="A3502" s="277"/>
      <c r="B3502"/>
      <c r="C3502"/>
      <c r="D3502"/>
      <c r="E3502" s="277"/>
      <c r="F3502" s="277"/>
      <c r="G3502"/>
      <c r="H3502"/>
      <c r="I3502" s="277"/>
      <c r="J3502" s="277"/>
      <c r="K3502" s="278"/>
    </row>
    <row r="3503" spans="1:11" ht="31.5" hidden="1">
      <c r="A3503" s="319" t="s">
        <v>2215</v>
      </c>
      <c r="B3503" s="320" t="s">
        <v>1074</v>
      </c>
      <c r="C3503" s="320" t="s">
        <v>19</v>
      </c>
      <c r="D3503" s="320">
        <v>92795</v>
      </c>
      <c r="E3503" s="321" t="s">
        <v>1269</v>
      </c>
      <c r="F3503" s="321" t="s">
        <v>1210</v>
      </c>
      <c r="G3503" s="320"/>
      <c r="H3503" s="320" t="s">
        <v>218</v>
      </c>
      <c r="I3503" s="321">
        <v>1</v>
      </c>
      <c r="J3503" s="321">
        <v>10.199999999999999</v>
      </c>
      <c r="K3503" s="322">
        <v>10.199999999999999</v>
      </c>
    </row>
    <row r="3504" spans="1:11" ht="24.75" hidden="1">
      <c r="A3504" s="315"/>
      <c r="B3504" s="316" t="s">
        <v>1066</v>
      </c>
      <c r="C3504" s="316" t="s">
        <v>1067</v>
      </c>
      <c r="D3504" s="316" t="s">
        <v>6</v>
      </c>
      <c r="E3504" s="317" t="s">
        <v>1068</v>
      </c>
      <c r="F3504" s="317" t="s">
        <v>1069</v>
      </c>
      <c r="G3504" s="316"/>
      <c r="H3504" s="316" t="s">
        <v>1070</v>
      </c>
      <c r="I3504" s="317" t="s">
        <v>11</v>
      </c>
      <c r="J3504" s="317" t="s">
        <v>1071</v>
      </c>
      <c r="K3504" s="318" t="s">
        <v>1072</v>
      </c>
    </row>
    <row r="3505" spans="1:11" hidden="1">
      <c r="A3505" s="323" t="s">
        <v>1076</v>
      </c>
      <c r="B3505" s="324" t="s">
        <v>1077</v>
      </c>
      <c r="C3505" s="324" t="s">
        <v>19</v>
      </c>
      <c r="D3505" s="324">
        <v>43055</v>
      </c>
      <c r="E3505" s="323" t="s">
        <v>2216</v>
      </c>
      <c r="F3505" s="403" t="s">
        <v>1079</v>
      </c>
      <c r="G3505" s="404"/>
      <c r="H3505" s="324" t="s">
        <v>1228</v>
      </c>
      <c r="I3505" s="323">
        <v>1.1100000000000001</v>
      </c>
      <c r="J3505" s="323">
        <v>9.07</v>
      </c>
      <c r="K3505" s="325">
        <v>10.06</v>
      </c>
    </row>
    <row r="3506" spans="1:11" hidden="1">
      <c r="A3506" s="323" t="s">
        <v>1076</v>
      </c>
      <c r="B3506" s="324" t="s">
        <v>1083</v>
      </c>
      <c r="C3506" s="324" t="s">
        <v>19</v>
      </c>
      <c r="D3506" s="324">
        <v>88238</v>
      </c>
      <c r="E3506" s="323" t="s">
        <v>1229</v>
      </c>
      <c r="F3506" s="403" t="s">
        <v>1085</v>
      </c>
      <c r="G3506" s="404"/>
      <c r="H3506" s="324" t="s">
        <v>979</v>
      </c>
      <c r="I3506" s="323">
        <v>1E-3</v>
      </c>
      <c r="J3506" s="323">
        <v>16.03</v>
      </c>
      <c r="K3506" s="325">
        <v>0.01</v>
      </c>
    </row>
    <row r="3507" spans="1:11" hidden="1">
      <c r="A3507" s="323" t="s">
        <v>1076</v>
      </c>
      <c r="B3507" s="324" t="s">
        <v>1083</v>
      </c>
      <c r="C3507" s="324" t="s">
        <v>19</v>
      </c>
      <c r="D3507" s="324">
        <v>88245</v>
      </c>
      <c r="E3507" s="323" t="s">
        <v>1230</v>
      </c>
      <c r="F3507" s="403" t="s">
        <v>1085</v>
      </c>
      <c r="G3507" s="404"/>
      <c r="H3507" s="324" t="s">
        <v>979</v>
      </c>
      <c r="I3507" s="323">
        <v>7.0000000000000001E-3</v>
      </c>
      <c r="J3507" s="323">
        <v>19.86</v>
      </c>
      <c r="K3507" s="325">
        <v>0.13</v>
      </c>
    </row>
    <row r="3508" spans="1:11" hidden="1">
      <c r="A3508" s="277"/>
      <c r="B3508"/>
      <c r="C3508"/>
      <c r="D3508"/>
      <c r="E3508" s="277"/>
      <c r="F3508" s="277"/>
      <c r="G3508"/>
      <c r="H3508"/>
      <c r="I3508" s="277"/>
      <c r="J3508" s="277"/>
      <c r="K3508" s="278"/>
    </row>
    <row r="3509" spans="1:11" hidden="1">
      <c r="A3509" s="277"/>
      <c r="B3509"/>
      <c r="C3509"/>
      <c r="D3509"/>
      <c r="E3509" s="277"/>
      <c r="F3509" s="277"/>
      <c r="G3509"/>
      <c r="H3509"/>
      <c r="I3509" s="277"/>
      <c r="J3509" s="277"/>
      <c r="K3509" s="278"/>
    </row>
    <row r="3510" spans="1:11" ht="31.5" hidden="1">
      <c r="A3510" s="319" t="s">
        <v>2217</v>
      </c>
      <c r="B3510" s="320" t="s">
        <v>1074</v>
      </c>
      <c r="C3510" s="320" t="s">
        <v>19</v>
      </c>
      <c r="D3510" s="320">
        <v>92792</v>
      </c>
      <c r="E3510" s="321" t="s">
        <v>1313</v>
      </c>
      <c r="F3510" s="321" t="s">
        <v>1210</v>
      </c>
      <c r="G3510" s="320"/>
      <c r="H3510" s="320" t="s">
        <v>218</v>
      </c>
      <c r="I3510" s="321">
        <v>1</v>
      </c>
      <c r="J3510" s="321">
        <v>12.74</v>
      </c>
      <c r="K3510" s="322">
        <v>12.74</v>
      </c>
    </row>
    <row r="3511" spans="1:11" ht="24.75" hidden="1">
      <c r="A3511" s="315"/>
      <c r="B3511" s="316" t="s">
        <v>1066</v>
      </c>
      <c r="C3511" s="316" t="s">
        <v>1067</v>
      </c>
      <c r="D3511" s="316" t="s">
        <v>6</v>
      </c>
      <c r="E3511" s="317" t="s">
        <v>1068</v>
      </c>
      <c r="F3511" s="317" t="s">
        <v>1069</v>
      </c>
      <c r="G3511" s="316"/>
      <c r="H3511" s="316" t="s">
        <v>1070</v>
      </c>
      <c r="I3511" s="317" t="s">
        <v>11</v>
      </c>
      <c r="J3511" s="317" t="s">
        <v>1071</v>
      </c>
      <c r="K3511" s="318" t="s">
        <v>1072</v>
      </c>
    </row>
    <row r="3512" spans="1:11" hidden="1">
      <c r="A3512" s="323" t="s">
        <v>1076</v>
      </c>
      <c r="B3512" s="324" t="s">
        <v>1077</v>
      </c>
      <c r="C3512" s="324" t="s">
        <v>19</v>
      </c>
      <c r="D3512" s="324">
        <v>32</v>
      </c>
      <c r="E3512" s="323" t="s">
        <v>2218</v>
      </c>
      <c r="F3512" s="403" t="s">
        <v>1079</v>
      </c>
      <c r="G3512" s="404"/>
      <c r="H3512" s="324" t="s">
        <v>218</v>
      </c>
      <c r="I3512" s="323">
        <v>1.07</v>
      </c>
      <c r="J3512" s="323">
        <v>11.05</v>
      </c>
      <c r="K3512" s="325">
        <v>11.82</v>
      </c>
    </row>
    <row r="3513" spans="1:11" hidden="1">
      <c r="A3513" s="323" t="s">
        <v>1076</v>
      </c>
      <c r="B3513" s="324" t="s">
        <v>1083</v>
      </c>
      <c r="C3513" s="324" t="s">
        <v>19</v>
      </c>
      <c r="D3513" s="324">
        <v>88238</v>
      </c>
      <c r="E3513" s="323" t="s">
        <v>1229</v>
      </c>
      <c r="F3513" s="403" t="s">
        <v>1085</v>
      </c>
      <c r="G3513" s="404"/>
      <c r="H3513" s="324" t="s">
        <v>979</v>
      </c>
      <c r="I3513" s="323">
        <v>5.8999999999999999E-3</v>
      </c>
      <c r="J3513" s="323">
        <v>16.03</v>
      </c>
      <c r="K3513" s="325">
        <v>0.09</v>
      </c>
    </row>
    <row r="3514" spans="1:11" hidden="1">
      <c r="A3514" s="323" t="s">
        <v>1076</v>
      </c>
      <c r="B3514" s="324" t="s">
        <v>1083</v>
      </c>
      <c r="C3514" s="324" t="s">
        <v>19</v>
      </c>
      <c r="D3514" s="324">
        <v>88245</v>
      </c>
      <c r="E3514" s="323" t="s">
        <v>1230</v>
      </c>
      <c r="F3514" s="403" t="s">
        <v>1085</v>
      </c>
      <c r="G3514" s="404"/>
      <c r="H3514" s="324" t="s">
        <v>979</v>
      </c>
      <c r="I3514" s="323">
        <v>4.2000000000000003E-2</v>
      </c>
      <c r="J3514" s="323">
        <v>19.86</v>
      </c>
      <c r="K3514" s="325">
        <v>0.83</v>
      </c>
    </row>
    <row r="3515" spans="1:11" hidden="1">
      <c r="A3515" s="277"/>
      <c r="B3515"/>
      <c r="C3515"/>
      <c r="D3515"/>
      <c r="E3515" s="277"/>
      <c r="F3515" s="277"/>
      <c r="G3515"/>
      <c r="H3515"/>
      <c r="I3515" s="277"/>
      <c r="J3515" s="277"/>
      <c r="K3515" s="278"/>
    </row>
    <row r="3516" spans="1:11" hidden="1">
      <c r="A3516" s="277"/>
      <c r="B3516"/>
      <c r="C3516"/>
      <c r="D3516"/>
      <c r="E3516" s="277"/>
      <c r="F3516" s="277"/>
      <c r="G3516"/>
      <c r="H3516"/>
      <c r="I3516" s="277"/>
      <c r="J3516" s="277"/>
      <c r="K3516" s="278"/>
    </row>
    <row r="3517" spans="1:11" ht="31.5" hidden="1">
      <c r="A3517" s="319" t="s">
        <v>2219</v>
      </c>
      <c r="B3517" s="320" t="s">
        <v>1074</v>
      </c>
      <c r="C3517" s="320" t="s">
        <v>19</v>
      </c>
      <c r="D3517" s="320">
        <v>92801</v>
      </c>
      <c r="E3517" s="321" t="s">
        <v>1258</v>
      </c>
      <c r="F3517" s="321" t="s">
        <v>1210</v>
      </c>
      <c r="G3517" s="320"/>
      <c r="H3517" s="320" t="s">
        <v>218</v>
      </c>
      <c r="I3517" s="321">
        <v>1</v>
      </c>
      <c r="J3517" s="321">
        <v>12.5</v>
      </c>
      <c r="K3517" s="322">
        <v>12.5</v>
      </c>
    </row>
    <row r="3518" spans="1:11" ht="24.75" hidden="1">
      <c r="A3518" s="315"/>
      <c r="B3518" s="316" t="s">
        <v>1066</v>
      </c>
      <c r="C3518" s="316" t="s">
        <v>1067</v>
      </c>
      <c r="D3518" s="316" t="s">
        <v>6</v>
      </c>
      <c r="E3518" s="317" t="s">
        <v>1068</v>
      </c>
      <c r="F3518" s="317" t="s">
        <v>1069</v>
      </c>
      <c r="G3518" s="316"/>
      <c r="H3518" s="316" t="s">
        <v>1070</v>
      </c>
      <c r="I3518" s="317" t="s">
        <v>11</v>
      </c>
      <c r="J3518" s="317" t="s">
        <v>1071</v>
      </c>
      <c r="K3518" s="318" t="s">
        <v>1072</v>
      </c>
    </row>
    <row r="3519" spans="1:11" hidden="1">
      <c r="A3519" s="323" t="s">
        <v>1076</v>
      </c>
      <c r="B3519" s="324" t="s">
        <v>1077</v>
      </c>
      <c r="C3519" s="324" t="s">
        <v>19</v>
      </c>
      <c r="D3519" s="324">
        <v>32</v>
      </c>
      <c r="E3519" s="323" t="s">
        <v>2218</v>
      </c>
      <c r="F3519" s="403" t="s">
        <v>1079</v>
      </c>
      <c r="G3519" s="404"/>
      <c r="H3519" s="324" t="s">
        <v>218</v>
      </c>
      <c r="I3519" s="323">
        <v>1.07</v>
      </c>
      <c r="J3519" s="323">
        <v>11.05</v>
      </c>
      <c r="K3519" s="325">
        <v>11.82</v>
      </c>
    </row>
    <row r="3520" spans="1:11" hidden="1">
      <c r="A3520" s="323" t="s">
        <v>1076</v>
      </c>
      <c r="B3520" s="324" t="s">
        <v>1083</v>
      </c>
      <c r="C3520" s="324" t="s">
        <v>19</v>
      </c>
      <c r="D3520" s="324">
        <v>88238</v>
      </c>
      <c r="E3520" s="323" t="s">
        <v>1229</v>
      </c>
      <c r="F3520" s="403" t="s">
        <v>1085</v>
      </c>
      <c r="G3520" s="404"/>
      <c r="H3520" s="324" t="s">
        <v>979</v>
      </c>
      <c r="I3520" s="323">
        <v>4.4000000000000003E-3</v>
      </c>
      <c r="J3520" s="323">
        <v>16.03</v>
      </c>
      <c r="K3520" s="325">
        <v>7.0000000000000007E-2</v>
      </c>
    </row>
    <row r="3521" spans="1:11" hidden="1">
      <c r="A3521" s="323" t="s">
        <v>1076</v>
      </c>
      <c r="B3521" s="324" t="s">
        <v>1083</v>
      </c>
      <c r="C3521" s="324" t="s">
        <v>19</v>
      </c>
      <c r="D3521" s="324">
        <v>88245</v>
      </c>
      <c r="E3521" s="323" t="s">
        <v>1230</v>
      </c>
      <c r="F3521" s="403" t="s">
        <v>1085</v>
      </c>
      <c r="G3521" s="404"/>
      <c r="H3521" s="324" t="s">
        <v>979</v>
      </c>
      <c r="I3521" s="323">
        <v>3.1E-2</v>
      </c>
      <c r="J3521" s="323">
        <v>19.86</v>
      </c>
      <c r="K3521" s="325">
        <v>0.61</v>
      </c>
    </row>
    <row r="3522" spans="1:11" hidden="1">
      <c r="A3522" s="277"/>
      <c r="B3522"/>
      <c r="C3522"/>
      <c r="D3522"/>
      <c r="E3522" s="277"/>
      <c r="F3522" s="277"/>
      <c r="G3522"/>
      <c r="H3522"/>
      <c r="I3522" s="277"/>
      <c r="J3522" s="277"/>
      <c r="K3522" s="278"/>
    </row>
    <row r="3523" spans="1:11" hidden="1">
      <c r="A3523" s="277"/>
      <c r="B3523"/>
      <c r="C3523"/>
      <c r="D3523"/>
      <c r="E3523" s="277"/>
      <c r="F3523" s="277"/>
      <c r="G3523"/>
      <c r="H3523"/>
      <c r="I3523" s="277"/>
      <c r="J3523" s="277"/>
      <c r="K3523" s="278"/>
    </row>
    <row r="3524" spans="1:11" ht="31.5" hidden="1">
      <c r="A3524" s="319" t="s">
        <v>2220</v>
      </c>
      <c r="B3524" s="320" t="s">
        <v>1074</v>
      </c>
      <c r="C3524" s="320" t="s">
        <v>19</v>
      </c>
      <c r="D3524" s="320">
        <v>92793</v>
      </c>
      <c r="E3524" s="321" t="s">
        <v>1231</v>
      </c>
      <c r="F3524" s="321" t="s">
        <v>1210</v>
      </c>
      <c r="G3524" s="320"/>
      <c r="H3524" s="320" t="s">
        <v>218</v>
      </c>
      <c r="I3524" s="321">
        <v>1</v>
      </c>
      <c r="J3524" s="321">
        <v>12.82</v>
      </c>
      <c r="K3524" s="322">
        <v>12.82</v>
      </c>
    </row>
    <row r="3525" spans="1:11" ht="24.75" hidden="1">
      <c r="A3525" s="315"/>
      <c r="B3525" s="316" t="s">
        <v>1066</v>
      </c>
      <c r="C3525" s="316" t="s">
        <v>1067</v>
      </c>
      <c r="D3525" s="316" t="s">
        <v>6</v>
      </c>
      <c r="E3525" s="317" t="s">
        <v>1068</v>
      </c>
      <c r="F3525" s="317" t="s">
        <v>1069</v>
      </c>
      <c r="G3525" s="316"/>
      <c r="H3525" s="316" t="s">
        <v>1070</v>
      </c>
      <c r="I3525" s="317" t="s">
        <v>11</v>
      </c>
      <c r="J3525" s="317" t="s">
        <v>1071</v>
      </c>
      <c r="K3525" s="318" t="s">
        <v>1072</v>
      </c>
    </row>
    <row r="3526" spans="1:11" hidden="1">
      <c r="A3526" s="323" t="s">
        <v>1076</v>
      </c>
      <c r="B3526" s="324" t="s">
        <v>1077</v>
      </c>
      <c r="C3526" s="324" t="s">
        <v>19</v>
      </c>
      <c r="D3526" s="324">
        <v>33</v>
      </c>
      <c r="E3526" s="323" t="s">
        <v>2221</v>
      </c>
      <c r="F3526" s="403" t="s">
        <v>1079</v>
      </c>
      <c r="G3526" s="404"/>
      <c r="H3526" s="324" t="s">
        <v>218</v>
      </c>
      <c r="I3526" s="323">
        <v>1.1100000000000001</v>
      </c>
      <c r="J3526" s="323">
        <v>11.11</v>
      </c>
      <c r="K3526" s="325">
        <v>12.33</v>
      </c>
    </row>
    <row r="3527" spans="1:11" hidden="1">
      <c r="A3527" s="323" t="s">
        <v>1076</v>
      </c>
      <c r="B3527" s="324" t="s">
        <v>1083</v>
      </c>
      <c r="C3527" s="324" t="s">
        <v>19</v>
      </c>
      <c r="D3527" s="324">
        <v>88238</v>
      </c>
      <c r="E3527" s="323" t="s">
        <v>1229</v>
      </c>
      <c r="F3527" s="403" t="s">
        <v>1085</v>
      </c>
      <c r="G3527" s="404"/>
      <c r="H3527" s="324" t="s">
        <v>979</v>
      </c>
      <c r="I3527" s="323">
        <v>3.2000000000000002E-3</v>
      </c>
      <c r="J3527" s="323">
        <v>16.03</v>
      </c>
      <c r="K3527" s="325">
        <v>0.05</v>
      </c>
    </row>
    <row r="3528" spans="1:11" hidden="1">
      <c r="A3528" s="323" t="s">
        <v>1076</v>
      </c>
      <c r="B3528" s="324" t="s">
        <v>1083</v>
      </c>
      <c r="C3528" s="324" t="s">
        <v>19</v>
      </c>
      <c r="D3528" s="324">
        <v>88245</v>
      </c>
      <c r="E3528" s="323" t="s">
        <v>1230</v>
      </c>
      <c r="F3528" s="403" t="s">
        <v>1085</v>
      </c>
      <c r="G3528" s="404"/>
      <c r="H3528" s="324" t="s">
        <v>979</v>
      </c>
      <c r="I3528" s="323">
        <v>2.24E-2</v>
      </c>
      <c r="J3528" s="323">
        <v>19.86</v>
      </c>
      <c r="K3528" s="325">
        <v>0.44</v>
      </c>
    </row>
    <row r="3529" spans="1:11" hidden="1">
      <c r="A3529" s="277"/>
      <c r="B3529"/>
      <c r="C3529"/>
      <c r="D3529"/>
      <c r="E3529" s="277"/>
      <c r="F3529" s="277"/>
      <c r="G3529"/>
      <c r="H3529"/>
      <c r="I3529" s="277"/>
      <c r="J3529" s="277"/>
      <c r="K3529" s="278"/>
    </row>
    <row r="3530" spans="1:11" hidden="1">
      <c r="A3530" s="277"/>
      <c r="B3530"/>
      <c r="C3530"/>
      <c r="D3530"/>
      <c r="E3530" s="277"/>
      <c r="F3530" s="277"/>
      <c r="G3530"/>
      <c r="H3530"/>
      <c r="I3530" s="277"/>
      <c r="J3530" s="277"/>
      <c r="K3530" s="278"/>
    </row>
    <row r="3531" spans="1:11" ht="31.5" hidden="1">
      <c r="A3531" s="319" t="s">
        <v>2222</v>
      </c>
      <c r="B3531" s="320" t="s">
        <v>1074</v>
      </c>
      <c r="C3531" s="320" t="s">
        <v>19</v>
      </c>
      <c r="D3531" s="320">
        <v>92802</v>
      </c>
      <c r="E3531" s="321" t="s">
        <v>1261</v>
      </c>
      <c r="F3531" s="321" t="s">
        <v>1210</v>
      </c>
      <c r="G3531" s="320"/>
      <c r="H3531" s="320" t="s">
        <v>218</v>
      </c>
      <c r="I3531" s="321">
        <v>1</v>
      </c>
      <c r="J3531" s="321">
        <v>12.68</v>
      </c>
      <c r="K3531" s="322">
        <v>12.68</v>
      </c>
    </row>
    <row r="3532" spans="1:11" ht="24.75" hidden="1">
      <c r="A3532" s="315"/>
      <c r="B3532" s="316" t="s">
        <v>1066</v>
      </c>
      <c r="C3532" s="316" t="s">
        <v>1067</v>
      </c>
      <c r="D3532" s="316" t="s">
        <v>6</v>
      </c>
      <c r="E3532" s="317" t="s">
        <v>1068</v>
      </c>
      <c r="F3532" s="317" t="s">
        <v>1069</v>
      </c>
      <c r="G3532" s="316"/>
      <c r="H3532" s="316" t="s">
        <v>1070</v>
      </c>
      <c r="I3532" s="317" t="s">
        <v>11</v>
      </c>
      <c r="J3532" s="317" t="s">
        <v>1071</v>
      </c>
      <c r="K3532" s="318" t="s">
        <v>1072</v>
      </c>
    </row>
    <row r="3533" spans="1:11" hidden="1">
      <c r="A3533" s="323" t="s">
        <v>1076</v>
      </c>
      <c r="B3533" s="324" t="s">
        <v>1077</v>
      </c>
      <c r="C3533" s="324" t="s">
        <v>19</v>
      </c>
      <c r="D3533" s="324">
        <v>33</v>
      </c>
      <c r="E3533" s="323" t="s">
        <v>2221</v>
      </c>
      <c r="F3533" s="403" t="s">
        <v>1079</v>
      </c>
      <c r="G3533" s="404"/>
      <c r="H3533" s="324" t="s">
        <v>218</v>
      </c>
      <c r="I3533" s="323">
        <v>1.1100000000000001</v>
      </c>
      <c r="J3533" s="323">
        <v>11.11</v>
      </c>
      <c r="K3533" s="325">
        <v>12.33</v>
      </c>
    </row>
    <row r="3534" spans="1:11" hidden="1">
      <c r="A3534" s="323" t="s">
        <v>1076</v>
      </c>
      <c r="B3534" s="324" t="s">
        <v>1083</v>
      </c>
      <c r="C3534" s="324" t="s">
        <v>19</v>
      </c>
      <c r="D3534" s="324">
        <v>88238</v>
      </c>
      <c r="E3534" s="323" t="s">
        <v>1229</v>
      </c>
      <c r="F3534" s="403" t="s">
        <v>1085</v>
      </c>
      <c r="G3534" s="404"/>
      <c r="H3534" s="324" t="s">
        <v>979</v>
      </c>
      <c r="I3534" s="323">
        <v>2.3E-3</v>
      </c>
      <c r="J3534" s="323">
        <v>16.03</v>
      </c>
      <c r="K3534" s="325">
        <v>0.03</v>
      </c>
    </row>
    <row r="3535" spans="1:11" hidden="1">
      <c r="A3535" s="323" t="s">
        <v>1076</v>
      </c>
      <c r="B3535" s="324" t="s">
        <v>1083</v>
      </c>
      <c r="C3535" s="324" t="s">
        <v>19</v>
      </c>
      <c r="D3535" s="324">
        <v>88245</v>
      </c>
      <c r="E3535" s="323" t="s">
        <v>1230</v>
      </c>
      <c r="F3535" s="403" t="s">
        <v>1085</v>
      </c>
      <c r="G3535" s="404"/>
      <c r="H3535" s="324" t="s">
        <v>979</v>
      </c>
      <c r="I3535" s="323">
        <v>1.6199999999999999E-2</v>
      </c>
      <c r="J3535" s="323">
        <v>19.86</v>
      </c>
      <c r="K3535" s="325">
        <v>0.32</v>
      </c>
    </row>
    <row r="3536" spans="1:11" hidden="1">
      <c r="A3536" s="277"/>
      <c r="B3536"/>
      <c r="C3536"/>
      <c r="D3536"/>
      <c r="E3536" s="277"/>
      <c r="F3536" s="277"/>
      <c r="G3536"/>
      <c r="H3536"/>
      <c r="I3536" s="277"/>
      <c r="J3536" s="277"/>
      <c r="K3536" s="278"/>
    </row>
    <row r="3537" spans="1:11" hidden="1">
      <c r="A3537" s="277"/>
      <c r="B3537"/>
      <c r="C3537"/>
      <c r="D3537"/>
      <c r="E3537" s="277"/>
      <c r="F3537" s="277"/>
      <c r="G3537"/>
      <c r="H3537"/>
      <c r="I3537" s="277"/>
      <c r="J3537" s="277"/>
      <c r="K3537" s="278"/>
    </row>
    <row r="3538" spans="1:11" ht="31.5" hidden="1">
      <c r="A3538" s="319" t="s">
        <v>2223</v>
      </c>
      <c r="B3538" s="320" t="s">
        <v>1074</v>
      </c>
      <c r="C3538" s="320" t="s">
        <v>19</v>
      </c>
      <c r="D3538" s="320">
        <v>92799</v>
      </c>
      <c r="E3538" s="321" t="s">
        <v>2103</v>
      </c>
      <c r="F3538" s="321" t="s">
        <v>1210</v>
      </c>
      <c r="G3538" s="320"/>
      <c r="H3538" s="320" t="s">
        <v>218</v>
      </c>
      <c r="I3538" s="321">
        <v>1</v>
      </c>
      <c r="J3538" s="321">
        <v>12.65</v>
      </c>
      <c r="K3538" s="322">
        <v>12.65</v>
      </c>
    </row>
    <row r="3539" spans="1:11" ht="24.75" hidden="1">
      <c r="A3539" s="315"/>
      <c r="B3539" s="316" t="s">
        <v>1066</v>
      </c>
      <c r="C3539" s="316" t="s">
        <v>1067</v>
      </c>
      <c r="D3539" s="316" t="s">
        <v>6</v>
      </c>
      <c r="E3539" s="317" t="s">
        <v>1068</v>
      </c>
      <c r="F3539" s="317" t="s">
        <v>1069</v>
      </c>
      <c r="G3539" s="316"/>
      <c r="H3539" s="316" t="s">
        <v>1070</v>
      </c>
      <c r="I3539" s="317" t="s">
        <v>11</v>
      </c>
      <c r="J3539" s="317" t="s">
        <v>1071</v>
      </c>
      <c r="K3539" s="318" t="s">
        <v>1072</v>
      </c>
    </row>
    <row r="3540" spans="1:11" hidden="1">
      <c r="A3540" s="323" t="s">
        <v>1076</v>
      </c>
      <c r="B3540" s="324" t="s">
        <v>1077</v>
      </c>
      <c r="C3540" s="324" t="s">
        <v>19</v>
      </c>
      <c r="D3540" s="324">
        <v>43059</v>
      </c>
      <c r="E3540" s="323" t="s">
        <v>2224</v>
      </c>
      <c r="F3540" s="403" t="s">
        <v>1079</v>
      </c>
      <c r="G3540" s="404"/>
      <c r="H3540" s="324" t="s">
        <v>1228</v>
      </c>
      <c r="I3540" s="323">
        <v>1.07</v>
      </c>
      <c r="J3540" s="323">
        <v>9.91</v>
      </c>
      <c r="K3540" s="325">
        <v>10.6</v>
      </c>
    </row>
    <row r="3541" spans="1:11" hidden="1">
      <c r="A3541" s="323" t="s">
        <v>1076</v>
      </c>
      <c r="B3541" s="324" t="s">
        <v>1083</v>
      </c>
      <c r="C3541" s="324" t="s">
        <v>19</v>
      </c>
      <c r="D3541" s="324">
        <v>88238</v>
      </c>
      <c r="E3541" s="323" t="s">
        <v>1229</v>
      </c>
      <c r="F3541" s="403" t="s">
        <v>1085</v>
      </c>
      <c r="G3541" s="404"/>
      <c r="H3541" s="324" t="s">
        <v>979</v>
      </c>
      <c r="I3541" s="323">
        <v>1.3100000000000001E-2</v>
      </c>
      <c r="J3541" s="323">
        <v>16.03</v>
      </c>
      <c r="K3541" s="325">
        <v>0.2</v>
      </c>
    </row>
    <row r="3542" spans="1:11" hidden="1">
      <c r="A3542" s="323" t="s">
        <v>1076</v>
      </c>
      <c r="B3542" s="324" t="s">
        <v>1083</v>
      </c>
      <c r="C3542" s="324" t="s">
        <v>19</v>
      </c>
      <c r="D3542" s="324">
        <v>88245</v>
      </c>
      <c r="E3542" s="323" t="s">
        <v>1230</v>
      </c>
      <c r="F3542" s="403" t="s">
        <v>1085</v>
      </c>
      <c r="G3542" s="404"/>
      <c r="H3542" s="324" t="s">
        <v>979</v>
      </c>
      <c r="I3542" s="323">
        <v>9.3299999999999994E-2</v>
      </c>
      <c r="J3542" s="323">
        <v>19.86</v>
      </c>
      <c r="K3542" s="325">
        <v>1.85</v>
      </c>
    </row>
    <row r="3543" spans="1:11" hidden="1">
      <c r="A3543" s="277"/>
      <c r="B3543"/>
      <c r="C3543"/>
      <c r="D3543"/>
      <c r="E3543" s="277"/>
      <c r="F3543" s="277"/>
      <c r="G3543"/>
      <c r="H3543"/>
      <c r="I3543" s="277"/>
      <c r="J3543" s="277"/>
      <c r="K3543" s="278"/>
    </row>
    <row r="3544" spans="1:11" hidden="1">
      <c r="A3544" s="277"/>
      <c r="B3544"/>
      <c r="C3544"/>
      <c r="D3544"/>
      <c r="E3544" s="277"/>
      <c r="F3544" s="277"/>
      <c r="G3544"/>
      <c r="H3544"/>
      <c r="I3544" s="277"/>
      <c r="J3544" s="277"/>
      <c r="K3544" s="278"/>
    </row>
    <row r="3545" spans="1:11" ht="31.5" hidden="1">
      <c r="A3545" s="319" t="s">
        <v>2225</v>
      </c>
      <c r="B3545" s="320" t="s">
        <v>1074</v>
      </c>
      <c r="C3545" s="320" t="s">
        <v>19</v>
      </c>
      <c r="D3545" s="320">
        <v>92791</v>
      </c>
      <c r="E3545" s="321" t="s">
        <v>1237</v>
      </c>
      <c r="F3545" s="321" t="s">
        <v>1210</v>
      </c>
      <c r="G3545" s="320"/>
      <c r="H3545" s="320" t="s">
        <v>218</v>
      </c>
      <c r="I3545" s="321">
        <v>1</v>
      </c>
      <c r="J3545" s="321">
        <v>12.29</v>
      </c>
      <c r="K3545" s="322">
        <v>12.29</v>
      </c>
    </row>
    <row r="3546" spans="1:11" ht="24.75" hidden="1">
      <c r="A3546" s="315"/>
      <c r="B3546" s="316" t="s">
        <v>1066</v>
      </c>
      <c r="C3546" s="316" t="s">
        <v>1067</v>
      </c>
      <c r="D3546" s="316" t="s">
        <v>6</v>
      </c>
      <c r="E3546" s="317" t="s">
        <v>1068</v>
      </c>
      <c r="F3546" s="317" t="s">
        <v>1069</v>
      </c>
      <c r="G3546" s="316"/>
      <c r="H3546" s="316" t="s">
        <v>1070</v>
      </c>
      <c r="I3546" s="317" t="s">
        <v>11</v>
      </c>
      <c r="J3546" s="317" t="s">
        <v>1071</v>
      </c>
      <c r="K3546" s="318" t="s">
        <v>1072</v>
      </c>
    </row>
    <row r="3547" spans="1:11" hidden="1">
      <c r="A3547" s="323" t="s">
        <v>1076</v>
      </c>
      <c r="B3547" s="324" t="s">
        <v>1077</v>
      </c>
      <c r="C3547" s="324" t="s">
        <v>19</v>
      </c>
      <c r="D3547" s="324">
        <v>43059</v>
      </c>
      <c r="E3547" s="323" t="s">
        <v>2224</v>
      </c>
      <c r="F3547" s="403" t="s">
        <v>1079</v>
      </c>
      <c r="G3547" s="404"/>
      <c r="H3547" s="324" t="s">
        <v>1228</v>
      </c>
      <c r="I3547" s="323">
        <v>1.07</v>
      </c>
      <c r="J3547" s="323">
        <v>9.91</v>
      </c>
      <c r="K3547" s="325">
        <v>10.6</v>
      </c>
    </row>
    <row r="3548" spans="1:11" hidden="1">
      <c r="A3548" s="323" t="s">
        <v>1076</v>
      </c>
      <c r="B3548" s="324" t="s">
        <v>1083</v>
      </c>
      <c r="C3548" s="324" t="s">
        <v>19</v>
      </c>
      <c r="D3548" s="324">
        <v>88238</v>
      </c>
      <c r="E3548" s="323" t="s">
        <v>1229</v>
      </c>
      <c r="F3548" s="403" t="s">
        <v>1085</v>
      </c>
      <c r="G3548" s="404"/>
      <c r="H3548" s="324" t="s">
        <v>979</v>
      </c>
      <c r="I3548" s="323">
        <v>1.0800000000000001E-2</v>
      </c>
      <c r="J3548" s="323">
        <v>16.03</v>
      </c>
      <c r="K3548" s="325">
        <v>0.17</v>
      </c>
    </row>
    <row r="3549" spans="1:11" hidden="1">
      <c r="A3549" s="323" t="s">
        <v>1076</v>
      </c>
      <c r="B3549" s="324" t="s">
        <v>1083</v>
      </c>
      <c r="C3549" s="324" t="s">
        <v>19</v>
      </c>
      <c r="D3549" s="324">
        <v>88245</v>
      </c>
      <c r="E3549" s="323" t="s">
        <v>1230</v>
      </c>
      <c r="F3549" s="403" t="s">
        <v>1085</v>
      </c>
      <c r="G3549" s="404"/>
      <c r="H3549" s="324" t="s">
        <v>979</v>
      </c>
      <c r="I3549" s="323">
        <v>7.6899999999999996E-2</v>
      </c>
      <c r="J3549" s="323">
        <v>19.86</v>
      </c>
      <c r="K3549" s="325">
        <v>1.52</v>
      </c>
    </row>
    <row r="3550" spans="1:11" hidden="1">
      <c r="A3550" s="277"/>
      <c r="B3550"/>
      <c r="C3550"/>
      <c r="D3550"/>
      <c r="E3550" s="277"/>
      <c r="F3550" s="277"/>
      <c r="G3550"/>
      <c r="H3550"/>
      <c r="I3550" s="277"/>
      <c r="J3550" s="277"/>
      <c r="K3550" s="278"/>
    </row>
    <row r="3551" spans="1:11" hidden="1">
      <c r="A3551" s="277"/>
      <c r="B3551"/>
      <c r="C3551"/>
      <c r="D3551"/>
      <c r="E3551" s="277"/>
      <c r="F3551" s="277"/>
      <c r="G3551"/>
      <c r="H3551"/>
      <c r="I3551" s="277"/>
      <c r="J3551" s="277"/>
      <c r="K3551" s="278"/>
    </row>
    <row r="3552" spans="1:11" ht="31.5" hidden="1">
      <c r="A3552" s="319" t="s">
        <v>2226</v>
      </c>
      <c r="B3552" s="320" t="s">
        <v>1074</v>
      </c>
      <c r="C3552" s="320" t="s">
        <v>19</v>
      </c>
      <c r="D3552" s="320">
        <v>92800</v>
      </c>
      <c r="E3552" s="321" t="s">
        <v>1264</v>
      </c>
      <c r="F3552" s="321" t="s">
        <v>1210</v>
      </c>
      <c r="G3552" s="320"/>
      <c r="H3552" s="320" t="s">
        <v>218</v>
      </c>
      <c r="I3552" s="321">
        <v>1</v>
      </c>
      <c r="J3552" s="321">
        <v>11.88</v>
      </c>
      <c r="K3552" s="322">
        <v>11.88</v>
      </c>
    </row>
    <row r="3553" spans="1:11" ht="24.75" hidden="1">
      <c r="A3553" s="315"/>
      <c r="B3553" s="316" t="s">
        <v>1066</v>
      </c>
      <c r="C3553" s="316" t="s">
        <v>1067</v>
      </c>
      <c r="D3553" s="316" t="s">
        <v>6</v>
      </c>
      <c r="E3553" s="317" t="s">
        <v>1068</v>
      </c>
      <c r="F3553" s="317" t="s">
        <v>1069</v>
      </c>
      <c r="G3553" s="316"/>
      <c r="H3553" s="316" t="s">
        <v>1070</v>
      </c>
      <c r="I3553" s="317" t="s">
        <v>11</v>
      </c>
      <c r="J3553" s="317" t="s">
        <v>1071</v>
      </c>
      <c r="K3553" s="318" t="s">
        <v>1072</v>
      </c>
    </row>
    <row r="3554" spans="1:11" hidden="1">
      <c r="A3554" s="323" t="s">
        <v>1076</v>
      </c>
      <c r="B3554" s="324" t="s">
        <v>1077</v>
      </c>
      <c r="C3554" s="324" t="s">
        <v>19</v>
      </c>
      <c r="D3554" s="324">
        <v>43059</v>
      </c>
      <c r="E3554" s="323" t="s">
        <v>2224</v>
      </c>
      <c r="F3554" s="403" t="s">
        <v>1079</v>
      </c>
      <c r="G3554" s="404"/>
      <c r="H3554" s="324" t="s">
        <v>1228</v>
      </c>
      <c r="I3554" s="323">
        <v>1.07</v>
      </c>
      <c r="J3554" s="323">
        <v>9.91</v>
      </c>
      <c r="K3554" s="325">
        <v>10.6</v>
      </c>
    </row>
    <row r="3555" spans="1:11" hidden="1">
      <c r="A3555" s="323" t="s">
        <v>1076</v>
      </c>
      <c r="B3555" s="324" t="s">
        <v>1083</v>
      </c>
      <c r="C3555" s="324" t="s">
        <v>19</v>
      </c>
      <c r="D3555" s="324">
        <v>88238</v>
      </c>
      <c r="E3555" s="323" t="s">
        <v>1229</v>
      </c>
      <c r="F3555" s="403" t="s">
        <v>1085</v>
      </c>
      <c r="G3555" s="404"/>
      <c r="H3555" s="324" t="s">
        <v>979</v>
      </c>
      <c r="I3555" s="323">
        <v>8.2000000000000007E-3</v>
      </c>
      <c r="J3555" s="323">
        <v>16.03</v>
      </c>
      <c r="K3555" s="325">
        <v>0.13</v>
      </c>
    </row>
    <row r="3556" spans="1:11" hidden="1">
      <c r="A3556" s="323" t="s">
        <v>1076</v>
      </c>
      <c r="B3556" s="324" t="s">
        <v>1083</v>
      </c>
      <c r="C3556" s="324" t="s">
        <v>19</v>
      </c>
      <c r="D3556" s="324">
        <v>88245</v>
      </c>
      <c r="E3556" s="323" t="s">
        <v>1230</v>
      </c>
      <c r="F3556" s="403" t="s">
        <v>1085</v>
      </c>
      <c r="G3556" s="404"/>
      <c r="H3556" s="324" t="s">
        <v>979</v>
      </c>
      <c r="I3556" s="323">
        <v>5.8099999999999999E-2</v>
      </c>
      <c r="J3556" s="323">
        <v>19.86</v>
      </c>
      <c r="K3556" s="325">
        <v>1.1499999999999999</v>
      </c>
    </row>
    <row r="3557" spans="1:11" hidden="1">
      <c r="A3557" s="277"/>
      <c r="B3557"/>
      <c r="C3557"/>
      <c r="D3557"/>
      <c r="E3557" s="277"/>
      <c r="F3557" s="277"/>
      <c r="G3557"/>
      <c r="H3557"/>
      <c r="I3557" s="277"/>
      <c r="J3557" s="277"/>
      <c r="K3557" s="278"/>
    </row>
    <row r="3558" spans="1:11" hidden="1">
      <c r="A3558" s="277"/>
      <c r="B3558"/>
      <c r="C3558"/>
      <c r="D3558"/>
      <c r="E3558" s="277"/>
      <c r="F3558" s="277"/>
      <c r="G3558"/>
      <c r="H3558"/>
      <c r="I3558" s="277"/>
      <c r="J3558" s="277"/>
      <c r="K3558" s="278"/>
    </row>
    <row r="3559" spans="1:11" ht="47.25" hidden="1">
      <c r="A3559" s="319" t="s">
        <v>2227</v>
      </c>
      <c r="B3559" s="320" t="s">
        <v>1074</v>
      </c>
      <c r="C3559" s="320" t="s">
        <v>19</v>
      </c>
      <c r="D3559" s="320">
        <v>86935</v>
      </c>
      <c r="E3559" s="321" t="s">
        <v>1713</v>
      </c>
      <c r="F3559" s="321" t="s">
        <v>1366</v>
      </c>
      <c r="G3559" s="320"/>
      <c r="H3559" s="320" t="s">
        <v>123</v>
      </c>
      <c r="I3559" s="321">
        <v>1</v>
      </c>
      <c r="J3559" s="321">
        <v>275.47000000000003</v>
      </c>
      <c r="K3559" s="322">
        <v>275.47000000000003</v>
      </c>
    </row>
    <row r="3560" spans="1:11" ht="24.75" hidden="1">
      <c r="A3560" s="315"/>
      <c r="B3560" s="316" t="s">
        <v>1066</v>
      </c>
      <c r="C3560" s="316" t="s">
        <v>1067</v>
      </c>
      <c r="D3560" s="316" t="s">
        <v>6</v>
      </c>
      <c r="E3560" s="317" t="s">
        <v>1068</v>
      </c>
      <c r="F3560" s="317" t="s">
        <v>1069</v>
      </c>
      <c r="G3560" s="316"/>
      <c r="H3560" s="316" t="s">
        <v>1070</v>
      </c>
      <c r="I3560" s="317" t="s">
        <v>11</v>
      </c>
      <c r="J3560" s="317" t="s">
        <v>1071</v>
      </c>
      <c r="K3560" s="318" t="s">
        <v>1072</v>
      </c>
    </row>
    <row r="3561" spans="1:11" hidden="1">
      <c r="A3561" s="323" t="s">
        <v>1076</v>
      </c>
      <c r="B3561" s="324" t="s">
        <v>1083</v>
      </c>
      <c r="C3561" s="324" t="s">
        <v>19</v>
      </c>
      <c r="D3561" s="324">
        <v>86878</v>
      </c>
      <c r="E3561" s="323" t="s">
        <v>2228</v>
      </c>
      <c r="F3561" s="403" t="s">
        <v>1117</v>
      </c>
      <c r="G3561" s="404"/>
      <c r="H3561" s="324" t="s">
        <v>123</v>
      </c>
      <c r="I3561" s="323">
        <v>1</v>
      </c>
      <c r="J3561" s="323">
        <v>55.74</v>
      </c>
      <c r="K3561" s="325">
        <v>55.74</v>
      </c>
    </row>
    <row r="3562" spans="1:11" hidden="1">
      <c r="A3562" s="323" t="s">
        <v>1076</v>
      </c>
      <c r="B3562" s="324" t="s">
        <v>1083</v>
      </c>
      <c r="C3562" s="324" t="s">
        <v>19</v>
      </c>
      <c r="D3562" s="324">
        <v>86883</v>
      </c>
      <c r="E3562" s="323" t="s">
        <v>618</v>
      </c>
      <c r="F3562" s="403" t="s">
        <v>1117</v>
      </c>
      <c r="G3562" s="404"/>
      <c r="H3562" s="324" t="s">
        <v>123</v>
      </c>
      <c r="I3562" s="323">
        <v>1</v>
      </c>
      <c r="J3562" s="323">
        <v>13.24</v>
      </c>
      <c r="K3562" s="325">
        <v>13.24</v>
      </c>
    </row>
    <row r="3563" spans="1:11" hidden="1">
      <c r="A3563" s="323" t="s">
        <v>1076</v>
      </c>
      <c r="B3563" s="324" t="s">
        <v>1083</v>
      </c>
      <c r="C3563" s="324" t="s">
        <v>19</v>
      </c>
      <c r="D3563" s="324">
        <v>86900</v>
      </c>
      <c r="E3563" s="323" t="s">
        <v>2229</v>
      </c>
      <c r="F3563" s="403" t="s">
        <v>1117</v>
      </c>
      <c r="G3563" s="404"/>
      <c r="H3563" s="324" t="s">
        <v>123</v>
      </c>
      <c r="I3563" s="323">
        <v>1</v>
      </c>
      <c r="J3563" s="323">
        <v>206.49</v>
      </c>
      <c r="K3563" s="325">
        <v>206.49</v>
      </c>
    </row>
    <row r="3564" spans="1:11" hidden="1">
      <c r="A3564" s="277"/>
      <c r="B3564"/>
      <c r="C3564"/>
      <c r="D3564"/>
      <c r="E3564" s="277"/>
      <c r="F3564" s="277"/>
      <c r="G3564"/>
      <c r="H3564"/>
      <c r="I3564" s="277"/>
      <c r="J3564" s="277"/>
      <c r="K3564" s="278"/>
    </row>
    <row r="3565" spans="1:11" hidden="1">
      <c r="A3565" s="277"/>
      <c r="B3565"/>
      <c r="C3565"/>
      <c r="D3565"/>
      <c r="E3565" s="277"/>
      <c r="F3565" s="277"/>
      <c r="G3565"/>
      <c r="H3565"/>
      <c r="I3565" s="277"/>
      <c r="J3565" s="277"/>
      <c r="K3565" s="278"/>
    </row>
    <row r="3566" spans="1:11" ht="47.25" hidden="1">
      <c r="A3566" s="319" t="s">
        <v>2230</v>
      </c>
      <c r="B3566" s="320" t="s">
        <v>1074</v>
      </c>
      <c r="C3566" s="320" t="s">
        <v>19</v>
      </c>
      <c r="D3566" s="320">
        <v>86901</v>
      </c>
      <c r="E3566" s="321" t="s">
        <v>2231</v>
      </c>
      <c r="F3566" s="321" t="s">
        <v>1366</v>
      </c>
      <c r="G3566" s="320"/>
      <c r="H3566" s="320" t="s">
        <v>123</v>
      </c>
      <c r="I3566" s="321">
        <v>1</v>
      </c>
      <c r="J3566" s="321">
        <v>135.15</v>
      </c>
      <c r="K3566" s="322">
        <v>135.15</v>
      </c>
    </row>
    <row r="3567" spans="1:11" ht="24.75" hidden="1">
      <c r="A3567" s="315"/>
      <c r="B3567" s="316" t="s">
        <v>1066</v>
      </c>
      <c r="C3567" s="316" t="s">
        <v>1067</v>
      </c>
      <c r="D3567" s="316" t="s">
        <v>6</v>
      </c>
      <c r="E3567" s="317" t="s">
        <v>1068</v>
      </c>
      <c r="F3567" s="317" t="s">
        <v>1069</v>
      </c>
      <c r="G3567" s="316"/>
      <c r="H3567" s="316" t="s">
        <v>1070</v>
      </c>
      <c r="I3567" s="317" t="s">
        <v>11</v>
      </c>
      <c r="J3567" s="317" t="s">
        <v>1071</v>
      </c>
      <c r="K3567" s="318" t="s">
        <v>1072</v>
      </c>
    </row>
    <row r="3568" spans="1:11" hidden="1">
      <c r="A3568" s="323" t="s">
        <v>1076</v>
      </c>
      <c r="B3568" s="324" t="s">
        <v>1077</v>
      </c>
      <c r="C3568" s="324" t="s">
        <v>19</v>
      </c>
      <c r="D3568" s="324">
        <v>4823</v>
      </c>
      <c r="E3568" s="323" t="s">
        <v>1674</v>
      </c>
      <c r="F3568" s="403" t="s">
        <v>1079</v>
      </c>
      <c r="G3568" s="404"/>
      <c r="H3568" s="324" t="s">
        <v>218</v>
      </c>
      <c r="I3568" s="323">
        <v>0.52710000000000001</v>
      </c>
      <c r="J3568" s="323">
        <v>44.68</v>
      </c>
      <c r="K3568" s="325">
        <v>23.55</v>
      </c>
    </row>
    <row r="3569" spans="1:11" hidden="1">
      <c r="A3569" s="323" t="s">
        <v>1076</v>
      </c>
      <c r="B3569" s="324" t="s">
        <v>1077</v>
      </c>
      <c r="C3569" s="324" t="s">
        <v>19</v>
      </c>
      <c r="D3569" s="324">
        <v>20269</v>
      </c>
      <c r="E3569" s="323" t="s">
        <v>2232</v>
      </c>
      <c r="F3569" s="403" t="s">
        <v>1079</v>
      </c>
      <c r="G3569" s="404"/>
      <c r="H3569" s="324" t="s">
        <v>123</v>
      </c>
      <c r="I3569" s="323">
        <v>1</v>
      </c>
      <c r="J3569" s="323">
        <v>90.51</v>
      </c>
      <c r="K3569" s="325">
        <v>90.51</v>
      </c>
    </row>
    <row r="3570" spans="1:11" hidden="1">
      <c r="A3570" s="323" t="s">
        <v>1076</v>
      </c>
      <c r="B3570" s="324" t="s">
        <v>1083</v>
      </c>
      <c r="C3570" s="324" t="s">
        <v>19</v>
      </c>
      <c r="D3570" s="324">
        <v>88274</v>
      </c>
      <c r="E3570" s="323" t="s">
        <v>1416</v>
      </c>
      <c r="F3570" s="403" t="s">
        <v>1085</v>
      </c>
      <c r="G3570" s="404"/>
      <c r="H3570" s="324" t="s">
        <v>979</v>
      </c>
      <c r="I3570" s="323">
        <v>0.8458</v>
      </c>
      <c r="J3570" s="323">
        <v>19.899999999999999</v>
      </c>
      <c r="K3570" s="325">
        <v>16.829999999999998</v>
      </c>
    </row>
    <row r="3571" spans="1:11" hidden="1">
      <c r="A3571" s="323" t="s">
        <v>1076</v>
      </c>
      <c r="B3571" s="324" t="s">
        <v>1083</v>
      </c>
      <c r="C3571" s="324" t="s">
        <v>19</v>
      </c>
      <c r="D3571" s="324">
        <v>88316</v>
      </c>
      <c r="E3571" s="323" t="s">
        <v>1086</v>
      </c>
      <c r="F3571" s="403" t="s">
        <v>1085</v>
      </c>
      <c r="G3571" s="404"/>
      <c r="H3571" s="324" t="s">
        <v>979</v>
      </c>
      <c r="I3571" s="323">
        <v>0.26650000000000001</v>
      </c>
      <c r="J3571" s="323">
        <v>16.02</v>
      </c>
      <c r="K3571" s="325">
        <v>4.26</v>
      </c>
    </row>
    <row r="3572" spans="1:11" hidden="1">
      <c r="A3572" s="277"/>
      <c r="B3572"/>
      <c r="C3572"/>
      <c r="D3572"/>
      <c r="E3572" s="277"/>
      <c r="F3572" s="277"/>
      <c r="G3572"/>
      <c r="H3572"/>
      <c r="I3572" s="277"/>
      <c r="J3572" s="277"/>
      <c r="K3572" s="278"/>
    </row>
    <row r="3573" spans="1:11" hidden="1">
      <c r="A3573" s="277"/>
      <c r="B3573"/>
      <c r="C3573"/>
      <c r="D3573"/>
      <c r="E3573" s="277"/>
      <c r="F3573" s="277"/>
      <c r="G3573"/>
      <c r="H3573"/>
      <c r="I3573" s="277"/>
      <c r="J3573" s="277"/>
      <c r="K3573" s="278"/>
    </row>
    <row r="3574" spans="1:11" ht="47.25" hidden="1">
      <c r="A3574" s="319" t="s">
        <v>2233</v>
      </c>
      <c r="B3574" s="320" t="s">
        <v>1074</v>
      </c>
      <c r="C3574" s="320" t="s">
        <v>19</v>
      </c>
      <c r="D3574" s="320">
        <v>86937</v>
      </c>
      <c r="E3574" s="321" t="s">
        <v>1692</v>
      </c>
      <c r="F3574" s="321" t="s">
        <v>1366</v>
      </c>
      <c r="G3574" s="320"/>
      <c r="H3574" s="320" t="s">
        <v>123</v>
      </c>
      <c r="I3574" s="321">
        <v>1</v>
      </c>
      <c r="J3574" s="321">
        <v>200.09</v>
      </c>
      <c r="K3574" s="322">
        <v>200.09</v>
      </c>
    </row>
    <row r="3575" spans="1:11" ht="24.75" hidden="1">
      <c r="A3575" s="315"/>
      <c r="B3575" s="316" t="s">
        <v>1066</v>
      </c>
      <c r="C3575" s="316" t="s">
        <v>1067</v>
      </c>
      <c r="D3575" s="316" t="s">
        <v>6</v>
      </c>
      <c r="E3575" s="317" t="s">
        <v>1068</v>
      </c>
      <c r="F3575" s="317" t="s">
        <v>1069</v>
      </c>
      <c r="G3575" s="316"/>
      <c r="H3575" s="316" t="s">
        <v>1070</v>
      </c>
      <c r="I3575" s="317" t="s">
        <v>11</v>
      </c>
      <c r="J3575" s="317" t="s">
        <v>1071</v>
      </c>
      <c r="K3575" s="318" t="s">
        <v>1072</v>
      </c>
    </row>
    <row r="3576" spans="1:11" ht="24.75" hidden="1">
      <c r="A3576" s="323" t="s">
        <v>1076</v>
      </c>
      <c r="B3576" s="324" t="s">
        <v>1083</v>
      </c>
      <c r="C3576" s="324" t="s">
        <v>19</v>
      </c>
      <c r="D3576" s="324">
        <v>86877</v>
      </c>
      <c r="E3576" s="323" t="s">
        <v>2234</v>
      </c>
      <c r="F3576" s="403" t="s">
        <v>1117</v>
      </c>
      <c r="G3576" s="404"/>
      <c r="H3576" s="324" t="s">
        <v>123</v>
      </c>
      <c r="I3576" s="323">
        <v>1</v>
      </c>
      <c r="J3576" s="323">
        <v>51.7</v>
      </c>
      <c r="K3576" s="325">
        <v>51.7</v>
      </c>
    </row>
    <row r="3577" spans="1:11" hidden="1">
      <c r="A3577" s="323" t="s">
        <v>1076</v>
      </c>
      <c r="B3577" s="324" t="s">
        <v>1083</v>
      </c>
      <c r="C3577" s="324" t="s">
        <v>19</v>
      </c>
      <c r="D3577" s="324">
        <v>86883</v>
      </c>
      <c r="E3577" s="323" t="s">
        <v>618</v>
      </c>
      <c r="F3577" s="403" t="s">
        <v>1117</v>
      </c>
      <c r="G3577" s="404"/>
      <c r="H3577" s="324" t="s">
        <v>123</v>
      </c>
      <c r="I3577" s="323">
        <v>1</v>
      </c>
      <c r="J3577" s="323">
        <v>13.24</v>
      </c>
      <c r="K3577" s="325">
        <v>13.24</v>
      </c>
    </row>
    <row r="3578" spans="1:11" hidden="1">
      <c r="A3578" s="323" t="s">
        <v>1076</v>
      </c>
      <c r="B3578" s="324" t="s">
        <v>1083</v>
      </c>
      <c r="C3578" s="324" t="s">
        <v>19</v>
      </c>
      <c r="D3578" s="324">
        <v>86901</v>
      </c>
      <c r="E3578" s="323" t="s">
        <v>2231</v>
      </c>
      <c r="F3578" s="403" t="s">
        <v>1117</v>
      </c>
      <c r="G3578" s="404"/>
      <c r="H3578" s="324" t="s">
        <v>123</v>
      </c>
      <c r="I3578" s="323">
        <v>1</v>
      </c>
      <c r="J3578" s="323">
        <v>135.15</v>
      </c>
      <c r="K3578" s="325">
        <v>135.15</v>
      </c>
    </row>
    <row r="3579" spans="1:11" hidden="1">
      <c r="A3579" s="277"/>
      <c r="B3579"/>
      <c r="C3579"/>
      <c r="D3579"/>
      <c r="E3579" s="277"/>
      <c r="F3579" s="277"/>
      <c r="G3579"/>
      <c r="H3579"/>
      <c r="I3579" s="277"/>
      <c r="J3579" s="277"/>
      <c r="K3579" s="278"/>
    </row>
    <row r="3580" spans="1:11" hidden="1">
      <c r="A3580" s="277"/>
      <c r="B3580"/>
      <c r="C3580"/>
      <c r="D3580"/>
      <c r="E3580" s="277"/>
      <c r="F3580" s="277"/>
      <c r="G3580"/>
      <c r="H3580"/>
      <c r="I3580" s="277"/>
      <c r="J3580" s="277"/>
      <c r="K3580" s="278"/>
    </row>
    <row r="3581" spans="1:11" ht="47.25" hidden="1">
      <c r="A3581" s="319" t="s">
        <v>2235</v>
      </c>
      <c r="B3581" s="320" t="s">
        <v>1074</v>
      </c>
      <c r="C3581" s="320" t="s">
        <v>19</v>
      </c>
      <c r="D3581" s="320">
        <v>86900</v>
      </c>
      <c r="E3581" s="321" t="s">
        <v>2229</v>
      </c>
      <c r="F3581" s="321" t="s">
        <v>1366</v>
      </c>
      <c r="G3581" s="320"/>
      <c r="H3581" s="320" t="s">
        <v>123</v>
      </c>
      <c r="I3581" s="321">
        <v>1</v>
      </c>
      <c r="J3581" s="321">
        <v>206.49</v>
      </c>
      <c r="K3581" s="322">
        <v>206.49</v>
      </c>
    </row>
    <row r="3582" spans="1:11" ht="24.75" hidden="1">
      <c r="A3582" s="315"/>
      <c r="B3582" s="316" t="s">
        <v>1066</v>
      </c>
      <c r="C3582" s="316" t="s">
        <v>1067</v>
      </c>
      <c r="D3582" s="316" t="s">
        <v>6</v>
      </c>
      <c r="E3582" s="317" t="s">
        <v>1068</v>
      </c>
      <c r="F3582" s="317" t="s">
        <v>1069</v>
      </c>
      <c r="G3582" s="316"/>
      <c r="H3582" s="316" t="s">
        <v>1070</v>
      </c>
      <c r="I3582" s="317" t="s">
        <v>11</v>
      </c>
      <c r="J3582" s="317" t="s">
        <v>1071</v>
      </c>
      <c r="K3582" s="318" t="s">
        <v>1072</v>
      </c>
    </row>
    <row r="3583" spans="1:11" hidden="1">
      <c r="A3583" s="323" t="s">
        <v>1076</v>
      </c>
      <c r="B3583" s="324" t="s">
        <v>1077</v>
      </c>
      <c r="C3583" s="324" t="s">
        <v>19</v>
      </c>
      <c r="D3583" s="324">
        <v>1743</v>
      </c>
      <c r="E3583" s="323" t="s">
        <v>2236</v>
      </c>
      <c r="F3583" s="403" t="s">
        <v>1079</v>
      </c>
      <c r="G3583" s="404"/>
      <c r="H3583" s="324" t="s">
        <v>123</v>
      </c>
      <c r="I3583" s="323">
        <v>1</v>
      </c>
      <c r="J3583" s="323">
        <v>181.31</v>
      </c>
      <c r="K3583" s="325">
        <v>181.31</v>
      </c>
    </row>
    <row r="3584" spans="1:11" hidden="1">
      <c r="A3584" s="323" t="s">
        <v>1076</v>
      </c>
      <c r="B3584" s="324" t="s">
        <v>1077</v>
      </c>
      <c r="C3584" s="324" t="s">
        <v>19</v>
      </c>
      <c r="D3584" s="324">
        <v>4823</v>
      </c>
      <c r="E3584" s="323" t="s">
        <v>1674</v>
      </c>
      <c r="F3584" s="403" t="s">
        <v>1079</v>
      </c>
      <c r="G3584" s="404"/>
      <c r="H3584" s="324" t="s">
        <v>218</v>
      </c>
      <c r="I3584" s="323">
        <v>0.2974</v>
      </c>
      <c r="J3584" s="323">
        <v>44.68</v>
      </c>
      <c r="K3584" s="325">
        <v>13.28</v>
      </c>
    </row>
    <row r="3585" spans="1:11" hidden="1">
      <c r="A3585" s="323" t="s">
        <v>1076</v>
      </c>
      <c r="B3585" s="324" t="s">
        <v>1083</v>
      </c>
      <c r="C3585" s="324" t="s">
        <v>19</v>
      </c>
      <c r="D3585" s="324">
        <v>88274</v>
      </c>
      <c r="E3585" s="323" t="s">
        <v>1416</v>
      </c>
      <c r="F3585" s="403" t="s">
        <v>1085</v>
      </c>
      <c r="G3585" s="404"/>
      <c r="H3585" s="324" t="s">
        <v>979</v>
      </c>
      <c r="I3585" s="323">
        <v>0.47739999999999999</v>
      </c>
      <c r="J3585" s="323">
        <v>19.899999999999999</v>
      </c>
      <c r="K3585" s="325">
        <v>9.5</v>
      </c>
    </row>
    <row r="3586" spans="1:11" hidden="1">
      <c r="A3586" s="323" t="s">
        <v>1076</v>
      </c>
      <c r="B3586" s="324" t="s">
        <v>1083</v>
      </c>
      <c r="C3586" s="324" t="s">
        <v>19</v>
      </c>
      <c r="D3586" s="324">
        <v>88316</v>
      </c>
      <c r="E3586" s="323" t="s">
        <v>1086</v>
      </c>
      <c r="F3586" s="403" t="s">
        <v>1085</v>
      </c>
      <c r="G3586" s="404"/>
      <c r="H3586" s="324" t="s">
        <v>979</v>
      </c>
      <c r="I3586" s="323">
        <v>0.15040000000000001</v>
      </c>
      <c r="J3586" s="323">
        <v>16.02</v>
      </c>
      <c r="K3586" s="325">
        <v>2.4</v>
      </c>
    </row>
    <row r="3587" spans="1:11" hidden="1">
      <c r="A3587" s="277"/>
      <c r="B3587"/>
      <c r="C3587"/>
      <c r="D3587"/>
      <c r="E3587" s="277"/>
      <c r="F3587" s="277"/>
      <c r="G3587"/>
      <c r="H3587"/>
      <c r="I3587" s="277"/>
      <c r="J3587" s="277"/>
      <c r="K3587" s="278"/>
    </row>
    <row r="3588" spans="1:11" hidden="1">
      <c r="A3588" s="277"/>
      <c r="B3588"/>
      <c r="C3588"/>
      <c r="D3588"/>
      <c r="E3588" s="277"/>
      <c r="F3588" s="277"/>
      <c r="G3588"/>
      <c r="H3588"/>
      <c r="I3588" s="277"/>
      <c r="J3588" s="277"/>
      <c r="K3588" s="278"/>
    </row>
    <row r="3589" spans="1:11" ht="31.5" hidden="1">
      <c r="A3589" s="319" t="s">
        <v>2237</v>
      </c>
      <c r="B3589" s="320" t="s">
        <v>1074</v>
      </c>
      <c r="C3589" s="320" t="s">
        <v>19</v>
      </c>
      <c r="D3589" s="320">
        <v>95308</v>
      </c>
      <c r="E3589" s="321" t="s">
        <v>2053</v>
      </c>
      <c r="F3589" s="321" t="s">
        <v>1195</v>
      </c>
      <c r="G3589" s="320"/>
      <c r="H3589" s="320" t="s">
        <v>979</v>
      </c>
      <c r="I3589" s="321">
        <v>1</v>
      </c>
      <c r="J3589" s="321">
        <v>0.1</v>
      </c>
      <c r="K3589" s="322">
        <v>0.1</v>
      </c>
    </row>
    <row r="3590" spans="1:11" ht="24.75" hidden="1">
      <c r="A3590" s="315"/>
      <c r="B3590" s="316" t="s">
        <v>1066</v>
      </c>
      <c r="C3590" s="316" t="s">
        <v>1067</v>
      </c>
      <c r="D3590" s="316" t="s">
        <v>6</v>
      </c>
      <c r="E3590" s="317" t="s">
        <v>1068</v>
      </c>
      <c r="F3590" s="317" t="s">
        <v>1069</v>
      </c>
      <c r="G3590" s="316"/>
      <c r="H3590" s="316" t="s">
        <v>1070</v>
      </c>
      <c r="I3590" s="317" t="s">
        <v>11</v>
      </c>
      <c r="J3590" s="317" t="s">
        <v>1071</v>
      </c>
      <c r="K3590" s="318" t="s">
        <v>1072</v>
      </c>
    </row>
    <row r="3591" spans="1:11" hidden="1">
      <c r="A3591" s="323" t="s">
        <v>1076</v>
      </c>
      <c r="B3591" s="324" t="s">
        <v>1077</v>
      </c>
      <c r="C3591" s="324" t="s">
        <v>19</v>
      </c>
      <c r="D3591" s="324">
        <v>6114</v>
      </c>
      <c r="E3591" s="323" t="s">
        <v>2048</v>
      </c>
      <c r="F3591" s="403" t="s">
        <v>1197</v>
      </c>
      <c r="G3591" s="404"/>
      <c r="H3591" s="324" t="s">
        <v>979</v>
      </c>
      <c r="I3591" s="323">
        <v>9.4000000000000004E-3</v>
      </c>
      <c r="J3591" s="323">
        <v>11.03</v>
      </c>
      <c r="K3591" s="325">
        <v>0.1</v>
      </c>
    </row>
    <row r="3592" spans="1:11" hidden="1">
      <c r="A3592" s="277"/>
      <c r="B3592"/>
      <c r="C3592"/>
      <c r="D3592"/>
      <c r="E3592" s="277"/>
      <c r="F3592" s="277"/>
      <c r="G3592"/>
      <c r="H3592"/>
      <c r="I3592" s="277"/>
      <c r="J3592" s="277"/>
      <c r="K3592" s="278"/>
    </row>
    <row r="3593" spans="1:11" hidden="1">
      <c r="A3593" s="277"/>
      <c r="B3593"/>
      <c r="C3593"/>
      <c r="D3593"/>
      <c r="E3593" s="277"/>
      <c r="F3593" s="277"/>
      <c r="G3593"/>
      <c r="H3593"/>
      <c r="I3593" s="277"/>
      <c r="J3593" s="277"/>
      <c r="K3593" s="278"/>
    </row>
    <row r="3594" spans="1:11" ht="31.5" hidden="1">
      <c r="A3594" s="319" t="s">
        <v>2238</v>
      </c>
      <c r="B3594" s="320" t="s">
        <v>1074</v>
      </c>
      <c r="C3594" s="320" t="s">
        <v>19</v>
      </c>
      <c r="D3594" s="320">
        <v>95309</v>
      </c>
      <c r="E3594" s="321" t="s">
        <v>2058</v>
      </c>
      <c r="F3594" s="321" t="s">
        <v>1195</v>
      </c>
      <c r="G3594" s="320"/>
      <c r="H3594" s="320" t="s">
        <v>979</v>
      </c>
      <c r="I3594" s="321">
        <v>1</v>
      </c>
      <c r="J3594" s="321">
        <v>0.14000000000000001</v>
      </c>
      <c r="K3594" s="322">
        <v>0.14000000000000001</v>
      </c>
    </row>
    <row r="3595" spans="1:11" ht="24.75" hidden="1">
      <c r="A3595" s="315"/>
      <c r="B3595" s="316" t="s">
        <v>1066</v>
      </c>
      <c r="C3595" s="316" t="s">
        <v>1067</v>
      </c>
      <c r="D3595" s="316" t="s">
        <v>6</v>
      </c>
      <c r="E3595" s="317" t="s">
        <v>1068</v>
      </c>
      <c r="F3595" s="317" t="s">
        <v>1069</v>
      </c>
      <c r="G3595" s="316"/>
      <c r="H3595" s="316" t="s">
        <v>1070</v>
      </c>
      <c r="I3595" s="317" t="s">
        <v>11</v>
      </c>
      <c r="J3595" s="317" t="s">
        <v>1071</v>
      </c>
      <c r="K3595" s="318" t="s">
        <v>1072</v>
      </c>
    </row>
    <row r="3596" spans="1:11" hidden="1">
      <c r="A3596" s="323" t="s">
        <v>1076</v>
      </c>
      <c r="B3596" s="324" t="s">
        <v>1077</v>
      </c>
      <c r="C3596" s="324" t="s">
        <v>19</v>
      </c>
      <c r="D3596" s="324">
        <v>6117</v>
      </c>
      <c r="E3596" s="323" t="s">
        <v>2055</v>
      </c>
      <c r="F3596" s="403" t="s">
        <v>1197</v>
      </c>
      <c r="G3596" s="404"/>
      <c r="H3596" s="324" t="s">
        <v>979</v>
      </c>
      <c r="I3596" s="323">
        <v>1.2E-2</v>
      </c>
      <c r="J3596" s="323">
        <v>11.93</v>
      </c>
      <c r="K3596" s="325">
        <v>0.14000000000000001</v>
      </c>
    </row>
    <row r="3597" spans="1:11" hidden="1">
      <c r="A3597" s="277"/>
      <c r="B3597"/>
      <c r="C3597"/>
      <c r="D3597"/>
      <c r="E3597" s="277"/>
      <c r="F3597" s="277"/>
      <c r="G3597"/>
      <c r="H3597"/>
      <c r="I3597" s="277"/>
      <c r="J3597" s="277"/>
      <c r="K3597" s="278"/>
    </row>
    <row r="3598" spans="1:11" hidden="1">
      <c r="A3598" s="277"/>
      <c r="B3598"/>
      <c r="C3598"/>
      <c r="D3598"/>
      <c r="E3598" s="277"/>
      <c r="F3598" s="277"/>
      <c r="G3598"/>
      <c r="H3598"/>
      <c r="I3598" s="277"/>
      <c r="J3598" s="277"/>
      <c r="K3598" s="278"/>
    </row>
    <row r="3599" spans="1:11" ht="31.5" hidden="1">
      <c r="A3599" s="319" t="s">
        <v>2239</v>
      </c>
      <c r="B3599" s="320" t="s">
        <v>1074</v>
      </c>
      <c r="C3599" s="320" t="s">
        <v>19</v>
      </c>
      <c r="D3599" s="320">
        <v>95313</v>
      </c>
      <c r="E3599" s="321" t="s">
        <v>2063</v>
      </c>
      <c r="F3599" s="321" t="s">
        <v>1195</v>
      </c>
      <c r="G3599" s="320"/>
      <c r="H3599" s="320" t="s">
        <v>979</v>
      </c>
      <c r="I3599" s="321">
        <v>1</v>
      </c>
      <c r="J3599" s="321">
        <v>0.11</v>
      </c>
      <c r="K3599" s="322">
        <v>0.11</v>
      </c>
    </row>
    <row r="3600" spans="1:11" ht="24.75" hidden="1">
      <c r="A3600" s="315"/>
      <c r="B3600" s="316" t="s">
        <v>1066</v>
      </c>
      <c r="C3600" s="316" t="s">
        <v>1067</v>
      </c>
      <c r="D3600" s="316" t="s">
        <v>6</v>
      </c>
      <c r="E3600" s="317" t="s">
        <v>1068</v>
      </c>
      <c r="F3600" s="317" t="s">
        <v>1069</v>
      </c>
      <c r="G3600" s="316"/>
      <c r="H3600" s="316" t="s">
        <v>1070</v>
      </c>
      <c r="I3600" s="317" t="s">
        <v>11</v>
      </c>
      <c r="J3600" s="317" t="s">
        <v>1071</v>
      </c>
      <c r="K3600" s="318" t="s">
        <v>1072</v>
      </c>
    </row>
    <row r="3601" spans="1:11" hidden="1">
      <c r="A3601" s="323" t="s">
        <v>1076</v>
      </c>
      <c r="B3601" s="324" t="s">
        <v>1077</v>
      </c>
      <c r="C3601" s="324" t="s">
        <v>19</v>
      </c>
      <c r="D3601" s="324">
        <v>242</v>
      </c>
      <c r="E3601" s="323" t="s">
        <v>2060</v>
      </c>
      <c r="F3601" s="403" t="s">
        <v>1197</v>
      </c>
      <c r="G3601" s="404"/>
      <c r="H3601" s="324" t="s">
        <v>979</v>
      </c>
      <c r="I3601" s="323">
        <v>9.4000000000000004E-3</v>
      </c>
      <c r="J3601" s="323">
        <v>11.95</v>
      </c>
      <c r="K3601" s="325">
        <v>0.11</v>
      </c>
    </row>
    <row r="3602" spans="1:11" hidden="1">
      <c r="A3602" s="277"/>
      <c r="B3602"/>
      <c r="C3602"/>
      <c r="D3602"/>
      <c r="E3602" s="277"/>
      <c r="F3602" s="277"/>
      <c r="G3602"/>
      <c r="H3602"/>
      <c r="I3602" s="277"/>
      <c r="J3602" s="277"/>
      <c r="K3602" s="278"/>
    </row>
    <row r="3603" spans="1:11" hidden="1">
      <c r="A3603" s="277"/>
      <c r="B3603"/>
      <c r="C3603"/>
      <c r="D3603"/>
      <c r="E3603" s="277"/>
      <c r="F3603" s="277"/>
      <c r="G3603"/>
      <c r="H3603"/>
      <c r="I3603" s="277"/>
      <c r="J3603" s="277"/>
      <c r="K3603" s="278"/>
    </row>
    <row r="3604" spans="1:11" ht="31.5" hidden="1">
      <c r="A3604" s="319" t="s">
        <v>2240</v>
      </c>
      <c r="B3604" s="320" t="s">
        <v>1074</v>
      </c>
      <c r="C3604" s="320" t="s">
        <v>19</v>
      </c>
      <c r="D3604" s="320">
        <v>95314</v>
      </c>
      <c r="E3604" s="321" t="s">
        <v>2106</v>
      </c>
      <c r="F3604" s="321" t="s">
        <v>1195</v>
      </c>
      <c r="G3604" s="320"/>
      <c r="H3604" s="320" t="s">
        <v>979</v>
      </c>
      <c r="I3604" s="321">
        <v>1</v>
      </c>
      <c r="J3604" s="321">
        <v>0.13</v>
      </c>
      <c r="K3604" s="322">
        <v>0.13</v>
      </c>
    </row>
    <row r="3605" spans="1:11" ht="24.75" hidden="1">
      <c r="A3605" s="315"/>
      <c r="B3605" s="316" t="s">
        <v>1066</v>
      </c>
      <c r="C3605" s="316" t="s">
        <v>1067</v>
      </c>
      <c r="D3605" s="316" t="s">
        <v>6</v>
      </c>
      <c r="E3605" s="317" t="s">
        <v>1068</v>
      </c>
      <c r="F3605" s="317" t="s">
        <v>1069</v>
      </c>
      <c r="G3605" s="316"/>
      <c r="H3605" s="316" t="s">
        <v>1070</v>
      </c>
      <c r="I3605" s="317" t="s">
        <v>11</v>
      </c>
      <c r="J3605" s="317" t="s">
        <v>1071</v>
      </c>
      <c r="K3605" s="318" t="s">
        <v>1072</v>
      </c>
    </row>
    <row r="3606" spans="1:11" hidden="1">
      <c r="A3606" s="323" t="s">
        <v>1076</v>
      </c>
      <c r="B3606" s="324" t="s">
        <v>1077</v>
      </c>
      <c r="C3606" s="324" t="s">
        <v>19</v>
      </c>
      <c r="D3606" s="324">
        <v>378</v>
      </c>
      <c r="E3606" s="323" t="s">
        <v>1897</v>
      </c>
      <c r="F3606" s="403" t="s">
        <v>1197</v>
      </c>
      <c r="G3606" s="404"/>
      <c r="H3606" s="324" t="s">
        <v>979</v>
      </c>
      <c r="I3606" s="323">
        <v>9.4000000000000004E-3</v>
      </c>
      <c r="J3606" s="323">
        <v>14.83</v>
      </c>
      <c r="K3606" s="325">
        <v>0.13</v>
      </c>
    </row>
    <row r="3607" spans="1:11" hidden="1">
      <c r="A3607" s="277"/>
      <c r="B3607"/>
      <c r="C3607"/>
      <c r="D3607"/>
      <c r="E3607" s="277"/>
      <c r="F3607" s="277"/>
      <c r="G3607"/>
      <c r="H3607"/>
      <c r="I3607" s="277"/>
      <c r="J3607" s="277"/>
      <c r="K3607" s="278"/>
    </row>
    <row r="3608" spans="1:11" hidden="1">
      <c r="A3608" s="277"/>
      <c r="B3608"/>
      <c r="C3608"/>
      <c r="D3608"/>
      <c r="E3608" s="277"/>
      <c r="F3608" s="277"/>
      <c r="G3608"/>
      <c r="H3608"/>
      <c r="I3608" s="277"/>
      <c r="J3608" s="277"/>
      <c r="K3608" s="278"/>
    </row>
    <row r="3609" spans="1:11" ht="31.5" hidden="1">
      <c r="A3609" s="319" t="s">
        <v>2241</v>
      </c>
      <c r="B3609" s="320" t="s">
        <v>1074</v>
      </c>
      <c r="C3609" s="320" t="s">
        <v>19</v>
      </c>
      <c r="D3609" s="320">
        <v>95316</v>
      </c>
      <c r="E3609" s="321" t="s">
        <v>2111</v>
      </c>
      <c r="F3609" s="321" t="s">
        <v>1195</v>
      </c>
      <c r="G3609" s="320"/>
      <c r="H3609" s="320" t="s">
        <v>979</v>
      </c>
      <c r="I3609" s="321">
        <v>1</v>
      </c>
      <c r="J3609" s="321">
        <v>0.36</v>
      </c>
      <c r="K3609" s="322">
        <v>0.36</v>
      </c>
    </row>
    <row r="3610" spans="1:11" ht="24.75" hidden="1">
      <c r="A3610" s="315"/>
      <c r="B3610" s="316" t="s">
        <v>1066</v>
      </c>
      <c r="C3610" s="316" t="s">
        <v>1067</v>
      </c>
      <c r="D3610" s="316" t="s">
        <v>6</v>
      </c>
      <c r="E3610" s="317" t="s">
        <v>1068</v>
      </c>
      <c r="F3610" s="317" t="s">
        <v>1069</v>
      </c>
      <c r="G3610" s="316"/>
      <c r="H3610" s="316" t="s">
        <v>1070</v>
      </c>
      <c r="I3610" s="317" t="s">
        <v>11</v>
      </c>
      <c r="J3610" s="317" t="s">
        <v>1071</v>
      </c>
      <c r="K3610" s="318" t="s">
        <v>1072</v>
      </c>
    </row>
    <row r="3611" spans="1:11" hidden="1">
      <c r="A3611" s="323" t="s">
        <v>1076</v>
      </c>
      <c r="B3611" s="324" t="s">
        <v>1077</v>
      </c>
      <c r="C3611" s="324" t="s">
        <v>19</v>
      </c>
      <c r="D3611" s="324">
        <v>247</v>
      </c>
      <c r="E3611" s="323" t="s">
        <v>2108</v>
      </c>
      <c r="F3611" s="403" t="s">
        <v>1197</v>
      </c>
      <c r="G3611" s="404"/>
      <c r="H3611" s="324" t="s">
        <v>979</v>
      </c>
      <c r="I3611" s="323">
        <v>3.0200000000000001E-2</v>
      </c>
      <c r="J3611" s="323">
        <v>11.95</v>
      </c>
      <c r="K3611" s="325">
        <v>0.36</v>
      </c>
    </row>
    <row r="3612" spans="1:11" hidden="1">
      <c r="A3612" s="277"/>
      <c r="B3612"/>
      <c r="C3612"/>
      <c r="D3612"/>
      <c r="E3612" s="277"/>
      <c r="F3612" s="277"/>
      <c r="G3612"/>
      <c r="H3612"/>
      <c r="I3612" s="277"/>
      <c r="J3612" s="277"/>
      <c r="K3612" s="278"/>
    </row>
    <row r="3613" spans="1:11" hidden="1">
      <c r="A3613" s="277"/>
      <c r="B3613"/>
      <c r="C3613"/>
      <c r="D3613"/>
      <c r="E3613" s="277"/>
      <c r="F3613" s="277"/>
      <c r="G3613"/>
      <c r="H3613"/>
      <c r="I3613" s="277"/>
      <c r="J3613" s="277"/>
      <c r="K3613" s="278"/>
    </row>
    <row r="3614" spans="1:11" ht="31.5" hidden="1">
      <c r="A3614" s="319" t="s">
        <v>2242</v>
      </c>
      <c r="B3614" s="320" t="s">
        <v>1074</v>
      </c>
      <c r="C3614" s="320" t="s">
        <v>19</v>
      </c>
      <c r="D3614" s="320">
        <v>95317</v>
      </c>
      <c r="E3614" s="321" t="s">
        <v>2116</v>
      </c>
      <c r="F3614" s="321" t="s">
        <v>1195</v>
      </c>
      <c r="G3614" s="320"/>
      <c r="H3614" s="320" t="s">
        <v>979</v>
      </c>
      <c r="I3614" s="321">
        <v>1</v>
      </c>
      <c r="J3614" s="321">
        <v>0.17</v>
      </c>
      <c r="K3614" s="322">
        <v>0.17</v>
      </c>
    </row>
    <row r="3615" spans="1:11" ht="24.75" hidden="1">
      <c r="A3615" s="315"/>
      <c r="B3615" s="316" t="s">
        <v>1066</v>
      </c>
      <c r="C3615" s="316" t="s">
        <v>1067</v>
      </c>
      <c r="D3615" s="316" t="s">
        <v>6</v>
      </c>
      <c r="E3615" s="317" t="s">
        <v>1068</v>
      </c>
      <c r="F3615" s="317" t="s">
        <v>1069</v>
      </c>
      <c r="G3615" s="316"/>
      <c r="H3615" s="316" t="s">
        <v>1070</v>
      </c>
      <c r="I3615" s="317" t="s">
        <v>11</v>
      </c>
      <c r="J3615" s="317" t="s">
        <v>1071</v>
      </c>
      <c r="K3615" s="318" t="s">
        <v>1072</v>
      </c>
    </row>
    <row r="3616" spans="1:11" hidden="1">
      <c r="A3616" s="323" t="s">
        <v>1076</v>
      </c>
      <c r="B3616" s="324" t="s">
        <v>1077</v>
      </c>
      <c r="C3616" s="324" t="s">
        <v>19</v>
      </c>
      <c r="D3616" s="324">
        <v>246</v>
      </c>
      <c r="E3616" s="323" t="s">
        <v>2113</v>
      </c>
      <c r="F3616" s="403" t="s">
        <v>1197</v>
      </c>
      <c r="G3616" s="404"/>
      <c r="H3616" s="324" t="s">
        <v>979</v>
      </c>
      <c r="I3616" s="323">
        <v>1.46E-2</v>
      </c>
      <c r="J3616" s="323">
        <v>11.95</v>
      </c>
      <c r="K3616" s="325">
        <v>0.17</v>
      </c>
    </row>
    <row r="3617" spans="1:11" hidden="1">
      <c r="A3617" s="277"/>
      <c r="B3617"/>
      <c r="C3617"/>
      <c r="D3617"/>
      <c r="E3617" s="277"/>
      <c r="F3617" s="277"/>
      <c r="G3617"/>
      <c r="H3617"/>
      <c r="I3617" s="277"/>
      <c r="J3617" s="277"/>
      <c r="K3617" s="278"/>
    </row>
    <row r="3618" spans="1:11" hidden="1">
      <c r="A3618" s="277"/>
      <c r="B3618"/>
      <c r="C3618"/>
      <c r="D3618"/>
      <c r="E3618" s="277"/>
      <c r="F3618" s="277"/>
      <c r="G3618"/>
      <c r="H3618"/>
      <c r="I3618" s="277"/>
      <c r="J3618" s="277"/>
      <c r="K3618" s="278"/>
    </row>
    <row r="3619" spans="1:11" ht="31.5" hidden="1">
      <c r="A3619" s="319" t="s">
        <v>2243</v>
      </c>
      <c r="B3619" s="320" t="s">
        <v>1074</v>
      </c>
      <c r="C3619" s="320" t="s">
        <v>19</v>
      </c>
      <c r="D3619" s="320">
        <v>95320</v>
      </c>
      <c r="E3619" s="321" t="s">
        <v>2119</v>
      </c>
      <c r="F3619" s="321" t="s">
        <v>1195</v>
      </c>
      <c r="G3619" s="320"/>
      <c r="H3619" s="320" t="s">
        <v>979</v>
      </c>
      <c r="I3619" s="321">
        <v>1</v>
      </c>
      <c r="J3619" s="321">
        <v>0.11</v>
      </c>
      <c r="K3619" s="322">
        <v>0.11</v>
      </c>
    </row>
    <row r="3620" spans="1:11" ht="24.75" hidden="1">
      <c r="A3620" s="315"/>
      <c r="B3620" s="316" t="s">
        <v>1066</v>
      </c>
      <c r="C3620" s="316" t="s">
        <v>1067</v>
      </c>
      <c r="D3620" s="316" t="s">
        <v>6</v>
      </c>
      <c r="E3620" s="317" t="s">
        <v>1068</v>
      </c>
      <c r="F3620" s="317" t="s">
        <v>1069</v>
      </c>
      <c r="G3620" s="316"/>
      <c r="H3620" s="316" t="s">
        <v>1070</v>
      </c>
      <c r="I3620" s="317" t="s">
        <v>11</v>
      </c>
      <c r="J3620" s="317" t="s">
        <v>1071</v>
      </c>
      <c r="K3620" s="318" t="s">
        <v>1072</v>
      </c>
    </row>
    <row r="3621" spans="1:11" hidden="1">
      <c r="A3621" s="323" t="s">
        <v>1076</v>
      </c>
      <c r="B3621" s="324" t="s">
        <v>1077</v>
      </c>
      <c r="C3621" s="324" t="s">
        <v>19</v>
      </c>
      <c r="D3621" s="324">
        <v>252</v>
      </c>
      <c r="E3621" s="323" t="s">
        <v>2118</v>
      </c>
      <c r="F3621" s="403" t="s">
        <v>1197</v>
      </c>
      <c r="G3621" s="404"/>
      <c r="H3621" s="324" t="s">
        <v>979</v>
      </c>
      <c r="I3621" s="323">
        <v>9.4000000000000004E-3</v>
      </c>
      <c r="J3621" s="323">
        <v>11.93</v>
      </c>
      <c r="K3621" s="325">
        <v>0.11</v>
      </c>
    </row>
    <row r="3622" spans="1:11" hidden="1">
      <c r="A3622" s="277"/>
      <c r="B3622"/>
      <c r="C3622"/>
      <c r="D3622"/>
      <c r="E3622" s="277"/>
      <c r="F3622" s="277"/>
      <c r="G3622"/>
      <c r="H3622"/>
      <c r="I3622" s="277"/>
      <c r="J3622" s="277"/>
      <c r="K3622" s="278"/>
    </row>
    <row r="3623" spans="1:11" hidden="1">
      <c r="A3623" s="277"/>
      <c r="B3623"/>
      <c r="C3623"/>
      <c r="D3623"/>
      <c r="E3623" s="277"/>
      <c r="F3623" s="277"/>
      <c r="G3623"/>
      <c r="H3623"/>
      <c r="I3623" s="277"/>
      <c r="J3623" s="277"/>
      <c r="K3623" s="278"/>
    </row>
    <row r="3624" spans="1:11" ht="31.5" hidden="1">
      <c r="A3624" s="319" t="s">
        <v>2244</v>
      </c>
      <c r="B3624" s="320" t="s">
        <v>1074</v>
      </c>
      <c r="C3624" s="320" t="s">
        <v>19</v>
      </c>
      <c r="D3624" s="320">
        <v>95324</v>
      </c>
      <c r="E3624" s="321" t="s">
        <v>2122</v>
      </c>
      <c r="F3624" s="321" t="s">
        <v>1195</v>
      </c>
      <c r="G3624" s="320"/>
      <c r="H3624" s="320" t="s">
        <v>979</v>
      </c>
      <c r="I3624" s="321">
        <v>1</v>
      </c>
      <c r="J3624" s="321">
        <v>0.17</v>
      </c>
      <c r="K3624" s="322">
        <v>0.17</v>
      </c>
    </row>
    <row r="3625" spans="1:11" ht="24.75" hidden="1">
      <c r="A3625" s="315"/>
      <c r="B3625" s="316" t="s">
        <v>1066</v>
      </c>
      <c r="C3625" s="316" t="s">
        <v>1067</v>
      </c>
      <c r="D3625" s="316" t="s">
        <v>6</v>
      </c>
      <c r="E3625" s="317" t="s">
        <v>1068</v>
      </c>
      <c r="F3625" s="317" t="s">
        <v>1069</v>
      </c>
      <c r="G3625" s="316"/>
      <c r="H3625" s="316" t="s">
        <v>1070</v>
      </c>
      <c r="I3625" s="317" t="s">
        <v>11</v>
      </c>
      <c r="J3625" s="317" t="s">
        <v>1071</v>
      </c>
      <c r="K3625" s="318" t="s">
        <v>1072</v>
      </c>
    </row>
    <row r="3626" spans="1:11" hidden="1">
      <c r="A3626" s="323" t="s">
        <v>1076</v>
      </c>
      <c r="B3626" s="324" t="s">
        <v>1077</v>
      </c>
      <c r="C3626" s="324" t="s">
        <v>19</v>
      </c>
      <c r="D3626" s="324">
        <v>4760</v>
      </c>
      <c r="E3626" s="323" t="s">
        <v>2121</v>
      </c>
      <c r="F3626" s="403" t="s">
        <v>1197</v>
      </c>
      <c r="G3626" s="404"/>
      <c r="H3626" s="324" t="s">
        <v>979</v>
      </c>
      <c r="I3626" s="323">
        <v>1.2E-2</v>
      </c>
      <c r="J3626" s="323">
        <v>14.83</v>
      </c>
      <c r="K3626" s="325">
        <v>0.17</v>
      </c>
    </row>
    <row r="3627" spans="1:11" hidden="1">
      <c r="A3627" s="277"/>
      <c r="B3627"/>
      <c r="C3627"/>
      <c r="D3627"/>
      <c r="E3627" s="277"/>
      <c r="F3627" s="277"/>
      <c r="G3627"/>
      <c r="H3627"/>
      <c r="I3627" s="277"/>
      <c r="J3627" s="277"/>
      <c r="K3627" s="278"/>
    </row>
    <row r="3628" spans="1:11" hidden="1">
      <c r="A3628" s="277"/>
      <c r="B3628"/>
      <c r="C3628"/>
      <c r="D3628"/>
      <c r="E3628" s="277"/>
      <c r="F3628" s="277"/>
      <c r="G3628"/>
      <c r="H3628"/>
      <c r="I3628" s="277"/>
      <c r="J3628" s="277"/>
      <c r="K3628" s="278"/>
    </row>
    <row r="3629" spans="1:11" ht="31.5" hidden="1">
      <c r="A3629" s="319" t="s">
        <v>2245</v>
      </c>
      <c r="B3629" s="320" t="s">
        <v>1074</v>
      </c>
      <c r="C3629" s="320" t="s">
        <v>19</v>
      </c>
      <c r="D3629" s="320">
        <v>95328</v>
      </c>
      <c r="E3629" s="321" t="s">
        <v>2164</v>
      </c>
      <c r="F3629" s="321" t="s">
        <v>1195</v>
      </c>
      <c r="G3629" s="320"/>
      <c r="H3629" s="320" t="s">
        <v>979</v>
      </c>
      <c r="I3629" s="321">
        <v>1</v>
      </c>
      <c r="J3629" s="321">
        <v>0.12</v>
      </c>
      <c r="K3629" s="322">
        <v>0.12</v>
      </c>
    </row>
    <row r="3630" spans="1:11" ht="24.75" hidden="1">
      <c r="A3630" s="315"/>
      <c r="B3630" s="316" t="s">
        <v>1066</v>
      </c>
      <c r="C3630" s="316" t="s">
        <v>1067</v>
      </c>
      <c r="D3630" s="316" t="s">
        <v>6</v>
      </c>
      <c r="E3630" s="317" t="s">
        <v>1068</v>
      </c>
      <c r="F3630" s="317" t="s">
        <v>1069</v>
      </c>
      <c r="G3630" s="316"/>
      <c r="H3630" s="316" t="s">
        <v>1070</v>
      </c>
      <c r="I3630" s="317" t="s">
        <v>11</v>
      </c>
      <c r="J3630" s="317" t="s">
        <v>1071</v>
      </c>
      <c r="K3630" s="318" t="s">
        <v>1072</v>
      </c>
    </row>
    <row r="3631" spans="1:11" hidden="1">
      <c r="A3631" s="323" t="s">
        <v>1076</v>
      </c>
      <c r="B3631" s="324" t="s">
        <v>1077</v>
      </c>
      <c r="C3631" s="324" t="s">
        <v>19</v>
      </c>
      <c r="D3631" s="324">
        <v>4759</v>
      </c>
      <c r="E3631" s="323" t="s">
        <v>2163</v>
      </c>
      <c r="F3631" s="403" t="s">
        <v>1197</v>
      </c>
      <c r="G3631" s="404"/>
      <c r="H3631" s="324" t="s">
        <v>979</v>
      </c>
      <c r="I3631" s="323">
        <v>9.4000000000000004E-3</v>
      </c>
      <c r="J3631" s="323">
        <v>13.43</v>
      </c>
      <c r="K3631" s="325">
        <v>0.12</v>
      </c>
    </row>
    <row r="3632" spans="1:11" hidden="1">
      <c r="A3632" s="277"/>
      <c r="B3632"/>
      <c r="C3632"/>
      <c r="D3632"/>
      <c r="E3632" s="277"/>
      <c r="F3632" s="277"/>
      <c r="G3632"/>
      <c r="H3632"/>
      <c r="I3632" s="277"/>
      <c r="J3632" s="277"/>
      <c r="K3632" s="278"/>
    </row>
    <row r="3633" spans="1:11" hidden="1">
      <c r="A3633" s="277"/>
      <c r="B3633"/>
      <c r="C3633"/>
      <c r="D3633"/>
      <c r="E3633" s="277"/>
      <c r="F3633" s="277"/>
      <c r="G3633"/>
      <c r="H3633"/>
      <c r="I3633" s="277"/>
      <c r="J3633" s="277"/>
      <c r="K3633" s="278"/>
    </row>
    <row r="3634" spans="1:11" ht="31.5" hidden="1">
      <c r="A3634" s="319" t="s">
        <v>2246</v>
      </c>
      <c r="B3634" s="320" t="s">
        <v>1074</v>
      </c>
      <c r="C3634" s="320" t="s">
        <v>19</v>
      </c>
      <c r="D3634" s="320">
        <v>95329</v>
      </c>
      <c r="E3634" s="321" t="s">
        <v>2168</v>
      </c>
      <c r="F3634" s="321" t="s">
        <v>1195</v>
      </c>
      <c r="G3634" s="320"/>
      <c r="H3634" s="320" t="s">
        <v>979</v>
      </c>
      <c r="I3634" s="321">
        <v>1</v>
      </c>
      <c r="J3634" s="321">
        <v>0.16</v>
      </c>
      <c r="K3634" s="322">
        <v>0.16</v>
      </c>
    </row>
    <row r="3635" spans="1:11" ht="24.75" hidden="1">
      <c r="A3635" s="315"/>
      <c r="B3635" s="316" t="s">
        <v>1066</v>
      </c>
      <c r="C3635" s="316" t="s">
        <v>1067</v>
      </c>
      <c r="D3635" s="316" t="s">
        <v>6</v>
      </c>
      <c r="E3635" s="317" t="s">
        <v>1068</v>
      </c>
      <c r="F3635" s="317" t="s">
        <v>1069</v>
      </c>
      <c r="G3635" s="316"/>
      <c r="H3635" s="316" t="s">
        <v>1070</v>
      </c>
      <c r="I3635" s="317" t="s">
        <v>11</v>
      </c>
      <c r="J3635" s="317" t="s">
        <v>1071</v>
      </c>
      <c r="K3635" s="318" t="s">
        <v>1072</v>
      </c>
    </row>
    <row r="3636" spans="1:11" hidden="1">
      <c r="A3636" s="323" t="s">
        <v>1076</v>
      </c>
      <c r="B3636" s="324" t="s">
        <v>1077</v>
      </c>
      <c r="C3636" s="324" t="s">
        <v>19</v>
      </c>
      <c r="D3636" s="324">
        <v>1214</v>
      </c>
      <c r="E3636" s="323" t="s">
        <v>2167</v>
      </c>
      <c r="F3636" s="403" t="s">
        <v>1197</v>
      </c>
      <c r="G3636" s="404"/>
      <c r="H3636" s="324" t="s">
        <v>979</v>
      </c>
      <c r="I3636" s="323">
        <v>1.2E-2</v>
      </c>
      <c r="J3636" s="323">
        <v>13.97</v>
      </c>
      <c r="K3636" s="325">
        <v>0.16</v>
      </c>
    </row>
    <row r="3637" spans="1:11" hidden="1">
      <c r="A3637" s="277"/>
      <c r="B3637"/>
      <c r="C3637"/>
      <c r="D3637"/>
      <c r="E3637" s="277"/>
      <c r="F3637" s="277"/>
      <c r="G3637"/>
      <c r="H3637"/>
      <c r="I3637" s="277"/>
      <c r="J3637" s="277"/>
      <c r="K3637" s="278"/>
    </row>
    <row r="3638" spans="1:11" hidden="1">
      <c r="A3638" s="277"/>
      <c r="B3638"/>
      <c r="C3638"/>
      <c r="D3638"/>
      <c r="E3638" s="277"/>
      <c r="F3638" s="277"/>
      <c r="G3638"/>
      <c r="H3638"/>
      <c r="I3638" s="277"/>
      <c r="J3638" s="277"/>
      <c r="K3638" s="278"/>
    </row>
    <row r="3639" spans="1:11" ht="31.5" hidden="1">
      <c r="A3639" s="319" t="s">
        <v>2247</v>
      </c>
      <c r="B3639" s="320" t="s">
        <v>1074</v>
      </c>
      <c r="C3639" s="320" t="s">
        <v>19</v>
      </c>
      <c r="D3639" s="320">
        <v>95330</v>
      </c>
      <c r="E3639" s="321" t="s">
        <v>2170</v>
      </c>
      <c r="F3639" s="321" t="s">
        <v>1195</v>
      </c>
      <c r="G3639" s="320"/>
      <c r="H3639" s="320" t="s">
        <v>979</v>
      </c>
      <c r="I3639" s="321">
        <v>1</v>
      </c>
      <c r="J3639" s="321">
        <v>0.13</v>
      </c>
      <c r="K3639" s="322">
        <v>0.13</v>
      </c>
    </row>
    <row r="3640" spans="1:11" ht="24.75" hidden="1">
      <c r="A3640" s="315"/>
      <c r="B3640" s="316" t="s">
        <v>1066</v>
      </c>
      <c r="C3640" s="316" t="s">
        <v>1067</v>
      </c>
      <c r="D3640" s="316" t="s">
        <v>6</v>
      </c>
      <c r="E3640" s="317" t="s">
        <v>1068</v>
      </c>
      <c r="F3640" s="317" t="s">
        <v>1069</v>
      </c>
      <c r="G3640" s="316"/>
      <c r="H3640" s="316" t="s">
        <v>1070</v>
      </c>
      <c r="I3640" s="317" t="s">
        <v>11</v>
      </c>
      <c r="J3640" s="317" t="s">
        <v>1071</v>
      </c>
      <c r="K3640" s="318" t="s">
        <v>1072</v>
      </c>
    </row>
    <row r="3641" spans="1:11" hidden="1">
      <c r="A3641" s="323" t="s">
        <v>1076</v>
      </c>
      <c r="B3641" s="324" t="s">
        <v>1077</v>
      </c>
      <c r="C3641" s="324" t="s">
        <v>19</v>
      </c>
      <c r="D3641" s="324">
        <v>1213</v>
      </c>
      <c r="E3641" s="323" t="s">
        <v>2013</v>
      </c>
      <c r="F3641" s="403" t="s">
        <v>1197</v>
      </c>
      <c r="G3641" s="404"/>
      <c r="H3641" s="324" t="s">
        <v>979</v>
      </c>
      <c r="I3641" s="323">
        <v>9.4000000000000004E-3</v>
      </c>
      <c r="J3641" s="323">
        <v>14.83</v>
      </c>
      <c r="K3641" s="325">
        <v>0.13</v>
      </c>
    </row>
    <row r="3642" spans="1:11" hidden="1">
      <c r="A3642" s="277"/>
      <c r="B3642"/>
      <c r="C3642"/>
      <c r="D3642"/>
      <c r="E3642" s="277"/>
      <c r="F3642" s="277"/>
      <c r="G3642"/>
      <c r="H3642"/>
      <c r="I3642" s="277"/>
      <c r="J3642" s="277"/>
      <c r="K3642" s="278"/>
    </row>
    <row r="3643" spans="1:11" hidden="1">
      <c r="A3643" s="277"/>
      <c r="B3643"/>
      <c r="C3643"/>
      <c r="D3643"/>
      <c r="E3643" s="277"/>
      <c r="F3643" s="277"/>
      <c r="G3643"/>
      <c r="H3643"/>
      <c r="I3643" s="277"/>
      <c r="J3643" s="277"/>
      <c r="K3643" s="278"/>
    </row>
    <row r="3644" spans="1:11" ht="31.5" hidden="1">
      <c r="A3644" s="319" t="s">
        <v>2248</v>
      </c>
      <c r="B3644" s="320" t="s">
        <v>1074</v>
      </c>
      <c r="C3644" s="320" t="s">
        <v>19</v>
      </c>
      <c r="D3644" s="320">
        <v>95332</v>
      </c>
      <c r="E3644" s="321" t="s">
        <v>2249</v>
      </c>
      <c r="F3644" s="321" t="s">
        <v>1195</v>
      </c>
      <c r="G3644" s="320"/>
      <c r="H3644" s="320" t="s">
        <v>979</v>
      </c>
      <c r="I3644" s="321">
        <v>1</v>
      </c>
      <c r="J3644" s="321">
        <v>0.46</v>
      </c>
      <c r="K3644" s="322">
        <v>0.46</v>
      </c>
    </row>
    <row r="3645" spans="1:11" ht="24.75" hidden="1">
      <c r="A3645" s="315"/>
      <c r="B3645" s="316" t="s">
        <v>1066</v>
      </c>
      <c r="C3645" s="316" t="s">
        <v>1067</v>
      </c>
      <c r="D3645" s="316" t="s">
        <v>6</v>
      </c>
      <c r="E3645" s="317" t="s">
        <v>1068</v>
      </c>
      <c r="F3645" s="317" t="s">
        <v>1069</v>
      </c>
      <c r="G3645" s="316"/>
      <c r="H3645" s="316" t="s">
        <v>1070</v>
      </c>
      <c r="I3645" s="317" t="s">
        <v>11</v>
      </c>
      <c r="J3645" s="317" t="s">
        <v>1071</v>
      </c>
      <c r="K3645" s="318" t="s">
        <v>1072</v>
      </c>
    </row>
    <row r="3646" spans="1:11" hidden="1">
      <c r="A3646" s="323" t="s">
        <v>1076</v>
      </c>
      <c r="B3646" s="324" t="s">
        <v>1077</v>
      </c>
      <c r="C3646" s="324" t="s">
        <v>19</v>
      </c>
      <c r="D3646" s="324">
        <v>2436</v>
      </c>
      <c r="E3646" s="323" t="s">
        <v>1508</v>
      </c>
      <c r="F3646" s="403" t="s">
        <v>1197</v>
      </c>
      <c r="G3646" s="404"/>
      <c r="H3646" s="324" t="s">
        <v>979</v>
      </c>
      <c r="I3646" s="323">
        <v>3.0200000000000001E-2</v>
      </c>
      <c r="J3646" s="323">
        <v>15.33</v>
      </c>
      <c r="K3646" s="325">
        <v>0.46</v>
      </c>
    </row>
    <row r="3647" spans="1:11" hidden="1">
      <c r="A3647" s="277"/>
      <c r="B3647"/>
      <c r="C3647"/>
      <c r="D3647"/>
      <c r="E3647" s="277"/>
      <c r="F3647" s="277"/>
      <c r="G3647"/>
      <c r="H3647"/>
      <c r="I3647" s="277"/>
      <c r="J3647" s="277"/>
      <c r="K3647" s="278"/>
    </row>
    <row r="3648" spans="1:11" hidden="1">
      <c r="A3648" s="277"/>
      <c r="B3648"/>
      <c r="C3648"/>
      <c r="D3648"/>
      <c r="E3648" s="277"/>
      <c r="F3648" s="277"/>
      <c r="G3648"/>
      <c r="H3648"/>
      <c r="I3648" s="277"/>
      <c r="J3648" s="277"/>
      <c r="K3648" s="278"/>
    </row>
    <row r="3649" spans="1:11" ht="31.5" hidden="1">
      <c r="A3649" s="319" t="s">
        <v>2250</v>
      </c>
      <c r="B3649" s="320" t="s">
        <v>1074</v>
      </c>
      <c r="C3649" s="320" t="s">
        <v>19</v>
      </c>
      <c r="D3649" s="320">
        <v>95335</v>
      </c>
      <c r="E3649" s="321" t="s">
        <v>2251</v>
      </c>
      <c r="F3649" s="321" t="s">
        <v>1195</v>
      </c>
      <c r="G3649" s="320"/>
      <c r="H3649" s="320" t="s">
        <v>979</v>
      </c>
      <c r="I3649" s="321">
        <v>1</v>
      </c>
      <c r="J3649" s="321">
        <v>0.22</v>
      </c>
      <c r="K3649" s="322">
        <v>0.22</v>
      </c>
    </row>
    <row r="3650" spans="1:11" ht="24.75" hidden="1">
      <c r="A3650" s="315"/>
      <c r="B3650" s="316" t="s">
        <v>1066</v>
      </c>
      <c r="C3650" s="316" t="s">
        <v>1067</v>
      </c>
      <c r="D3650" s="316" t="s">
        <v>6</v>
      </c>
      <c r="E3650" s="317" t="s">
        <v>1068</v>
      </c>
      <c r="F3650" s="317" t="s">
        <v>1069</v>
      </c>
      <c r="G3650" s="316"/>
      <c r="H3650" s="316" t="s">
        <v>1070</v>
      </c>
      <c r="I3650" s="317" t="s">
        <v>11</v>
      </c>
      <c r="J3650" s="317" t="s">
        <v>1071</v>
      </c>
      <c r="K3650" s="318" t="s">
        <v>1072</v>
      </c>
    </row>
    <row r="3651" spans="1:11" hidden="1">
      <c r="A3651" s="323" t="s">
        <v>1076</v>
      </c>
      <c r="B3651" s="324" t="s">
        <v>1077</v>
      </c>
      <c r="C3651" s="324" t="s">
        <v>19</v>
      </c>
      <c r="D3651" s="324">
        <v>2696</v>
      </c>
      <c r="E3651" s="323" t="s">
        <v>1606</v>
      </c>
      <c r="F3651" s="403" t="s">
        <v>1197</v>
      </c>
      <c r="G3651" s="404"/>
      <c r="H3651" s="324" t="s">
        <v>979</v>
      </c>
      <c r="I3651" s="323">
        <v>1.46E-2</v>
      </c>
      <c r="J3651" s="323">
        <v>15.33</v>
      </c>
      <c r="K3651" s="325">
        <v>0.22</v>
      </c>
    </row>
    <row r="3652" spans="1:11" hidden="1">
      <c r="A3652" s="277"/>
      <c r="B3652"/>
      <c r="C3652"/>
      <c r="D3652"/>
      <c r="E3652" s="277"/>
      <c r="F3652" s="277"/>
      <c r="G3652"/>
      <c r="H3652"/>
      <c r="I3652" s="277"/>
      <c r="J3652" s="277"/>
      <c r="K3652" s="278"/>
    </row>
    <row r="3653" spans="1:11" hidden="1">
      <c r="A3653" s="277"/>
      <c r="B3653"/>
      <c r="C3653"/>
      <c r="D3653"/>
      <c r="E3653" s="277"/>
      <c r="F3653" s="277"/>
      <c r="G3653"/>
      <c r="H3653"/>
      <c r="I3653" s="277"/>
      <c r="J3653" s="277"/>
      <c r="K3653" s="278"/>
    </row>
    <row r="3654" spans="1:11" ht="31.5" hidden="1">
      <c r="A3654" s="319" t="s">
        <v>2252</v>
      </c>
      <c r="B3654" s="320" t="s">
        <v>1074</v>
      </c>
      <c r="C3654" s="320" t="s">
        <v>19</v>
      </c>
      <c r="D3654" s="320">
        <v>95401</v>
      </c>
      <c r="E3654" s="321" t="s">
        <v>1204</v>
      </c>
      <c r="F3654" s="321" t="s">
        <v>1195</v>
      </c>
      <c r="G3654" s="320"/>
      <c r="H3654" s="320" t="s">
        <v>979</v>
      </c>
      <c r="I3654" s="321">
        <v>1</v>
      </c>
      <c r="J3654" s="321">
        <v>0.34</v>
      </c>
      <c r="K3654" s="322">
        <v>0.34</v>
      </c>
    </row>
    <row r="3655" spans="1:11" ht="24.75" hidden="1">
      <c r="A3655" s="315"/>
      <c r="B3655" s="316" t="s">
        <v>1066</v>
      </c>
      <c r="C3655" s="316" t="s">
        <v>1067</v>
      </c>
      <c r="D3655" s="316" t="s">
        <v>6</v>
      </c>
      <c r="E3655" s="317" t="s">
        <v>1068</v>
      </c>
      <c r="F3655" s="317" t="s">
        <v>1069</v>
      </c>
      <c r="G3655" s="316"/>
      <c r="H3655" s="316" t="s">
        <v>1070</v>
      </c>
      <c r="I3655" s="317" t="s">
        <v>11</v>
      </c>
      <c r="J3655" s="317" t="s">
        <v>1071</v>
      </c>
      <c r="K3655" s="318" t="s">
        <v>1072</v>
      </c>
    </row>
    <row r="3656" spans="1:11" hidden="1">
      <c r="A3656" s="323" t="s">
        <v>1076</v>
      </c>
      <c r="B3656" s="324" t="s">
        <v>1077</v>
      </c>
      <c r="C3656" s="324" t="s">
        <v>19</v>
      </c>
      <c r="D3656" s="324">
        <v>4083</v>
      </c>
      <c r="E3656" s="323" t="s">
        <v>1196</v>
      </c>
      <c r="F3656" s="403" t="s">
        <v>1197</v>
      </c>
      <c r="G3656" s="404"/>
      <c r="H3656" s="324" t="s">
        <v>979</v>
      </c>
      <c r="I3656" s="323">
        <v>1.72E-2</v>
      </c>
      <c r="J3656" s="323">
        <v>19.84</v>
      </c>
      <c r="K3656" s="325">
        <v>0.34</v>
      </c>
    </row>
    <row r="3657" spans="1:11" hidden="1">
      <c r="A3657" s="277"/>
      <c r="B3657"/>
      <c r="C3657"/>
      <c r="D3657"/>
      <c r="E3657" s="277"/>
      <c r="F3657" s="277"/>
      <c r="G3657"/>
      <c r="H3657"/>
      <c r="I3657" s="277"/>
      <c r="J3657" s="277"/>
      <c r="K3657" s="278"/>
    </row>
    <row r="3658" spans="1:11" hidden="1">
      <c r="A3658" s="277"/>
      <c r="B3658"/>
      <c r="C3658"/>
      <c r="D3658"/>
      <c r="E3658" s="277"/>
      <c r="F3658" s="277"/>
      <c r="G3658"/>
      <c r="H3658"/>
      <c r="I3658" s="277"/>
      <c r="J3658" s="277"/>
      <c r="K3658" s="278"/>
    </row>
    <row r="3659" spans="1:11" ht="31.5" hidden="1">
      <c r="A3659" s="319" t="s">
        <v>2253</v>
      </c>
      <c r="B3659" s="320" t="s">
        <v>1074</v>
      </c>
      <c r="C3659" s="320" t="s">
        <v>19</v>
      </c>
      <c r="D3659" s="320">
        <v>95338</v>
      </c>
      <c r="E3659" s="321" t="s">
        <v>2254</v>
      </c>
      <c r="F3659" s="321" t="s">
        <v>1195</v>
      </c>
      <c r="G3659" s="320"/>
      <c r="H3659" s="320" t="s">
        <v>979</v>
      </c>
      <c r="I3659" s="321">
        <v>1</v>
      </c>
      <c r="J3659" s="321">
        <v>0.22</v>
      </c>
      <c r="K3659" s="322">
        <v>0.22</v>
      </c>
    </row>
    <row r="3660" spans="1:11" ht="24.75" hidden="1">
      <c r="A3660" s="315"/>
      <c r="B3660" s="316" t="s">
        <v>1066</v>
      </c>
      <c r="C3660" s="316" t="s">
        <v>1067</v>
      </c>
      <c r="D3660" s="316" t="s">
        <v>6</v>
      </c>
      <c r="E3660" s="317" t="s">
        <v>1068</v>
      </c>
      <c r="F3660" s="317" t="s">
        <v>1069</v>
      </c>
      <c r="G3660" s="316"/>
      <c r="H3660" s="316" t="s">
        <v>1070</v>
      </c>
      <c r="I3660" s="317" t="s">
        <v>11</v>
      </c>
      <c r="J3660" s="317" t="s">
        <v>1071</v>
      </c>
      <c r="K3660" s="318" t="s">
        <v>1072</v>
      </c>
    </row>
    <row r="3661" spans="1:11" hidden="1">
      <c r="A3661" s="323" t="s">
        <v>1076</v>
      </c>
      <c r="B3661" s="324" t="s">
        <v>1077</v>
      </c>
      <c r="C3661" s="324" t="s">
        <v>19</v>
      </c>
      <c r="D3661" s="324">
        <v>12873</v>
      </c>
      <c r="E3661" s="323" t="s">
        <v>2255</v>
      </c>
      <c r="F3661" s="403" t="s">
        <v>1197</v>
      </c>
      <c r="G3661" s="404"/>
      <c r="H3661" s="324" t="s">
        <v>979</v>
      </c>
      <c r="I3661" s="323">
        <v>1.72E-2</v>
      </c>
      <c r="J3661" s="323">
        <v>13.02</v>
      </c>
      <c r="K3661" s="325">
        <v>0.22</v>
      </c>
    </row>
    <row r="3662" spans="1:11" hidden="1">
      <c r="A3662" s="277"/>
      <c r="B3662"/>
      <c r="C3662"/>
      <c r="D3662"/>
      <c r="E3662" s="277"/>
      <c r="F3662" s="277"/>
      <c r="G3662"/>
      <c r="H3662"/>
      <c r="I3662" s="277"/>
      <c r="J3662" s="277"/>
      <c r="K3662" s="278"/>
    </row>
    <row r="3663" spans="1:11" hidden="1">
      <c r="A3663" s="277"/>
      <c r="B3663"/>
      <c r="C3663"/>
      <c r="D3663"/>
      <c r="E3663" s="277"/>
      <c r="F3663" s="277"/>
      <c r="G3663"/>
      <c r="H3663"/>
      <c r="I3663" s="277"/>
      <c r="J3663" s="277"/>
      <c r="K3663" s="278"/>
    </row>
    <row r="3664" spans="1:11" ht="31.5" hidden="1">
      <c r="A3664" s="319" t="s">
        <v>2256</v>
      </c>
      <c r="B3664" s="320" t="s">
        <v>1074</v>
      </c>
      <c r="C3664" s="320" t="s">
        <v>19</v>
      </c>
      <c r="D3664" s="320">
        <v>95390</v>
      </c>
      <c r="E3664" s="321" t="s">
        <v>2257</v>
      </c>
      <c r="F3664" s="321" t="s">
        <v>1195</v>
      </c>
      <c r="G3664" s="320"/>
      <c r="H3664" s="320" t="s">
        <v>979</v>
      </c>
      <c r="I3664" s="321">
        <v>1</v>
      </c>
      <c r="J3664" s="321">
        <v>0.05</v>
      </c>
      <c r="K3664" s="322">
        <v>0.05</v>
      </c>
    </row>
    <row r="3665" spans="1:11" ht="24.75" hidden="1">
      <c r="A3665" s="315"/>
      <c r="B3665" s="316" t="s">
        <v>1066</v>
      </c>
      <c r="C3665" s="316" t="s">
        <v>1067</v>
      </c>
      <c r="D3665" s="316" t="s">
        <v>6</v>
      </c>
      <c r="E3665" s="317" t="s">
        <v>1068</v>
      </c>
      <c r="F3665" s="317" t="s">
        <v>1069</v>
      </c>
      <c r="G3665" s="316"/>
      <c r="H3665" s="316" t="s">
        <v>1070</v>
      </c>
      <c r="I3665" s="317" t="s">
        <v>11</v>
      </c>
      <c r="J3665" s="317" t="s">
        <v>1071</v>
      </c>
      <c r="K3665" s="318" t="s">
        <v>1072</v>
      </c>
    </row>
    <row r="3666" spans="1:11" hidden="1">
      <c r="A3666" s="323" t="s">
        <v>1076</v>
      </c>
      <c r="B3666" s="324" t="s">
        <v>1077</v>
      </c>
      <c r="C3666" s="324" t="s">
        <v>19</v>
      </c>
      <c r="D3666" s="324">
        <v>44503</v>
      </c>
      <c r="E3666" s="323" t="s">
        <v>2258</v>
      </c>
      <c r="F3666" s="403" t="s">
        <v>1197</v>
      </c>
      <c r="G3666" s="404"/>
      <c r="H3666" s="324" t="s">
        <v>2259</v>
      </c>
      <c r="I3666" s="323">
        <v>4.1000000000000003E-3</v>
      </c>
      <c r="J3666" s="323">
        <v>12.41</v>
      </c>
      <c r="K3666" s="325">
        <v>0.05</v>
      </c>
    </row>
    <row r="3667" spans="1:11" hidden="1">
      <c r="A3667" s="277"/>
      <c r="B3667"/>
      <c r="C3667"/>
      <c r="D3667"/>
      <c r="E3667" s="277"/>
      <c r="F3667" s="277"/>
      <c r="G3667"/>
      <c r="H3667"/>
      <c r="I3667" s="277"/>
      <c r="J3667" s="277"/>
      <c r="K3667" s="278"/>
    </row>
    <row r="3668" spans="1:11" hidden="1">
      <c r="A3668" s="277"/>
      <c r="B3668"/>
      <c r="C3668"/>
      <c r="D3668"/>
      <c r="E3668" s="277"/>
      <c r="F3668" s="277"/>
      <c r="G3668"/>
      <c r="H3668"/>
      <c r="I3668" s="277"/>
      <c r="J3668" s="277"/>
      <c r="K3668" s="278"/>
    </row>
    <row r="3669" spans="1:11" ht="31.5" hidden="1">
      <c r="A3669" s="319" t="s">
        <v>2260</v>
      </c>
      <c r="B3669" s="320" t="s">
        <v>1074</v>
      </c>
      <c r="C3669" s="320" t="s">
        <v>19</v>
      </c>
      <c r="D3669" s="320">
        <v>95341</v>
      </c>
      <c r="E3669" s="321" t="s">
        <v>2261</v>
      </c>
      <c r="F3669" s="321" t="s">
        <v>1195</v>
      </c>
      <c r="G3669" s="320"/>
      <c r="H3669" s="320" t="s">
        <v>979</v>
      </c>
      <c r="I3669" s="321">
        <v>1</v>
      </c>
      <c r="J3669" s="321">
        <v>0.17</v>
      </c>
      <c r="K3669" s="322">
        <v>0.17</v>
      </c>
    </row>
    <row r="3670" spans="1:11" ht="24.75" hidden="1">
      <c r="A3670" s="315"/>
      <c r="B3670" s="316" t="s">
        <v>1066</v>
      </c>
      <c r="C3670" s="316" t="s">
        <v>1067</v>
      </c>
      <c r="D3670" s="316" t="s">
        <v>6</v>
      </c>
      <c r="E3670" s="317" t="s">
        <v>1068</v>
      </c>
      <c r="F3670" s="317" t="s">
        <v>1069</v>
      </c>
      <c r="G3670" s="316"/>
      <c r="H3670" s="316" t="s">
        <v>1070</v>
      </c>
      <c r="I3670" s="317" t="s">
        <v>11</v>
      </c>
      <c r="J3670" s="317" t="s">
        <v>1071</v>
      </c>
      <c r="K3670" s="318" t="s">
        <v>1072</v>
      </c>
    </row>
    <row r="3671" spans="1:11" hidden="1">
      <c r="A3671" s="323" t="s">
        <v>1076</v>
      </c>
      <c r="B3671" s="324" t="s">
        <v>1077</v>
      </c>
      <c r="C3671" s="324" t="s">
        <v>19</v>
      </c>
      <c r="D3671" s="324">
        <v>4755</v>
      </c>
      <c r="E3671" s="323" t="s">
        <v>2262</v>
      </c>
      <c r="F3671" s="403" t="s">
        <v>1197</v>
      </c>
      <c r="G3671" s="404"/>
      <c r="H3671" s="324" t="s">
        <v>979</v>
      </c>
      <c r="I3671" s="323">
        <v>1.2E-2</v>
      </c>
      <c r="J3671" s="323">
        <v>14.83</v>
      </c>
      <c r="K3671" s="325">
        <v>0.17</v>
      </c>
    </row>
    <row r="3672" spans="1:11" hidden="1">
      <c r="A3672" s="277"/>
      <c r="B3672"/>
      <c r="C3672"/>
      <c r="D3672"/>
      <c r="E3672" s="277"/>
      <c r="F3672" s="277"/>
      <c r="G3672"/>
      <c r="H3672"/>
      <c r="I3672" s="277"/>
      <c r="J3672" s="277"/>
      <c r="K3672" s="278"/>
    </row>
    <row r="3673" spans="1:11" hidden="1">
      <c r="A3673" s="277"/>
      <c r="B3673"/>
      <c r="C3673"/>
      <c r="D3673"/>
      <c r="E3673" s="277"/>
      <c r="F3673" s="277"/>
      <c r="G3673"/>
      <c r="H3673"/>
      <c r="I3673" s="277"/>
      <c r="J3673" s="277"/>
      <c r="K3673" s="278"/>
    </row>
    <row r="3674" spans="1:11" ht="31.5" hidden="1">
      <c r="A3674" s="319" t="s">
        <v>2263</v>
      </c>
      <c r="B3674" s="320" t="s">
        <v>1074</v>
      </c>
      <c r="C3674" s="320" t="s">
        <v>19</v>
      </c>
      <c r="D3674" s="320">
        <v>95344</v>
      </c>
      <c r="E3674" s="321" t="s">
        <v>2264</v>
      </c>
      <c r="F3674" s="321" t="s">
        <v>1195</v>
      </c>
      <c r="G3674" s="320"/>
      <c r="H3674" s="320" t="s">
        <v>979</v>
      </c>
      <c r="I3674" s="321">
        <v>1</v>
      </c>
      <c r="J3674" s="321">
        <v>0.09</v>
      </c>
      <c r="K3674" s="322">
        <v>0.09</v>
      </c>
    </row>
    <row r="3675" spans="1:11" ht="24.75" hidden="1">
      <c r="A3675" s="315"/>
      <c r="B3675" s="316" t="s">
        <v>1066</v>
      </c>
      <c r="C3675" s="316" t="s">
        <v>1067</v>
      </c>
      <c r="D3675" s="316" t="s">
        <v>6</v>
      </c>
      <c r="E3675" s="317" t="s">
        <v>1068</v>
      </c>
      <c r="F3675" s="317" t="s">
        <v>1069</v>
      </c>
      <c r="G3675" s="316"/>
      <c r="H3675" s="316" t="s">
        <v>1070</v>
      </c>
      <c r="I3675" s="317" t="s">
        <v>11</v>
      </c>
      <c r="J3675" s="317" t="s">
        <v>1071</v>
      </c>
      <c r="K3675" s="318" t="s">
        <v>1072</v>
      </c>
    </row>
    <row r="3676" spans="1:11" hidden="1">
      <c r="A3676" s="323" t="s">
        <v>1076</v>
      </c>
      <c r="B3676" s="324" t="s">
        <v>1077</v>
      </c>
      <c r="C3676" s="324" t="s">
        <v>19</v>
      </c>
      <c r="D3676" s="324">
        <v>44497</v>
      </c>
      <c r="E3676" s="323" t="s">
        <v>2265</v>
      </c>
      <c r="F3676" s="403" t="s">
        <v>1197</v>
      </c>
      <c r="G3676" s="404"/>
      <c r="H3676" s="324" t="s">
        <v>2259</v>
      </c>
      <c r="I3676" s="323">
        <v>9.4000000000000004E-3</v>
      </c>
      <c r="J3676" s="323">
        <v>10.49</v>
      </c>
      <c r="K3676" s="325">
        <v>0.09</v>
      </c>
    </row>
    <row r="3677" spans="1:11" hidden="1">
      <c r="A3677" s="277"/>
      <c r="B3677"/>
      <c r="C3677"/>
      <c r="D3677"/>
      <c r="E3677" s="277"/>
      <c r="F3677" s="277"/>
      <c r="G3677"/>
      <c r="H3677"/>
      <c r="I3677" s="277"/>
      <c r="J3677" s="277"/>
      <c r="K3677" s="278"/>
    </row>
    <row r="3678" spans="1:11" hidden="1">
      <c r="A3678" s="277"/>
      <c r="B3678"/>
      <c r="C3678"/>
      <c r="D3678"/>
      <c r="E3678" s="277"/>
      <c r="F3678" s="277"/>
      <c r="G3678"/>
      <c r="H3678"/>
      <c r="I3678" s="277"/>
      <c r="J3678" s="277"/>
      <c r="K3678" s="278"/>
    </row>
    <row r="3679" spans="1:11" ht="31.5" hidden="1">
      <c r="A3679" s="319" t="s">
        <v>2266</v>
      </c>
      <c r="B3679" s="320" t="s">
        <v>1074</v>
      </c>
      <c r="C3679" s="320" t="s">
        <v>19</v>
      </c>
      <c r="D3679" s="320">
        <v>95351</v>
      </c>
      <c r="E3679" s="321" t="s">
        <v>2267</v>
      </c>
      <c r="F3679" s="321" t="s">
        <v>1195</v>
      </c>
      <c r="G3679" s="320"/>
      <c r="H3679" s="320" t="s">
        <v>979</v>
      </c>
      <c r="I3679" s="321">
        <v>1</v>
      </c>
      <c r="J3679" s="321">
        <v>0.18</v>
      </c>
      <c r="K3679" s="322">
        <v>0.18</v>
      </c>
    </row>
    <row r="3680" spans="1:11" ht="24.75" hidden="1">
      <c r="A3680" s="315"/>
      <c r="B3680" s="316" t="s">
        <v>1066</v>
      </c>
      <c r="C3680" s="316" t="s">
        <v>1067</v>
      </c>
      <c r="D3680" s="316" t="s">
        <v>6</v>
      </c>
      <c r="E3680" s="317" t="s">
        <v>1068</v>
      </c>
      <c r="F3680" s="317" t="s">
        <v>1069</v>
      </c>
      <c r="G3680" s="316"/>
      <c r="H3680" s="316" t="s">
        <v>1070</v>
      </c>
      <c r="I3680" s="317" t="s">
        <v>11</v>
      </c>
      <c r="J3680" s="317" t="s">
        <v>1071</v>
      </c>
      <c r="K3680" s="318" t="s">
        <v>1072</v>
      </c>
    </row>
    <row r="3681" spans="1:11" hidden="1">
      <c r="A3681" s="323" t="s">
        <v>1076</v>
      </c>
      <c r="B3681" s="324" t="s">
        <v>1077</v>
      </c>
      <c r="C3681" s="324" t="s">
        <v>19</v>
      </c>
      <c r="D3681" s="324">
        <v>4096</v>
      </c>
      <c r="E3681" s="323" t="s">
        <v>2268</v>
      </c>
      <c r="F3681" s="403" t="s">
        <v>1197</v>
      </c>
      <c r="G3681" s="404"/>
      <c r="H3681" s="324" t="s">
        <v>979</v>
      </c>
      <c r="I3681" s="323">
        <v>1.3299999999999999E-2</v>
      </c>
      <c r="J3681" s="323">
        <v>14.28</v>
      </c>
      <c r="K3681" s="325">
        <v>0.18</v>
      </c>
    </row>
    <row r="3682" spans="1:11" hidden="1">
      <c r="A3682" s="277"/>
      <c r="B3682"/>
      <c r="C3682"/>
      <c r="D3682"/>
      <c r="E3682" s="277"/>
      <c r="F3682" s="277"/>
      <c r="G3682"/>
      <c r="H3682"/>
      <c r="I3682" s="277"/>
      <c r="J3682" s="277"/>
      <c r="K3682" s="278"/>
    </row>
    <row r="3683" spans="1:11" hidden="1">
      <c r="A3683" s="277"/>
      <c r="B3683"/>
      <c r="C3683"/>
      <c r="D3683"/>
      <c r="E3683" s="277"/>
      <c r="F3683" s="277"/>
      <c r="G3683"/>
      <c r="H3683"/>
      <c r="I3683" s="277"/>
      <c r="J3683" s="277"/>
      <c r="K3683" s="278"/>
    </row>
    <row r="3684" spans="1:11" ht="31.5" hidden="1">
      <c r="A3684" s="319" t="s">
        <v>2269</v>
      </c>
      <c r="B3684" s="320" t="s">
        <v>1074</v>
      </c>
      <c r="C3684" s="320" t="s">
        <v>19</v>
      </c>
      <c r="D3684" s="320">
        <v>95389</v>
      </c>
      <c r="E3684" s="321" t="s">
        <v>2270</v>
      </c>
      <c r="F3684" s="321" t="s">
        <v>1195</v>
      </c>
      <c r="G3684" s="320"/>
      <c r="H3684" s="320" t="s">
        <v>979</v>
      </c>
      <c r="I3684" s="321">
        <v>1</v>
      </c>
      <c r="J3684" s="321">
        <v>7.0000000000000007E-2</v>
      </c>
      <c r="K3684" s="322">
        <v>7.0000000000000007E-2</v>
      </c>
    </row>
    <row r="3685" spans="1:11" ht="24.75" hidden="1">
      <c r="A3685" s="315"/>
      <c r="B3685" s="316" t="s">
        <v>1066</v>
      </c>
      <c r="C3685" s="316" t="s">
        <v>1067</v>
      </c>
      <c r="D3685" s="316" t="s">
        <v>6</v>
      </c>
      <c r="E3685" s="317" t="s">
        <v>1068</v>
      </c>
      <c r="F3685" s="317" t="s">
        <v>1069</v>
      </c>
      <c r="G3685" s="316"/>
      <c r="H3685" s="316" t="s">
        <v>1070</v>
      </c>
      <c r="I3685" s="317" t="s">
        <v>11</v>
      </c>
      <c r="J3685" s="317" t="s">
        <v>1071</v>
      </c>
      <c r="K3685" s="318" t="s">
        <v>1072</v>
      </c>
    </row>
    <row r="3686" spans="1:11" hidden="1">
      <c r="A3686" s="323" t="s">
        <v>1076</v>
      </c>
      <c r="B3686" s="324" t="s">
        <v>1077</v>
      </c>
      <c r="C3686" s="324" t="s">
        <v>19</v>
      </c>
      <c r="D3686" s="324">
        <v>37666</v>
      </c>
      <c r="E3686" s="323" t="s">
        <v>2271</v>
      </c>
      <c r="F3686" s="403" t="s">
        <v>1197</v>
      </c>
      <c r="G3686" s="404"/>
      <c r="H3686" s="324" t="s">
        <v>979</v>
      </c>
      <c r="I3686" s="323">
        <v>6.7000000000000002E-3</v>
      </c>
      <c r="J3686" s="323">
        <v>10.6</v>
      </c>
      <c r="K3686" s="325">
        <v>7.0000000000000007E-2</v>
      </c>
    </row>
    <row r="3687" spans="1:11" hidden="1">
      <c r="A3687" s="277"/>
      <c r="B3687"/>
      <c r="C3687"/>
      <c r="D3687"/>
      <c r="E3687" s="277"/>
      <c r="F3687" s="277"/>
      <c r="G3687"/>
      <c r="H3687"/>
      <c r="I3687" s="277"/>
      <c r="J3687" s="277"/>
      <c r="K3687" s="278"/>
    </row>
    <row r="3688" spans="1:11" hidden="1">
      <c r="A3688" s="277"/>
      <c r="B3688"/>
      <c r="C3688"/>
      <c r="D3688"/>
      <c r="E3688" s="277"/>
      <c r="F3688" s="277"/>
      <c r="G3688"/>
      <c r="H3688"/>
      <c r="I3688" s="277"/>
      <c r="J3688" s="277"/>
      <c r="K3688" s="278"/>
    </row>
    <row r="3689" spans="1:11" ht="31.5" hidden="1">
      <c r="A3689" s="319" t="s">
        <v>2272</v>
      </c>
      <c r="B3689" s="320" t="s">
        <v>1074</v>
      </c>
      <c r="C3689" s="320" t="s">
        <v>19</v>
      </c>
      <c r="D3689" s="320">
        <v>95357</v>
      </c>
      <c r="E3689" s="321" t="s">
        <v>2273</v>
      </c>
      <c r="F3689" s="321" t="s">
        <v>1195</v>
      </c>
      <c r="G3689" s="320"/>
      <c r="H3689" s="320" t="s">
        <v>979</v>
      </c>
      <c r="I3689" s="321">
        <v>1</v>
      </c>
      <c r="J3689" s="321">
        <v>0.13</v>
      </c>
      <c r="K3689" s="322">
        <v>0.13</v>
      </c>
    </row>
    <row r="3690" spans="1:11" ht="24.75" hidden="1">
      <c r="A3690" s="315"/>
      <c r="B3690" s="316" t="s">
        <v>1066</v>
      </c>
      <c r="C3690" s="316" t="s">
        <v>1067</v>
      </c>
      <c r="D3690" s="316" t="s">
        <v>6</v>
      </c>
      <c r="E3690" s="317" t="s">
        <v>1068</v>
      </c>
      <c r="F3690" s="317" t="s">
        <v>1069</v>
      </c>
      <c r="G3690" s="316"/>
      <c r="H3690" s="316" t="s">
        <v>1070</v>
      </c>
      <c r="I3690" s="317" t="s">
        <v>11</v>
      </c>
      <c r="J3690" s="317" t="s">
        <v>1071</v>
      </c>
      <c r="K3690" s="318" t="s">
        <v>1072</v>
      </c>
    </row>
    <row r="3691" spans="1:11" hidden="1">
      <c r="A3691" s="323" t="s">
        <v>1076</v>
      </c>
      <c r="B3691" s="324" t="s">
        <v>1077</v>
      </c>
      <c r="C3691" s="324" t="s">
        <v>19</v>
      </c>
      <c r="D3691" s="324">
        <v>4234</v>
      </c>
      <c r="E3691" s="323" t="s">
        <v>2274</v>
      </c>
      <c r="F3691" s="403" t="s">
        <v>1197</v>
      </c>
      <c r="G3691" s="404"/>
      <c r="H3691" s="324" t="s">
        <v>979</v>
      </c>
      <c r="I3691" s="323">
        <v>9.4000000000000004E-3</v>
      </c>
      <c r="J3691" s="323">
        <v>14.83</v>
      </c>
      <c r="K3691" s="325">
        <v>0.13</v>
      </c>
    </row>
    <row r="3692" spans="1:11" hidden="1">
      <c r="A3692" s="277"/>
      <c r="B3692"/>
      <c r="C3692"/>
      <c r="D3692"/>
      <c r="E3692" s="277"/>
      <c r="F3692" s="277"/>
      <c r="G3692"/>
      <c r="H3692"/>
      <c r="I3692" s="277"/>
      <c r="J3692" s="277"/>
      <c r="K3692" s="278"/>
    </row>
    <row r="3693" spans="1:11" hidden="1">
      <c r="A3693" s="277"/>
      <c r="B3693"/>
      <c r="C3693"/>
      <c r="D3693"/>
      <c r="E3693" s="277"/>
      <c r="F3693" s="277"/>
      <c r="G3693"/>
      <c r="H3693"/>
      <c r="I3693" s="277"/>
      <c r="J3693" s="277"/>
      <c r="K3693" s="278"/>
    </row>
    <row r="3694" spans="1:11" ht="31.5" hidden="1">
      <c r="A3694" s="319" t="s">
        <v>2275</v>
      </c>
      <c r="B3694" s="320" t="s">
        <v>1074</v>
      </c>
      <c r="C3694" s="320" t="s">
        <v>19</v>
      </c>
      <c r="D3694" s="320">
        <v>95358</v>
      </c>
      <c r="E3694" s="321" t="s">
        <v>2276</v>
      </c>
      <c r="F3694" s="321" t="s">
        <v>1195</v>
      </c>
      <c r="G3694" s="320"/>
      <c r="H3694" s="320" t="s">
        <v>979</v>
      </c>
      <c r="I3694" s="321">
        <v>1</v>
      </c>
      <c r="J3694" s="321">
        <v>0.14000000000000001</v>
      </c>
      <c r="K3694" s="322">
        <v>0.14000000000000001</v>
      </c>
    </row>
    <row r="3695" spans="1:11" ht="24.75" hidden="1">
      <c r="A3695" s="315"/>
      <c r="B3695" s="316" t="s">
        <v>1066</v>
      </c>
      <c r="C3695" s="316" t="s">
        <v>1067</v>
      </c>
      <c r="D3695" s="316" t="s">
        <v>6</v>
      </c>
      <c r="E3695" s="317" t="s">
        <v>1068</v>
      </c>
      <c r="F3695" s="317" t="s">
        <v>1069</v>
      </c>
      <c r="G3695" s="316"/>
      <c r="H3695" s="316" t="s">
        <v>1070</v>
      </c>
      <c r="I3695" s="317" t="s">
        <v>11</v>
      </c>
      <c r="J3695" s="317" t="s">
        <v>1071</v>
      </c>
      <c r="K3695" s="318" t="s">
        <v>1072</v>
      </c>
    </row>
    <row r="3696" spans="1:11" hidden="1">
      <c r="A3696" s="323" t="s">
        <v>1076</v>
      </c>
      <c r="B3696" s="324" t="s">
        <v>1077</v>
      </c>
      <c r="C3696" s="324" t="s">
        <v>19</v>
      </c>
      <c r="D3696" s="324">
        <v>4253</v>
      </c>
      <c r="E3696" s="323" t="s">
        <v>2277</v>
      </c>
      <c r="F3696" s="403" t="s">
        <v>1197</v>
      </c>
      <c r="G3696" s="404"/>
      <c r="H3696" s="324" t="s">
        <v>979</v>
      </c>
      <c r="I3696" s="323">
        <v>1.3299999999999999E-2</v>
      </c>
      <c r="J3696" s="323">
        <v>10.66</v>
      </c>
      <c r="K3696" s="325">
        <v>0.14000000000000001</v>
      </c>
    </row>
    <row r="3697" spans="1:11" hidden="1">
      <c r="A3697" s="277"/>
      <c r="B3697"/>
      <c r="C3697"/>
      <c r="D3697"/>
      <c r="E3697" s="277"/>
      <c r="F3697" s="277"/>
      <c r="G3697"/>
      <c r="H3697"/>
      <c r="I3697" s="277"/>
      <c r="J3697" s="277"/>
      <c r="K3697" s="278"/>
    </row>
    <row r="3698" spans="1:11" hidden="1">
      <c r="A3698" s="277"/>
      <c r="B3698"/>
      <c r="C3698"/>
      <c r="D3698"/>
      <c r="E3698" s="277"/>
      <c r="F3698" s="277"/>
      <c r="G3698"/>
      <c r="H3698"/>
      <c r="I3698" s="277"/>
      <c r="J3698" s="277"/>
      <c r="K3698" s="278"/>
    </row>
    <row r="3699" spans="1:11" ht="31.5" hidden="1">
      <c r="A3699" s="319" t="s">
        <v>2278</v>
      </c>
      <c r="B3699" s="320" t="s">
        <v>1074</v>
      </c>
      <c r="C3699" s="320" t="s">
        <v>19</v>
      </c>
      <c r="D3699" s="320">
        <v>95360</v>
      </c>
      <c r="E3699" s="321" t="s">
        <v>2279</v>
      </c>
      <c r="F3699" s="321" t="s">
        <v>1195</v>
      </c>
      <c r="G3699" s="320"/>
      <c r="H3699" s="320" t="s">
        <v>979</v>
      </c>
      <c r="I3699" s="321">
        <v>1</v>
      </c>
      <c r="J3699" s="321">
        <v>0.1</v>
      </c>
      <c r="K3699" s="322">
        <v>0.1</v>
      </c>
    </row>
    <row r="3700" spans="1:11" ht="24.75" hidden="1">
      <c r="A3700" s="315"/>
      <c r="B3700" s="316" t="s">
        <v>1066</v>
      </c>
      <c r="C3700" s="316" t="s">
        <v>1067</v>
      </c>
      <c r="D3700" s="316" t="s">
        <v>6</v>
      </c>
      <c r="E3700" s="317" t="s">
        <v>1068</v>
      </c>
      <c r="F3700" s="317" t="s">
        <v>1069</v>
      </c>
      <c r="G3700" s="316"/>
      <c r="H3700" s="316" t="s">
        <v>1070</v>
      </c>
      <c r="I3700" s="317" t="s">
        <v>11</v>
      </c>
      <c r="J3700" s="317" t="s">
        <v>1071</v>
      </c>
      <c r="K3700" s="318" t="s">
        <v>1072</v>
      </c>
    </row>
    <row r="3701" spans="1:11" hidden="1">
      <c r="A3701" s="323" t="s">
        <v>1076</v>
      </c>
      <c r="B3701" s="324" t="s">
        <v>1077</v>
      </c>
      <c r="C3701" s="324" t="s">
        <v>19</v>
      </c>
      <c r="D3701" s="324">
        <v>4230</v>
      </c>
      <c r="E3701" s="323" t="s">
        <v>2280</v>
      </c>
      <c r="F3701" s="403" t="s">
        <v>1197</v>
      </c>
      <c r="G3701" s="404"/>
      <c r="H3701" s="324" t="s">
        <v>979</v>
      </c>
      <c r="I3701" s="323">
        <v>9.4000000000000004E-3</v>
      </c>
      <c r="J3701" s="323">
        <v>11.3</v>
      </c>
      <c r="K3701" s="325">
        <v>0.1</v>
      </c>
    </row>
    <row r="3702" spans="1:11" hidden="1">
      <c r="A3702" s="277"/>
      <c r="B3702"/>
      <c r="C3702"/>
      <c r="D3702"/>
      <c r="E3702" s="277"/>
      <c r="F3702" s="277"/>
      <c r="G3702"/>
      <c r="H3702"/>
      <c r="I3702" s="277"/>
      <c r="J3702" s="277"/>
      <c r="K3702" s="278"/>
    </row>
    <row r="3703" spans="1:11" hidden="1">
      <c r="A3703" s="277"/>
      <c r="B3703"/>
      <c r="C3703"/>
      <c r="D3703"/>
      <c r="E3703" s="277"/>
      <c r="F3703" s="277"/>
      <c r="G3703"/>
      <c r="H3703"/>
      <c r="I3703" s="277"/>
      <c r="J3703" s="277"/>
      <c r="K3703" s="278"/>
    </row>
    <row r="3704" spans="1:11" ht="31.5" hidden="1">
      <c r="A3704" s="319" t="s">
        <v>2281</v>
      </c>
      <c r="B3704" s="320" t="s">
        <v>1074</v>
      </c>
      <c r="C3704" s="320" t="s">
        <v>19</v>
      </c>
      <c r="D3704" s="320">
        <v>95371</v>
      </c>
      <c r="E3704" s="321" t="s">
        <v>2282</v>
      </c>
      <c r="F3704" s="321" t="s">
        <v>1195</v>
      </c>
      <c r="G3704" s="320"/>
      <c r="H3704" s="320" t="s">
        <v>979</v>
      </c>
      <c r="I3704" s="321">
        <v>1</v>
      </c>
      <c r="J3704" s="321">
        <v>0.25</v>
      </c>
      <c r="K3704" s="322">
        <v>0.25</v>
      </c>
    </row>
    <row r="3705" spans="1:11" ht="24.75" hidden="1">
      <c r="A3705" s="315"/>
      <c r="B3705" s="316" t="s">
        <v>1066</v>
      </c>
      <c r="C3705" s="316" t="s">
        <v>1067</v>
      </c>
      <c r="D3705" s="316" t="s">
        <v>6</v>
      </c>
      <c r="E3705" s="317" t="s">
        <v>1068</v>
      </c>
      <c r="F3705" s="317" t="s">
        <v>1069</v>
      </c>
      <c r="G3705" s="316"/>
      <c r="H3705" s="316" t="s">
        <v>1070</v>
      </c>
      <c r="I3705" s="317" t="s">
        <v>11</v>
      </c>
      <c r="J3705" s="317" t="s">
        <v>1071</v>
      </c>
      <c r="K3705" s="318" t="s">
        <v>1072</v>
      </c>
    </row>
    <row r="3706" spans="1:11" hidden="1">
      <c r="A3706" s="323" t="s">
        <v>1076</v>
      </c>
      <c r="B3706" s="324" t="s">
        <v>1077</v>
      </c>
      <c r="C3706" s="324" t="s">
        <v>19</v>
      </c>
      <c r="D3706" s="324">
        <v>4750</v>
      </c>
      <c r="E3706" s="323" t="s">
        <v>1291</v>
      </c>
      <c r="F3706" s="403" t="s">
        <v>1197</v>
      </c>
      <c r="G3706" s="404"/>
      <c r="H3706" s="324" t="s">
        <v>979</v>
      </c>
      <c r="I3706" s="323">
        <v>1.72E-2</v>
      </c>
      <c r="J3706" s="323">
        <v>14.83</v>
      </c>
      <c r="K3706" s="325">
        <v>0.25</v>
      </c>
    </row>
    <row r="3707" spans="1:11" hidden="1">
      <c r="A3707" s="277"/>
      <c r="B3707"/>
      <c r="C3707"/>
      <c r="D3707"/>
      <c r="E3707" s="277"/>
      <c r="F3707" s="277"/>
      <c r="G3707"/>
      <c r="H3707"/>
      <c r="I3707" s="277"/>
      <c r="J3707" s="277"/>
      <c r="K3707" s="278"/>
    </row>
    <row r="3708" spans="1:11" hidden="1">
      <c r="A3708" s="277"/>
      <c r="B3708"/>
      <c r="C3708"/>
      <c r="D3708"/>
      <c r="E3708" s="277"/>
      <c r="F3708" s="277"/>
      <c r="G3708"/>
      <c r="H3708"/>
      <c r="I3708" s="277"/>
      <c r="J3708" s="277"/>
      <c r="K3708" s="278"/>
    </row>
    <row r="3709" spans="1:11" ht="31.5" hidden="1">
      <c r="A3709" s="319" t="s">
        <v>2283</v>
      </c>
      <c r="B3709" s="320" t="s">
        <v>1074</v>
      </c>
      <c r="C3709" s="320" t="s">
        <v>19</v>
      </c>
      <c r="D3709" s="320">
        <v>95372</v>
      </c>
      <c r="E3709" s="321" t="s">
        <v>2284</v>
      </c>
      <c r="F3709" s="321" t="s">
        <v>1195</v>
      </c>
      <c r="G3709" s="320"/>
      <c r="H3709" s="320" t="s">
        <v>979</v>
      </c>
      <c r="I3709" s="321">
        <v>1</v>
      </c>
      <c r="J3709" s="321">
        <v>0.17</v>
      </c>
      <c r="K3709" s="322">
        <v>0.17</v>
      </c>
    </row>
    <row r="3710" spans="1:11" ht="24.75" hidden="1">
      <c r="A3710" s="315"/>
      <c r="B3710" s="316" t="s">
        <v>1066</v>
      </c>
      <c r="C3710" s="316" t="s">
        <v>1067</v>
      </c>
      <c r="D3710" s="316" t="s">
        <v>6</v>
      </c>
      <c r="E3710" s="317" t="s">
        <v>1068</v>
      </c>
      <c r="F3710" s="317" t="s">
        <v>1069</v>
      </c>
      <c r="G3710" s="316"/>
      <c r="H3710" s="316" t="s">
        <v>1070</v>
      </c>
      <c r="I3710" s="317" t="s">
        <v>11</v>
      </c>
      <c r="J3710" s="317" t="s">
        <v>1071</v>
      </c>
      <c r="K3710" s="318" t="s">
        <v>1072</v>
      </c>
    </row>
    <row r="3711" spans="1:11" hidden="1">
      <c r="A3711" s="323" t="s">
        <v>1076</v>
      </c>
      <c r="B3711" s="324" t="s">
        <v>1077</v>
      </c>
      <c r="C3711" s="324" t="s">
        <v>19</v>
      </c>
      <c r="D3711" s="324">
        <v>4783</v>
      </c>
      <c r="E3711" s="323" t="s">
        <v>2285</v>
      </c>
      <c r="F3711" s="403" t="s">
        <v>1197</v>
      </c>
      <c r="G3711" s="404"/>
      <c r="H3711" s="324" t="s">
        <v>979</v>
      </c>
      <c r="I3711" s="323">
        <v>1.2E-2</v>
      </c>
      <c r="J3711" s="323">
        <v>14.83</v>
      </c>
      <c r="K3711" s="325">
        <v>0.17</v>
      </c>
    </row>
    <row r="3712" spans="1:11" hidden="1">
      <c r="A3712" s="277"/>
      <c r="B3712"/>
      <c r="C3712"/>
      <c r="D3712"/>
      <c r="E3712" s="277"/>
      <c r="F3712" s="277"/>
      <c r="G3712"/>
      <c r="H3712"/>
      <c r="I3712" s="277"/>
      <c r="J3712" s="277"/>
      <c r="K3712" s="278"/>
    </row>
    <row r="3713" spans="1:11" hidden="1">
      <c r="A3713" s="277"/>
      <c r="B3713"/>
      <c r="C3713"/>
      <c r="D3713"/>
      <c r="E3713" s="277"/>
      <c r="F3713" s="277"/>
      <c r="G3713"/>
      <c r="H3713"/>
      <c r="I3713" s="277"/>
      <c r="J3713" s="277"/>
      <c r="K3713" s="278"/>
    </row>
    <row r="3714" spans="1:11" ht="31.5" hidden="1">
      <c r="A3714" s="319" t="s">
        <v>2286</v>
      </c>
      <c r="B3714" s="320" t="s">
        <v>1074</v>
      </c>
      <c r="C3714" s="320" t="s">
        <v>19</v>
      </c>
      <c r="D3714" s="320">
        <v>95377</v>
      </c>
      <c r="E3714" s="321" t="s">
        <v>2287</v>
      </c>
      <c r="F3714" s="321" t="s">
        <v>1195</v>
      </c>
      <c r="G3714" s="320"/>
      <c r="H3714" s="320" t="s">
        <v>979</v>
      </c>
      <c r="I3714" s="321">
        <v>1</v>
      </c>
      <c r="J3714" s="321">
        <v>0.13</v>
      </c>
      <c r="K3714" s="322">
        <v>0.13</v>
      </c>
    </row>
    <row r="3715" spans="1:11" ht="24.75" hidden="1">
      <c r="A3715" s="315"/>
      <c r="B3715" s="316" t="s">
        <v>1066</v>
      </c>
      <c r="C3715" s="316" t="s">
        <v>1067</v>
      </c>
      <c r="D3715" s="316" t="s">
        <v>6</v>
      </c>
      <c r="E3715" s="317" t="s">
        <v>1068</v>
      </c>
      <c r="F3715" s="317" t="s">
        <v>1069</v>
      </c>
      <c r="G3715" s="316"/>
      <c r="H3715" s="316" t="s">
        <v>1070</v>
      </c>
      <c r="I3715" s="317" t="s">
        <v>11</v>
      </c>
      <c r="J3715" s="317" t="s">
        <v>1071</v>
      </c>
      <c r="K3715" s="318" t="s">
        <v>1072</v>
      </c>
    </row>
    <row r="3716" spans="1:11" hidden="1">
      <c r="A3716" s="323" t="s">
        <v>1076</v>
      </c>
      <c r="B3716" s="324" t="s">
        <v>1077</v>
      </c>
      <c r="C3716" s="324" t="s">
        <v>19</v>
      </c>
      <c r="D3716" s="324">
        <v>6110</v>
      </c>
      <c r="E3716" s="323" t="s">
        <v>2288</v>
      </c>
      <c r="F3716" s="403" t="s">
        <v>1197</v>
      </c>
      <c r="G3716" s="404"/>
      <c r="H3716" s="324" t="s">
        <v>979</v>
      </c>
      <c r="I3716" s="323">
        <v>9.4000000000000004E-3</v>
      </c>
      <c r="J3716" s="323">
        <v>14.83</v>
      </c>
      <c r="K3716" s="325">
        <v>0.13</v>
      </c>
    </row>
    <row r="3717" spans="1:11" hidden="1">
      <c r="A3717" s="277"/>
      <c r="B3717"/>
      <c r="C3717"/>
      <c r="D3717"/>
      <c r="E3717" s="277"/>
      <c r="F3717" s="277"/>
      <c r="G3717"/>
      <c r="H3717"/>
      <c r="I3717" s="277"/>
      <c r="J3717" s="277"/>
      <c r="K3717" s="278"/>
    </row>
    <row r="3718" spans="1:11" hidden="1">
      <c r="A3718" s="277"/>
      <c r="B3718"/>
      <c r="C3718"/>
      <c r="D3718"/>
      <c r="E3718" s="277"/>
      <c r="F3718" s="277"/>
      <c r="G3718"/>
      <c r="H3718"/>
      <c r="I3718" s="277"/>
      <c r="J3718" s="277"/>
      <c r="K3718" s="278"/>
    </row>
    <row r="3719" spans="1:11" ht="31.5" hidden="1">
      <c r="A3719" s="319" t="s">
        <v>2289</v>
      </c>
      <c r="B3719" s="320" t="s">
        <v>1074</v>
      </c>
      <c r="C3719" s="320" t="s">
        <v>19</v>
      </c>
      <c r="D3719" s="320">
        <v>95378</v>
      </c>
      <c r="E3719" s="321" t="s">
        <v>2290</v>
      </c>
      <c r="F3719" s="321" t="s">
        <v>1195</v>
      </c>
      <c r="G3719" s="320"/>
      <c r="H3719" s="320" t="s">
        <v>979</v>
      </c>
      <c r="I3719" s="321">
        <v>1</v>
      </c>
      <c r="J3719" s="321">
        <v>0.19</v>
      </c>
      <c r="K3719" s="322">
        <v>0.19</v>
      </c>
    </row>
    <row r="3720" spans="1:11" ht="24.75" hidden="1">
      <c r="A3720" s="315"/>
      <c r="B3720" s="316" t="s">
        <v>1066</v>
      </c>
      <c r="C3720" s="316" t="s">
        <v>1067</v>
      </c>
      <c r="D3720" s="316" t="s">
        <v>6</v>
      </c>
      <c r="E3720" s="317" t="s">
        <v>1068</v>
      </c>
      <c r="F3720" s="317" t="s">
        <v>1069</v>
      </c>
      <c r="G3720" s="316"/>
      <c r="H3720" s="316" t="s">
        <v>1070</v>
      </c>
      <c r="I3720" s="317" t="s">
        <v>11</v>
      </c>
      <c r="J3720" s="317" t="s">
        <v>1071</v>
      </c>
      <c r="K3720" s="318" t="s">
        <v>1072</v>
      </c>
    </row>
    <row r="3721" spans="1:11" hidden="1">
      <c r="A3721" s="323" t="s">
        <v>1076</v>
      </c>
      <c r="B3721" s="324" t="s">
        <v>1077</v>
      </c>
      <c r="C3721" s="324" t="s">
        <v>19</v>
      </c>
      <c r="D3721" s="324">
        <v>6111</v>
      </c>
      <c r="E3721" s="323" t="s">
        <v>1292</v>
      </c>
      <c r="F3721" s="403" t="s">
        <v>1197</v>
      </c>
      <c r="G3721" s="404"/>
      <c r="H3721" s="324" t="s">
        <v>979</v>
      </c>
      <c r="I3721" s="323">
        <v>1.72E-2</v>
      </c>
      <c r="J3721" s="323">
        <v>11.05</v>
      </c>
      <c r="K3721" s="325">
        <v>0.19</v>
      </c>
    </row>
    <row r="3722" spans="1:11" hidden="1">
      <c r="A3722" s="277"/>
      <c r="B3722"/>
      <c r="C3722"/>
      <c r="D3722"/>
      <c r="E3722" s="277"/>
      <c r="F3722" s="277"/>
      <c r="G3722"/>
      <c r="H3722"/>
      <c r="I3722" s="277"/>
      <c r="J3722" s="277"/>
      <c r="K3722" s="278"/>
    </row>
    <row r="3723" spans="1:11" hidden="1">
      <c r="A3723" s="277"/>
      <c r="B3723"/>
      <c r="C3723"/>
      <c r="D3723"/>
      <c r="E3723" s="277"/>
      <c r="F3723" s="277"/>
      <c r="G3723"/>
      <c r="H3723"/>
      <c r="I3723" s="277"/>
      <c r="J3723" s="277"/>
      <c r="K3723" s="278"/>
    </row>
    <row r="3724" spans="1:11" ht="31.5" hidden="1">
      <c r="A3724" s="319" t="s">
        <v>2291</v>
      </c>
      <c r="B3724" s="320" t="s">
        <v>1074</v>
      </c>
      <c r="C3724" s="320" t="s">
        <v>19</v>
      </c>
      <c r="D3724" s="320">
        <v>95385</v>
      </c>
      <c r="E3724" s="321" t="s">
        <v>2292</v>
      </c>
      <c r="F3724" s="321" t="s">
        <v>1195</v>
      </c>
      <c r="G3724" s="320"/>
      <c r="H3724" s="320" t="s">
        <v>979</v>
      </c>
      <c r="I3724" s="321">
        <v>1</v>
      </c>
      <c r="J3724" s="321">
        <v>0.13</v>
      </c>
      <c r="K3724" s="322">
        <v>0.13</v>
      </c>
    </row>
    <row r="3725" spans="1:11" ht="24.75" hidden="1">
      <c r="A3725" s="315"/>
      <c r="B3725" s="316" t="s">
        <v>1066</v>
      </c>
      <c r="C3725" s="316" t="s">
        <v>1067</v>
      </c>
      <c r="D3725" s="316" t="s">
        <v>6</v>
      </c>
      <c r="E3725" s="317" t="s">
        <v>1068</v>
      </c>
      <c r="F3725" s="317" t="s">
        <v>1069</v>
      </c>
      <c r="G3725" s="316"/>
      <c r="H3725" s="316" t="s">
        <v>1070</v>
      </c>
      <c r="I3725" s="317" t="s">
        <v>11</v>
      </c>
      <c r="J3725" s="317" t="s">
        <v>1071</v>
      </c>
      <c r="K3725" s="318" t="s">
        <v>1072</v>
      </c>
    </row>
    <row r="3726" spans="1:11" hidden="1">
      <c r="A3726" s="323" t="s">
        <v>1076</v>
      </c>
      <c r="B3726" s="324" t="s">
        <v>1077</v>
      </c>
      <c r="C3726" s="324" t="s">
        <v>19</v>
      </c>
      <c r="D3726" s="324">
        <v>12869</v>
      </c>
      <c r="E3726" s="323" t="s">
        <v>2293</v>
      </c>
      <c r="F3726" s="403" t="s">
        <v>1197</v>
      </c>
      <c r="G3726" s="404"/>
      <c r="H3726" s="324" t="s">
        <v>979</v>
      </c>
      <c r="I3726" s="323">
        <v>9.4000000000000004E-3</v>
      </c>
      <c r="J3726" s="323">
        <v>14.65</v>
      </c>
      <c r="K3726" s="325">
        <v>0.13</v>
      </c>
    </row>
    <row r="3727" spans="1:11" hidden="1">
      <c r="A3727" s="277"/>
      <c r="B3727"/>
      <c r="C3727"/>
      <c r="D3727"/>
      <c r="E3727" s="277"/>
      <c r="F3727" s="277"/>
      <c r="G3727"/>
      <c r="H3727"/>
      <c r="I3727" s="277"/>
      <c r="J3727" s="277"/>
      <c r="K3727" s="278"/>
    </row>
    <row r="3728" spans="1:11" hidden="1">
      <c r="A3728" s="277"/>
      <c r="B3728"/>
      <c r="C3728"/>
      <c r="D3728"/>
      <c r="E3728" s="277"/>
      <c r="F3728" s="277"/>
      <c r="G3728"/>
      <c r="H3728"/>
      <c r="I3728" s="277"/>
      <c r="J3728" s="277"/>
      <c r="K3728" s="278"/>
    </row>
    <row r="3729" spans="1:11" ht="31.5" hidden="1">
      <c r="A3729" s="319" t="s">
        <v>2294</v>
      </c>
      <c r="B3729" s="320" t="s">
        <v>1074</v>
      </c>
      <c r="C3729" s="320" t="s">
        <v>19</v>
      </c>
      <c r="D3729" s="320">
        <v>95387</v>
      </c>
      <c r="E3729" s="321" t="s">
        <v>2295</v>
      </c>
      <c r="F3729" s="321" t="s">
        <v>1195</v>
      </c>
      <c r="G3729" s="320"/>
      <c r="H3729" s="320" t="s">
        <v>979</v>
      </c>
      <c r="I3729" s="321">
        <v>1</v>
      </c>
      <c r="J3729" s="321">
        <v>0.15</v>
      </c>
      <c r="K3729" s="322">
        <v>0.15</v>
      </c>
    </row>
    <row r="3730" spans="1:11" ht="24.75" hidden="1">
      <c r="A3730" s="315"/>
      <c r="B3730" s="316" t="s">
        <v>1066</v>
      </c>
      <c r="C3730" s="316" t="s">
        <v>1067</v>
      </c>
      <c r="D3730" s="316" t="s">
        <v>6</v>
      </c>
      <c r="E3730" s="317" t="s">
        <v>1068</v>
      </c>
      <c r="F3730" s="317" t="s">
        <v>1069</v>
      </c>
      <c r="G3730" s="316"/>
      <c r="H3730" s="316" t="s">
        <v>1070</v>
      </c>
      <c r="I3730" s="317" t="s">
        <v>11</v>
      </c>
      <c r="J3730" s="317" t="s">
        <v>1071</v>
      </c>
      <c r="K3730" s="318" t="s">
        <v>1072</v>
      </c>
    </row>
    <row r="3731" spans="1:11" hidden="1">
      <c r="A3731" s="323" t="s">
        <v>1076</v>
      </c>
      <c r="B3731" s="324" t="s">
        <v>1077</v>
      </c>
      <c r="C3731" s="324" t="s">
        <v>19</v>
      </c>
      <c r="D3731" s="324">
        <v>10489</v>
      </c>
      <c r="E3731" s="323" t="s">
        <v>2296</v>
      </c>
      <c r="F3731" s="403" t="s">
        <v>1197</v>
      </c>
      <c r="G3731" s="404"/>
      <c r="H3731" s="324" t="s">
        <v>979</v>
      </c>
      <c r="I3731" s="323">
        <v>1.2E-2</v>
      </c>
      <c r="J3731" s="323">
        <v>12.78</v>
      </c>
      <c r="K3731" s="325">
        <v>0.15</v>
      </c>
    </row>
    <row r="3732" spans="1:11" hidden="1">
      <c r="A3732" s="277"/>
      <c r="B3732"/>
      <c r="C3732"/>
      <c r="D3732"/>
      <c r="E3732" s="277"/>
      <c r="F3732" s="277"/>
      <c r="G3732"/>
      <c r="H3732"/>
      <c r="I3732" s="277"/>
      <c r="J3732" s="277"/>
      <c r="K3732" s="278"/>
    </row>
    <row r="3733" spans="1:11" hidden="1">
      <c r="A3733" s="277"/>
      <c r="B3733"/>
      <c r="C3733"/>
      <c r="D3733"/>
      <c r="E3733" s="277"/>
      <c r="F3733" s="277"/>
      <c r="G3733"/>
      <c r="H3733"/>
      <c r="I3733" s="277"/>
      <c r="J3733" s="277"/>
      <c r="K3733" s="278"/>
    </row>
    <row r="3734" spans="1:11" ht="78.75" hidden="1">
      <c r="A3734" s="319" t="s">
        <v>2297</v>
      </c>
      <c r="B3734" s="320" t="s">
        <v>1074</v>
      </c>
      <c r="C3734" s="320" t="s">
        <v>19</v>
      </c>
      <c r="D3734" s="320">
        <v>91911</v>
      </c>
      <c r="E3734" s="321" t="s">
        <v>1147</v>
      </c>
      <c r="F3734" s="321" t="s">
        <v>1472</v>
      </c>
      <c r="G3734" s="320"/>
      <c r="H3734" s="320" t="s">
        <v>123</v>
      </c>
      <c r="I3734" s="321">
        <v>1</v>
      </c>
      <c r="J3734" s="321">
        <v>10.68</v>
      </c>
      <c r="K3734" s="322">
        <v>10.68</v>
      </c>
    </row>
    <row r="3735" spans="1:11" ht="24.75" hidden="1">
      <c r="A3735" s="315"/>
      <c r="B3735" s="316" t="s">
        <v>1066</v>
      </c>
      <c r="C3735" s="316" t="s">
        <v>1067</v>
      </c>
      <c r="D3735" s="316" t="s">
        <v>6</v>
      </c>
      <c r="E3735" s="317" t="s">
        <v>1068</v>
      </c>
      <c r="F3735" s="317" t="s">
        <v>1069</v>
      </c>
      <c r="G3735" s="316"/>
      <c r="H3735" s="316" t="s">
        <v>1070</v>
      </c>
      <c r="I3735" s="317" t="s">
        <v>11</v>
      </c>
      <c r="J3735" s="317" t="s">
        <v>1071</v>
      </c>
      <c r="K3735" s="318" t="s">
        <v>1072</v>
      </c>
    </row>
    <row r="3736" spans="1:11" hidden="1">
      <c r="A3736" s="323" t="s">
        <v>1076</v>
      </c>
      <c r="B3736" s="324" t="s">
        <v>1077</v>
      </c>
      <c r="C3736" s="324" t="s">
        <v>19</v>
      </c>
      <c r="D3736" s="324">
        <v>1870</v>
      </c>
      <c r="E3736" s="323" t="s">
        <v>2298</v>
      </c>
      <c r="F3736" s="403" t="s">
        <v>1079</v>
      </c>
      <c r="G3736" s="404"/>
      <c r="H3736" s="324" t="s">
        <v>123</v>
      </c>
      <c r="I3736" s="323">
        <v>1</v>
      </c>
      <c r="J3736" s="323">
        <v>2.5299999999999998</v>
      </c>
      <c r="K3736" s="325">
        <v>2.5299999999999998</v>
      </c>
    </row>
    <row r="3737" spans="1:11" hidden="1">
      <c r="A3737" s="323" t="s">
        <v>1076</v>
      </c>
      <c r="B3737" s="324" t="s">
        <v>1083</v>
      </c>
      <c r="C3737" s="324" t="s">
        <v>19</v>
      </c>
      <c r="D3737" s="324">
        <v>88247</v>
      </c>
      <c r="E3737" s="323" t="s">
        <v>1475</v>
      </c>
      <c r="F3737" s="403" t="s">
        <v>1085</v>
      </c>
      <c r="G3737" s="404"/>
      <c r="H3737" s="324" t="s">
        <v>979</v>
      </c>
      <c r="I3737" s="323">
        <v>0.215</v>
      </c>
      <c r="J3737" s="323">
        <v>17.23</v>
      </c>
      <c r="K3737" s="325">
        <v>3.7</v>
      </c>
    </row>
    <row r="3738" spans="1:11" hidden="1">
      <c r="A3738" s="323" t="s">
        <v>1076</v>
      </c>
      <c r="B3738" s="324" t="s">
        <v>1083</v>
      </c>
      <c r="C3738" s="324" t="s">
        <v>19</v>
      </c>
      <c r="D3738" s="324">
        <v>88264</v>
      </c>
      <c r="E3738" s="323" t="s">
        <v>1476</v>
      </c>
      <c r="F3738" s="403" t="s">
        <v>1085</v>
      </c>
      <c r="G3738" s="404"/>
      <c r="H3738" s="324" t="s">
        <v>979</v>
      </c>
      <c r="I3738" s="323">
        <v>0.215</v>
      </c>
      <c r="J3738" s="323">
        <v>20.71</v>
      </c>
      <c r="K3738" s="325">
        <v>4.45</v>
      </c>
    </row>
    <row r="3739" spans="1:11" hidden="1">
      <c r="A3739" s="277"/>
      <c r="B3739"/>
      <c r="C3739"/>
      <c r="D3739"/>
      <c r="E3739" s="277"/>
      <c r="F3739" s="277"/>
      <c r="G3739"/>
      <c r="H3739"/>
      <c r="I3739" s="277"/>
      <c r="J3739" s="277"/>
      <c r="K3739" s="278"/>
    </row>
    <row r="3740" spans="1:11" hidden="1">
      <c r="A3740" s="277"/>
      <c r="B3740"/>
      <c r="C3740"/>
      <c r="D3740"/>
      <c r="E3740" s="277"/>
      <c r="F3740" s="277"/>
      <c r="G3740"/>
      <c r="H3740"/>
      <c r="I3740" s="277"/>
      <c r="J3740" s="277"/>
      <c r="K3740" s="278"/>
    </row>
    <row r="3741" spans="1:11" ht="78.75" hidden="1">
      <c r="A3741" s="319" t="s">
        <v>2299</v>
      </c>
      <c r="B3741" s="320" t="s">
        <v>1074</v>
      </c>
      <c r="C3741" s="320" t="s">
        <v>19</v>
      </c>
      <c r="D3741" s="320">
        <v>91890</v>
      </c>
      <c r="E3741" s="321" t="s">
        <v>1146</v>
      </c>
      <c r="F3741" s="321" t="s">
        <v>1472</v>
      </c>
      <c r="G3741" s="320"/>
      <c r="H3741" s="320" t="s">
        <v>123</v>
      </c>
      <c r="I3741" s="321">
        <v>1</v>
      </c>
      <c r="J3741" s="321">
        <v>8.6199999999999992</v>
      </c>
      <c r="K3741" s="322">
        <v>8.6199999999999992</v>
      </c>
    </row>
    <row r="3742" spans="1:11" ht="24.75" hidden="1">
      <c r="A3742" s="315"/>
      <c r="B3742" s="316" t="s">
        <v>1066</v>
      </c>
      <c r="C3742" s="316" t="s">
        <v>1067</v>
      </c>
      <c r="D3742" s="316" t="s">
        <v>6</v>
      </c>
      <c r="E3742" s="317" t="s">
        <v>1068</v>
      </c>
      <c r="F3742" s="317" t="s">
        <v>1069</v>
      </c>
      <c r="G3742" s="316"/>
      <c r="H3742" s="316" t="s">
        <v>1070</v>
      </c>
      <c r="I3742" s="317" t="s">
        <v>11</v>
      </c>
      <c r="J3742" s="317" t="s">
        <v>1071</v>
      </c>
      <c r="K3742" s="318" t="s">
        <v>1072</v>
      </c>
    </row>
    <row r="3743" spans="1:11" hidden="1">
      <c r="A3743" s="323" t="s">
        <v>1076</v>
      </c>
      <c r="B3743" s="324" t="s">
        <v>1077</v>
      </c>
      <c r="C3743" s="324" t="s">
        <v>19</v>
      </c>
      <c r="D3743" s="324">
        <v>1879</v>
      </c>
      <c r="E3743" s="323" t="s">
        <v>2300</v>
      </c>
      <c r="F3743" s="403" t="s">
        <v>1079</v>
      </c>
      <c r="G3743" s="404"/>
      <c r="H3743" s="324" t="s">
        <v>123</v>
      </c>
      <c r="I3743" s="323">
        <v>1</v>
      </c>
      <c r="J3743" s="323">
        <v>2.56</v>
      </c>
      <c r="K3743" s="325">
        <v>2.56</v>
      </c>
    </row>
    <row r="3744" spans="1:11" hidden="1">
      <c r="A3744" s="323" t="s">
        <v>1076</v>
      </c>
      <c r="B3744" s="324" t="s">
        <v>1083</v>
      </c>
      <c r="C3744" s="324" t="s">
        <v>19</v>
      </c>
      <c r="D3744" s="324">
        <v>88247</v>
      </c>
      <c r="E3744" s="323" t="s">
        <v>1475</v>
      </c>
      <c r="F3744" s="403" t="s">
        <v>1085</v>
      </c>
      <c r="G3744" s="404"/>
      <c r="H3744" s="324" t="s">
        <v>979</v>
      </c>
      <c r="I3744" s="323">
        <v>0.16</v>
      </c>
      <c r="J3744" s="323">
        <v>17.23</v>
      </c>
      <c r="K3744" s="325">
        <v>2.75</v>
      </c>
    </row>
    <row r="3745" spans="1:11" hidden="1">
      <c r="A3745" s="323" t="s">
        <v>1076</v>
      </c>
      <c r="B3745" s="324" t="s">
        <v>1083</v>
      </c>
      <c r="C3745" s="324" t="s">
        <v>19</v>
      </c>
      <c r="D3745" s="324">
        <v>88264</v>
      </c>
      <c r="E3745" s="323" t="s">
        <v>1476</v>
      </c>
      <c r="F3745" s="403" t="s">
        <v>1085</v>
      </c>
      <c r="G3745" s="404"/>
      <c r="H3745" s="324" t="s">
        <v>979</v>
      </c>
      <c r="I3745" s="323">
        <v>0.16</v>
      </c>
      <c r="J3745" s="323">
        <v>20.71</v>
      </c>
      <c r="K3745" s="325">
        <v>3.31</v>
      </c>
    </row>
    <row r="3746" spans="1:11" hidden="1">
      <c r="A3746" s="277"/>
      <c r="B3746"/>
      <c r="C3746"/>
      <c r="D3746"/>
      <c r="E3746" s="277"/>
      <c r="F3746" s="277"/>
      <c r="G3746"/>
      <c r="H3746"/>
      <c r="I3746" s="277"/>
      <c r="J3746" s="277"/>
      <c r="K3746" s="278"/>
    </row>
    <row r="3747" spans="1:11" hidden="1">
      <c r="A3747" s="277"/>
      <c r="B3747"/>
      <c r="C3747"/>
      <c r="D3747"/>
      <c r="E3747" s="277"/>
      <c r="F3747" s="277"/>
      <c r="G3747"/>
      <c r="H3747"/>
      <c r="I3747" s="277"/>
      <c r="J3747" s="277"/>
      <c r="K3747" s="278"/>
    </row>
    <row r="3748" spans="1:11" ht="47.25" hidden="1">
      <c r="A3748" s="319" t="s">
        <v>2301</v>
      </c>
      <c r="B3748" s="320" t="s">
        <v>1074</v>
      </c>
      <c r="C3748" s="320" t="s">
        <v>19</v>
      </c>
      <c r="D3748" s="320">
        <v>89748</v>
      </c>
      <c r="E3748" s="321" t="s">
        <v>1129</v>
      </c>
      <c r="F3748" s="321" t="s">
        <v>1366</v>
      </c>
      <c r="G3748" s="320"/>
      <c r="H3748" s="320" t="s">
        <v>123</v>
      </c>
      <c r="I3748" s="321">
        <v>1</v>
      </c>
      <c r="J3748" s="321">
        <v>44.71</v>
      </c>
      <c r="K3748" s="322">
        <v>44.71</v>
      </c>
    </row>
    <row r="3749" spans="1:11" ht="24.75" hidden="1">
      <c r="A3749" s="315"/>
      <c r="B3749" s="316" t="s">
        <v>1066</v>
      </c>
      <c r="C3749" s="316" t="s">
        <v>1067</v>
      </c>
      <c r="D3749" s="316" t="s">
        <v>6</v>
      </c>
      <c r="E3749" s="317" t="s">
        <v>1068</v>
      </c>
      <c r="F3749" s="317" t="s">
        <v>1069</v>
      </c>
      <c r="G3749" s="316"/>
      <c r="H3749" s="316" t="s">
        <v>1070</v>
      </c>
      <c r="I3749" s="317" t="s">
        <v>11</v>
      </c>
      <c r="J3749" s="317" t="s">
        <v>1071</v>
      </c>
      <c r="K3749" s="318" t="s">
        <v>1072</v>
      </c>
    </row>
    <row r="3750" spans="1:11" hidden="1">
      <c r="A3750" s="323" t="s">
        <v>1076</v>
      </c>
      <c r="B3750" s="324" t="s">
        <v>1077</v>
      </c>
      <c r="C3750" s="324" t="s">
        <v>19</v>
      </c>
      <c r="D3750" s="324">
        <v>301</v>
      </c>
      <c r="E3750" s="323" t="s">
        <v>1367</v>
      </c>
      <c r="F3750" s="403" t="s">
        <v>1079</v>
      </c>
      <c r="G3750" s="404"/>
      <c r="H3750" s="324" t="s">
        <v>123</v>
      </c>
      <c r="I3750" s="323">
        <v>1</v>
      </c>
      <c r="J3750" s="323">
        <v>4.09</v>
      </c>
      <c r="K3750" s="325">
        <v>4.09</v>
      </c>
    </row>
    <row r="3751" spans="1:11" hidden="1">
      <c r="A3751" s="323" t="s">
        <v>1076</v>
      </c>
      <c r="B3751" s="324" t="s">
        <v>1077</v>
      </c>
      <c r="C3751" s="324" t="s">
        <v>19</v>
      </c>
      <c r="D3751" s="324">
        <v>1966</v>
      </c>
      <c r="E3751" s="323" t="s">
        <v>2302</v>
      </c>
      <c r="F3751" s="403" t="s">
        <v>1079</v>
      </c>
      <c r="G3751" s="404"/>
      <c r="H3751" s="324" t="s">
        <v>123</v>
      </c>
      <c r="I3751" s="323">
        <v>1</v>
      </c>
      <c r="J3751" s="323">
        <v>30.09</v>
      </c>
      <c r="K3751" s="325">
        <v>30.09</v>
      </c>
    </row>
    <row r="3752" spans="1:11" ht="24.75" hidden="1">
      <c r="A3752" s="323" t="s">
        <v>1076</v>
      </c>
      <c r="B3752" s="324" t="s">
        <v>1077</v>
      </c>
      <c r="C3752" s="324" t="s">
        <v>19</v>
      </c>
      <c r="D3752" s="324">
        <v>20078</v>
      </c>
      <c r="E3752" s="323" t="s">
        <v>1368</v>
      </c>
      <c r="F3752" s="403" t="s">
        <v>1079</v>
      </c>
      <c r="G3752" s="404"/>
      <c r="H3752" s="324" t="s">
        <v>123</v>
      </c>
      <c r="I3752" s="323">
        <v>4.5999999999999999E-2</v>
      </c>
      <c r="J3752" s="323">
        <v>31.72</v>
      </c>
      <c r="K3752" s="325">
        <v>1.45</v>
      </c>
    </row>
    <row r="3753" spans="1:11" hidden="1">
      <c r="A3753" s="323" t="s">
        <v>1076</v>
      </c>
      <c r="B3753" s="324" t="s">
        <v>1083</v>
      </c>
      <c r="C3753" s="324" t="s">
        <v>19</v>
      </c>
      <c r="D3753" s="324">
        <v>88248</v>
      </c>
      <c r="E3753" s="323" t="s">
        <v>1370</v>
      </c>
      <c r="F3753" s="403" t="s">
        <v>1085</v>
      </c>
      <c r="G3753" s="404"/>
      <c r="H3753" s="324" t="s">
        <v>979</v>
      </c>
      <c r="I3753" s="323">
        <v>0.25</v>
      </c>
      <c r="J3753" s="323">
        <v>16.45</v>
      </c>
      <c r="K3753" s="325">
        <v>4.1100000000000003</v>
      </c>
    </row>
    <row r="3754" spans="1:11" hidden="1">
      <c r="A3754" s="323" t="s">
        <v>1076</v>
      </c>
      <c r="B3754" s="324" t="s">
        <v>1083</v>
      </c>
      <c r="C3754" s="324" t="s">
        <v>19</v>
      </c>
      <c r="D3754" s="324">
        <v>88267</v>
      </c>
      <c r="E3754" s="323" t="s">
        <v>1371</v>
      </c>
      <c r="F3754" s="403" t="s">
        <v>1085</v>
      </c>
      <c r="G3754" s="404"/>
      <c r="H3754" s="324" t="s">
        <v>979</v>
      </c>
      <c r="I3754" s="323">
        <v>0.25</v>
      </c>
      <c r="J3754" s="323">
        <v>19.88</v>
      </c>
      <c r="K3754" s="325">
        <v>4.97</v>
      </c>
    </row>
    <row r="3755" spans="1:11" hidden="1">
      <c r="A3755" s="277"/>
      <c r="B3755"/>
      <c r="C3755"/>
      <c r="D3755"/>
      <c r="E3755" s="277"/>
      <c r="F3755" s="277"/>
      <c r="G3755"/>
      <c r="H3755"/>
      <c r="I3755" s="277"/>
      <c r="J3755" s="277"/>
      <c r="K3755" s="278"/>
    </row>
    <row r="3756" spans="1:11" hidden="1">
      <c r="A3756" s="277"/>
      <c r="B3756"/>
      <c r="C3756"/>
      <c r="D3756"/>
      <c r="E3756" s="277"/>
      <c r="F3756" s="277"/>
      <c r="G3756"/>
      <c r="H3756"/>
      <c r="I3756" s="277"/>
      <c r="J3756" s="277"/>
      <c r="K3756" s="278"/>
    </row>
    <row r="3757" spans="1:11" ht="78.75" hidden="1">
      <c r="A3757" s="319" t="s">
        <v>2303</v>
      </c>
      <c r="B3757" s="320" t="s">
        <v>1074</v>
      </c>
      <c r="C3757" s="320" t="s">
        <v>19</v>
      </c>
      <c r="D3757" s="320">
        <v>101891</v>
      </c>
      <c r="E3757" s="321" t="s">
        <v>1177</v>
      </c>
      <c r="F3757" s="321" t="s">
        <v>1472</v>
      </c>
      <c r="G3757" s="320"/>
      <c r="H3757" s="320" t="s">
        <v>123</v>
      </c>
      <c r="I3757" s="321">
        <v>1</v>
      </c>
      <c r="J3757" s="321">
        <v>27.96</v>
      </c>
      <c r="K3757" s="322">
        <v>27.96</v>
      </c>
    </row>
    <row r="3758" spans="1:11" ht="24.75" hidden="1">
      <c r="A3758" s="315"/>
      <c r="B3758" s="316" t="s">
        <v>1066</v>
      </c>
      <c r="C3758" s="316" t="s">
        <v>1067</v>
      </c>
      <c r="D3758" s="316" t="s">
        <v>6</v>
      </c>
      <c r="E3758" s="317" t="s">
        <v>1068</v>
      </c>
      <c r="F3758" s="317" t="s">
        <v>1069</v>
      </c>
      <c r="G3758" s="316"/>
      <c r="H3758" s="316" t="s">
        <v>1070</v>
      </c>
      <c r="I3758" s="317" t="s">
        <v>11</v>
      </c>
      <c r="J3758" s="317" t="s">
        <v>1071</v>
      </c>
      <c r="K3758" s="318" t="s">
        <v>1072</v>
      </c>
    </row>
    <row r="3759" spans="1:11" ht="24.75" hidden="1">
      <c r="A3759" s="323" t="s">
        <v>1076</v>
      </c>
      <c r="B3759" s="324" t="s">
        <v>1077</v>
      </c>
      <c r="C3759" s="324" t="s">
        <v>19</v>
      </c>
      <c r="D3759" s="324">
        <v>1574</v>
      </c>
      <c r="E3759" s="323" t="s">
        <v>2304</v>
      </c>
      <c r="F3759" s="403" t="s">
        <v>1079</v>
      </c>
      <c r="G3759" s="404"/>
      <c r="H3759" s="324" t="s">
        <v>123</v>
      </c>
      <c r="I3759" s="323">
        <v>1</v>
      </c>
      <c r="J3759" s="323">
        <v>1.46</v>
      </c>
      <c r="K3759" s="325">
        <v>1.46</v>
      </c>
    </row>
    <row r="3760" spans="1:11" hidden="1">
      <c r="A3760" s="323" t="s">
        <v>1076</v>
      </c>
      <c r="B3760" s="324" t="s">
        <v>1077</v>
      </c>
      <c r="C3760" s="324" t="s">
        <v>19</v>
      </c>
      <c r="D3760" s="324">
        <v>2386</v>
      </c>
      <c r="E3760" s="323" t="s">
        <v>2305</v>
      </c>
      <c r="F3760" s="403" t="s">
        <v>1079</v>
      </c>
      <c r="G3760" s="404"/>
      <c r="H3760" s="324" t="s">
        <v>123</v>
      </c>
      <c r="I3760" s="323">
        <v>1</v>
      </c>
      <c r="J3760" s="323">
        <v>21.39</v>
      </c>
      <c r="K3760" s="325">
        <v>21.39</v>
      </c>
    </row>
    <row r="3761" spans="1:11" hidden="1">
      <c r="A3761" s="323" t="s">
        <v>1076</v>
      </c>
      <c r="B3761" s="324" t="s">
        <v>1083</v>
      </c>
      <c r="C3761" s="324" t="s">
        <v>19</v>
      </c>
      <c r="D3761" s="324">
        <v>88247</v>
      </c>
      <c r="E3761" s="323" t="s">
        <v>1475</v>
      </c>
      <c r="F3761" s="403" t="s">
        <v>1085</v>
      </c>
      <c r="G3761" s="404"/>
      <c r="H3761" s="324" t="s">
        <v>979</v>
      </c>
      <c r="I3761" s="323">
        <v>0.13519999999999999</v>
      </c>
      <c r="J3761" s="323">
        <v>17.23</v>
      </c>
      <c r="K3761" s="325">
        <v>2.3199999999999998</v>
      </c>
    </row>
    <row r="3762" spans="1:11" hidden="1">
      <c r="A3762" s="323" t="s">
        <v>1076</v>
      </c>
      <c r="B3762" s="324" t="s">
        <v>1083</v>
      </c>
      <c r="C3762" s="324" t="s">
        <v>19</v>
      </c>
      <c r="D3762" s="324">
        <v>88264</v>
      </c>
      <c r="E3762" s="323" t="s">
        <v>1476</v>
      </c>
      <c r="F3762" s="403" t="s">
        <v>1085</v>
      </c>
      <c r="G3762" s="404"/>
      <c r="H3762" s="324" t="s">
        <v>979</v>
      </c>
      <c r="I3762" s="323">
        <v>0.13519999999999999</v>
      </c>
      <c r="J3762" s="323">
        <v>20.71</v>
      </c>
      <c r="K3762" s="325">
        <v>2.79</v>
      </c>
    </row>
    <row r="3763" spans="1:11" hidden="1">
      <c r="A3763" s="277"/>
      <c r="B3763"/>
      <c r="C3763"/>
      <c r="D3763"/>
      <c r="E3763" s="277"/>
      <c r="F3763" s="277"/>
      <c r="G3763"/>
      <c r="H3763"/>
      <c r="I3763" s="277"/>
      <c r="J3763" s="277"/>
      <c r="K3763" s="278"/>
    </row>
    <row r="3764" spans="1:11" hidden="1">
      <c r="A3764" s="277"/>
      <c r="B3764"/>
      <c r="C3764"/>
      <c r="D3764"/>
      <c r="E3764" s="277"/>
      <c r="F3764" s="277"/>
      <c r="G3764"/>
      <c r="H3764"/>
      <c r="I3764" s="277"/>
      <c r="J3764" s="277"/>
      <c r="K3764" s="278"/>
    </row>
    <row r="3765" spans="1:11" ht="31.5" hidden="1">
      <c r="A3765" s="319" t="s">
        <v>2306</v>
      </c>
      <c r="B3765" s="320" t="s">
        <v>1074</v>
      </c>
      <c r="C3765" s="320" t="s">
        <v>19</v>
      </c>
      <c r="D3765" s="320">
        <v>88264</v>
      </c>
      <c r="E3765" s="321" t="s">
        <v>1476</v>
      </c>
      <c r="F3765" s="321" t="s">
        <v>1195</v>
      </c>
      <c r="G3765" s="320"/>
      <c r="H3765" s="320" t="s">
        <v>979</v>
      </c>
      <c r="I3765" s="321">
        <v>1</v>
      </c>
      <c r="J3765" s="321">
        <v>20.71</v>
      </c>
      <c r="K3765" s="322">
        <v>20.71</v>
      </c>
    </row>
    <row r="3766" spans="1:11" ht="24.75" hidden="1">
      <c r="A3766" s="315"/>
      <c r="B3766" s="316" t="s">
        <v>1066</v>
      </c>
      <c r="C3766" s="316" t="s">
        <v>1067</v>
      </c>
      <c r="D3766" s="316" t="s">
        <v>6</v>
      </c>
      <c r="E3766" s="317" t="s">
        <v>1068</v>
      </c>
      <c r="F3766" s="317" t="s">
        <v>1069</v>
      </c>
      <c r="G3766" s="316"/>
      <c r="H3766" s="316" t="s">
        <v>1070</v>
      </c>
      <c r="I3766" s="317" t="s">
        <v>11</v>
      </c>
      <c r="J3766" s="317" t="s">
        <v>1071</v>
      </c>
      <c r="K3766" s="318" t="s">
        <v>1072</v>
      </c>
    </row>
    <row r="3767" spans="1:11" hidden="1">
      <c r="A3767" s="323" t="s">
        <v>1076</v>
      </c>
      <c r="B3767" s="324" t="s">
        <v>1077</v>
      </c>
      <c r="C3767" s="324" t="s">
        <v>19</v>
      </c>
      <c r="D3767" s="324">
        <v>2436</v>
      </c>
      <c r="E3767" s="323" t="s">
        <v>1508</v>
      </c>
      <c r="F3767" s="403" t="s">
        <v>1197</v>
      </c>
      <c r="G3767" s="404"/>
      <c r="H3767" s="324" t="s">
        <v>979</v>
      </c>
      <c r="I3767" s="323">
        <v>1</v>
      </c>
      <c r="J3767" s="323">
        <v>15.33</v>
      </c>
      <c r="K3767" s="325">
        <v>15.33</v>
      </c>
    </row>
    <row r="3768" spans="1:11" hidden="1">
      <c r="A3768" s="323" t="s">
        <v>1076</v>
      </c>
      <c r="B3768" s="324" t="s">
        <v>1077</v>
      </c>
      <c r="C3768" s="324" t="s">
        <v>19</v>
      </c>
      <c r="D3768" s="324">
        <v>37370</v>
      </c>
      <c r="E3768" s="323" t="s">
        <v>2049</v>
      </c>
      <c r="F3768" s="403" t="s">
        <v>1079</v>
      </c>
      <c r="G3768" s="404"/>
      <c r="H3768" s="324" t="s">
        <v>979</v>
      </c>
      <c r="I3768" s="323">
        <v>1</v>
      </c>
      <c r="J3768" s="323">
        <v>1.52</v>
      </c>
      <c r="K3768" s="325">
        <v>1.52</v>
      </c>
    </row>
    <row r="3769" spans="1:11" hidden="1">
      <c r="A3769" s="323" t="s">
        <v>1076</v>
      </c>
      <c r="B3769" s="324" t="s">
        <v>1077</v>
      </c>
      <c r="C3769" s="324" t="s">
        <v>19</v>
      </c>
      <c r="D3769" s="324">
        <v>37371</v>
      </c>
      <c r="E3769" s="323" t="s">
        <v>2050</v>
      </c>
      <c r="F3769" s="403" t="s">
        <v>1959</v>
      </c>
      <c r="G3769" s="404"/>
      <c r="H3769" s="324" t="s">
        <v>979</v>
      </c>
      <c r="I3769" s="323">
        <v>1</v>
      </c>
      <c r="J3769" s="323">
        <v>0.68</v>
      </c>
      <c r="K3769" s="325">
        <v>0.68</v>
      </c>
    </row>
    <row r="3770" spans="1:11" hidden="1">
      <c r="A3770" s="323" t="s">
        <v>1076</v>
      </c>
      <c r="B3770" s="324" t="s">
        <v>1077</v>
      </c>
      <c r="C3770" s="324" t="s">
        <v>19</v>
      </c>
      <c r="D3770" s="324">
        <v>37372</v>
      </c>
      <c r="E3770" s="323" t="s">
        <v>1198</v>
      </c>
      <c r="F3770" s="403" t="s">
        <v>1079</v>
      </c>
      <c r="G3770" s="404"/>
      <c r="H3770" s="324" t="s">
        <v>979</v>
      </c>
      <c r="I3770" s="323">
        <v>1</v>
      </c>
      <c r="J3770" s="323">
        <v>0.81</v>
      </c>
      <c r="K3770" s="325">
        <v>0.81</v>
      </c>
    </row>
    <row r="3771" spans="1:11" hidden="1">
      <c r="A3771" s="323" t="s">
        <v>1076</v>
      </c>
      <c r="B3771" s="324" t="s">
        <v>1077</v>
      </c>
      <c r="C3771" s="324" t="s">
        <v>19</v>
      </c>
      <c r="D3771" s="324">
        <v>37373</v>
      </c>
      <c r="E3771" s="323" t="s">
        <v>1199</v>
      </c>
      <c r="F3771" s="403" t="s">
        <v>1200</v>
      </c>
      <c r="G3771" s="404"/>
      <c r="H3771" s="324" t="s">
        <v>979</v>
      </c>
      <c r="I3771" s="323">
        <v>1</v>
      </c>
      <c r="J3771" s="323">
        <v>0.06</v>
      </c>
      <c r="K3771" s="325">
        <v>0.06</v>
      </c>
    </row>
    <row r="3772" spans="1:11" hidden="1">
      <c r="A3772" s="323" t="s">
        <v>1076</v>
      </c>
      <c r="B3772" s="324" t="s">
        <v>1077</v>
      </c>
      <c r="C3772" s="324" t="s">
        <v>19</v>
      </c>
      <c r="D3772" s="324">
        <v>43460</v>
      </c>
      <c r="E3772" s="323" t="s">
        <v>2109</v>
      </c>
      <c r="F3772" s="403" t="s">
        <v>1202</v>
      </c>
      <c r="G3772" s="404"/>
      <c r="H3772" s="324" t="s">
        <v>979</v>
      </c>
      <c r="I3772" s="323">
        <v>1</v>
      </c>
      <c r="J3772" s="323">
        <v>0.78</v>
      </c>
      <c r="K3772" s="325">
        <v>0.78</v>
      </c>
    </row>
    <row r="3773" spans="1:11" hidden="1">
      <c r="A3773" s="323" t="s">
        <v>1076</v>
      </c>
      <c r="B3773" s="324" t="s">
        <v>1077</v>
      </c>
      <c r="C3773" s="324" t="s">
        <v>19</v>
      </c>
      <c r="D3773" s="324">
        <v>43484</v>
      </c>
      <c r="E3773" s="323" t="s">
        <v>2110</v>
      </c>
      <c r="F3773" s="403" t="s">
        <v>1202</v>
      </c>
      <c r="G3773" s="404"/>
      <c r="H3773" s="324" t="s">
        <v>979</v>
      </c>
      <c r="I3773" s="323">
        <v>1</v>
      </c>
      <c r="J3773" s="323">
        <v>1.07</v>
      </c>
      <c r="K3773" s="325">
        <v>1.07</v>
      </c>
    </row>
    <row r="3774" spans="1:11" hidden="1">
      <c r="A3774" s="323" t="s">
        <v>1076</v>
      </c>
      <c r="B3774" s="324" t="s">
        <v>1083</v>
      </c>
      <c r="C3774" s="324" t="s">
        <v>19</v>
      </c>
      <c r="D3774" s="324">
        <v>95332</v>
      </c>
      <c r="E3774" s="323" t="s">
        <v>2249</v>
      </c>
      <c r="F3774" s="403" t="s">
        <v>1085</v>
      </c>
      <c r="G3774" s="404"/>
      <c r="H3774" s="324" t="s">
        <v>979</v>
      </c>
      <c r="I3774" s="323">
        <v>1</v>
      </c>
      <c r="J3774" s="323">
        <v>0.46</v>
      </c>
      <c r="K3774" s="325">
        <v>0.46</v>
      </c>
    </row>
    <row r="3775" spans="1:11" hidden="1">
      <c r="A3775" s="277"/>
      <c r="B3775"/>
      <c r="C3775"/>
      <c r="D3775"/>
      <c r="E3775" s="277"/>
      <c r="F3775" s="277"/>
      <c r="G3775"/>
      <c r="H3775"/>
      <c r="I3775" s="277"/>
      <c r="J3775" s="277"/>
      <c r="K3775" s="278"/>
    </row>
    <row r="3776" spans="1:11" hidden="1">
      <c r="A3776" s="277"/>
      <c r="B3776"/>
      <c r="C3776"/>
      <c r="D3776"/>
      <c r="E3776" s="277"/>
      <c r="F3776" s="277"/>
      <c r="G3776"/>
      <c r="H3776"/>
      <c r="I3776" s="277"/>
      <c r="J3776" s="277"/>
      <c r="K3776" s="278"/>
    </row>
    <row r="3777" spans="1:11" ht="78.75" hidden="1">
      <c r="A3777" s="319" t="s">
        <v>2307</v>
      </c>
      <c r="B3777" s="320" t="s">
        <v>1074</v>
      </c>
      <c r="C3777" s="320" t="s">
        <v>19</v>
      </c>
      <c r="D3777" s="320">
        <v>91862</v>
      </c>
      <c r="E3777" s="321" t="s">
        <v>1139</v>
      </c>
      <c r="F3777" s="321" t="s">
        <v>1472</v>
      </c>
      <c r="G3777" s="320"/>
      <c r="H3777" s="320" t="s">
        <v>23</v>
      </c>
      <c r="I3777" s="321">
        <v>1</v>
      </c>
      <c r="J3777" s="321">
        <v>8.58</v>
      </c>
      <c r="K3777" s="322">
        <v>8.58</v>
      </c>
    </row>
    <row r="3778" spans="1:11" ht="24.75" hidden="1">
      <c r="A3778" s="315"/>
      <c r="B3778" s="316" t="s">
        <v>1066</v>
      </c>
      <c r="C3778" s="316" t="s">
        <v>1067</v>
      </c>
      <c r="D3778" s="316" t="s">
        <v>6</v>
      </c>
      <c r="E3778" s="317" t="s">
        <v>1068</v>
      </c>
      <c r="F3778" s="317" t="s">
        <v>1069</v>
      </c>
      <c r="G3778" s="316"/>
      <c r="H3778" s="316" t="s">
        <v>1070</v>
      </c>
      <c r="I3778" s="317" t="s">
        <v>11</v>
      </c>
      <c r="J3778" s="317" t="s">
        <v>1071</v>
      </c>
      <c r="K3778" s="318" t="s">
        <v>1072</v>
      </c>
    </row>
    <row r="3779" spans="1:11" hidden="1">
      <c r="A3779" s="323" t="s">
        <v>1076</v>
      </c>
      <c r="B3779" s="324" t="s">
        <v>1077</v>
      </c>
      <c r="C3779" s="324" t="s">
        <v>19</v>
      </c>
      <c r="D3779" s="324">
        <v>2673</v>
      </c>
      <c r="E3779" s="323" t="s">
        <v>2308</v>
      </c>
      <c r="F3779" s="403" t="s">
        <v>1079</v>
      </c>
      <c r="G3779" s="404"/>
      <c r="H3779" s="324" t="s">
        <v>23</v>
      </c>
      <c r="I3779" s="323">
        <v>1.0169999999999999</v>
      </c>
      <c r="J3779" s="323">
        <v>3.16</v>
      </c>
      <c r="K3779" s="325">
        <v>3.21</v>
      </c>
    </row>
    <row r="3780" spans="1:11" hidden="1">
      <c r="A3780" s="323" t="s">
        <v>1076</v>
      </c>
      <c r="B3780" s="324" t="s">
        <v>1083</v>
      </c>
      <c r="C3780" s="324" t="s">
        <v>19</v>
      </c>
      <c r="D3780" s="324">
        <v>88247</v>
      </c>
      <c r="E3780" s="323" t="s">
        <v>1475</v>
      </c>
      <c r="F3780" s="403" t="s">
        <v>1085</v>
      </c>
      <c r="G3780" s="404"/>
      <c r="H3780" s="324" t="s">
        <v>979</v>
      </c>
      <c r="I3780" s="323">
        <v>6.5000000000000002E-2</v>
      </c>
      <c r="J3780" s="323">
        <v>17.23</v>
      </c>
      <c r="K3780" s="325">
        <v>1.1100000000000001</v>
      </c>
    </row>
    <row r="3781" spans="1:11" hidden="1">
      <c r="A3781" s="323" t="s">
        <v>1076</v>
      </c>
      <c r="B3781" s="324" t="s">
        <v>1083</v>
      </c>
      <c r="C3781" s="324" t="s">
        <v>19</v>
      </c>
      <c r="D3781" s="324">
        <v>88264</v>
      </c>
      <c r="E3781" s="323" t="s">
        <v>1476</v>
      </c>
      <c r="F3781" s="403" t="s">
        <v>1085</v>
      </c>
      <c r="G3781" s="404"/>
      <c r="H3781" s="324" t="s">
        <v>979</v>
      </c>
      <c r="I3781" s="323">
        <v>6.5000000000000002E-2</v>
      </c>
      <c r="J3781" s="323">
        <v>20.71</v>
      </c>
      <c r="K3781" s="325">
        <v>1.34</v>
      </c>
    </row>
    <row r="3782" spans="1:11" ht="24.75" hidden="1">
      <c r="A3782" s="323" t="s">
        <v>1076</v>
      </c>
      <c r="B3782" s="324" t="s">
        <v>1083</v>
      </c>
      <c r="C3782" s="324" t="s">
        <v>19</v>
      </c>
      <c r="D3782" s="324">
        <v>91170</v>
      </c>
      <c r="E3782" s="323" t="s">
        <v>1136</v>
      </c>
      <c r="F3782" s="403" t="s">
        <v>1117</v>
      </c>
      <c r="G3782" s="404"/>
      <c r="H3782" s="324" t="s">
        <v>23</v>
      </c>
      <c r="I3782" s="323">
        <v>1</v>
      </c>
      <c r="J3782" s="323">
        <v>2.92</v>
      </c>
      <c r="K3782" s="325">
        <v>2.92</v>
      </c>
    </row>
    <row r="3783" spans="1:11" hidden="1">
      <c r="A3783" s="277"/>
      <c r="B3783"/>
      <c r="C3783"/>
      <c r="D3783"/>
      <c r="E3783" s="277"/>
      <c r="F3783" s="277"/>
      <c r="G3783"/>
      <c r="H3783"/>
      <c r="I3783" s="277"/>
      <c r="J3783" s="277"/>
      <c r="K3783" s="278"/>
    </row>
    <row r="3784" spans="1:11" hidden="1">
      <c r="A3784" s="277"/>
      <c r="B3784"/>
      <c r="C3784"/>
      <c r="D3784"/>
      <c r="E3784" s="277"/>
      <c r="F3784" s="277"/>
      <c r="G3784"/>
      <c r="H3784"/>
      <c r="I3784" s="277"/>
      <c r="J3784" s="277"/>
      <c r="K3784" s="278"/>
    </row>
    <row r="3785" spans="1:11" ht="78.75" hidden="1">
      <c r="A3785" s="319" t="s">
        <v>2309</v>
      </c>
      <c r="B3785" s="320" t="s">
        <v>1074</v>
      </c>
      <c r="C3785" s="320" t="s">
        <v>19</v>
      </c>
      <c r="D3785" s="320">
        <v>91870</v>
      </c>
      <c r="E3785" s="321" t="s">
        <v>1142</v>
      </c>
      <c r="F3785" s="321" t="s">
        <v>1472</v>
      </c>
      <c r="G3785" s="320"/>
      <c r="H3785" s="320" t="s">
        <v>23</v>
      </c>
      <c r="I3785" s="321">
        <v>1</v>
      </c>
      <c r="J3785" s="321">
        <v>8.9600000000000009</v>
      </c>
      <c r="K3785" s="322">
        <v>8.9600000000000009</v>
      </c>
    </row>
    <row r="3786" spans="1:11" ht="24.75" hidden="1">
      <c r="A3786" s="315"/>
      <c r="B3786" s="316" t="s">
        <v>1066</v>
      </c>
      <c r="C3786" s="316" t="s">
        <v>1067</v>
      </c>
      <c r="D3786" s="316" t="s">
        <v>6</v>
      </c>
      <c r="E3786" s="317" t="s">
        <v>1068</v>
      </c>
      <c r="F3786" s="317" t="s">
        <v>1069</v>
      </c>
      <c r="G3786" s="316"/>
      <c r="H3786" s="316" t="s">
        <v>1070</v>
      </c>
      <c r="I3786" s="317" t="s">
        <v>11</v>
      </c>
      <c r="J3786" s="317" t="s">
        <v>1071</v>
      </c>
      <c r="K3786" s="318" t="s">
        <v>1072</v>
      </c>
    </row>
    <row r="3787" spans="1:11" hidden="1">
      <c r="A3787" s="323" t="s">
        <v>1076</v>
      </c>
      <c r="B3787" s="324" t="s">
        <v>1077</v>
      </c>
      <c r="C3787" s="324" t="s">
        <v>19</v>
      </c>
      <c r="D3787" s="324">
        <v>2673</v>
      </c>
      <c r="E3787" s="323" t="s">
        <v>2308</v>
      </c>
      <c r="F3787" s="403" t="s">
        <v>1079</v>
      </c>
      <c r="G3787" s="404"/>
      <c r="H3787" s="324" t="s">
        <v>23</v>
      </c>
      <c r="I3787" s="323">
        <v>1.0169999999999999</v>
      </c>
      <c r="J3787" s="323">
        <v>3.16</v>
      </c>
      <c r="K3787" s="325">
        <v>3.21</v>
      </c>
    </row>
    <row r="3788" spans="1:11" hidden="1">
      <c r="A3788" s="323" t="s">
        <v>1076</v>
      </c>
      <c r="B3788" s="324" t="s">
        <v>1083</v>
      </c>
      <c r="C3788" s="324" t="s">
        <v>19</v>
      </c>
      <c r="D3788" s="324">
        <v>88247</v>
      </c>
      <c r="E3788" s="323" t="s">
        <v>1475</v>
      </c>
      <c r="F3788" s="403" t="s">
        <v>1085</v>
      </c>
      <c r="G3788" s="404"/>
      <c r="H3788" s="324" t="s">
        <v>979</v>
      </c>
      <c r="I3788" s="323">
        <v>0.152</v>
      </c>
      <c r="J3788" s="323">
        <v>17.23</v>
      </c>
      <c r="K3788" s="325">
        <v>2.61</v>
      </c>
    </row>
    <row r="3789" spans="1:11" hidden="1">
      <c r="A3789" s="323" t="s">
        <v>1076</v>
      </c>
      <c r="B3789" s="324" t="s">
        <v>1083</v>
      </c>
      <c r="C3789" s="324" t="s">
        <v>19</v>
      </c>
      <c r="D3789" s="324">
        <v>88264</v>
      </c>
      <c r="E3789" s="323" t="s">
        <v>1476</v>
      </c>
      <c r="F3789" s="403" t="s">
        <v>1085</v>
      </c>
      <c r="G3789" s="404"/>
      <c r="H3789" s="324" t="s">
        <v>979</v>
      </c>
      <c r="I3789" s="323">
        <v>0.152</v>
      </c>
      <c r="J3789" s="323">
        <v>20.71</v>
      </c>
      <c r="K3789" s="325">
        <v>3.14</v>
      </c>
    </row>
    <row r="3790" spans="1:11" hidden="1">
      <c r="A3790" s="277"/>
      <c r="B3790"/>
      <c r="C3790"/>
      <c r="D3790"/>
      <c r="E3790" s="277"/>
      <c r="F3790" s="277"/>
      <c r="G3790"/>
      <c r="H3790"/>
      <c r="I3790" s="277"/>
      <c r="J3790" s="277"/>
      <c r="K3790" s="278"/>
    </row>
    <row r="3791" spans="1:11" hidden="1">
      <c r="A3791" s="277"/>
      <c r="B3791"/>
      <c r="C3791"/>
      <c r="D3791"/>
      <c r="E3791" s="277"/>
      <c r="F3791" s="277"/>
      <c r="G3791"/>
      <c r="H3791"/>
      <c r="I3791" s="277"/>
      <c r="J3791" s="277"/>
      <c r="K3791" s="278"/>
    </row>
    <row r="3792" spans="1:11" ht="78.75" hidden="1">
      <c r="A3792" s="319" t="s">
        <v>2310</v>
      </c>
      <c r="B3792" s="320" t="s">
        <v>1074</v>
      </c>
      <c r="C3792" s="320" t="s">
        <v>19</v>
      </c>
      <c r="D3792" s="320">
        <v>91863</v>
      </c>
      <c r="E3792" s="321" t="s">
        <v>1141</v>
      </c>
      <c r="F3792" s="321" t="s">
        <v>1472</v>
      </c>
      <c r="G3792" s="320"/>
      <c r="H3792" s="320" t="s">
        <v>23</v>
      </c>
      <c r="I3792" s="321">
        <v>1</v>
      </c>
      <c r="J3792" s="321">
        <v>10.01</v>
      </c>
      <c r="K3792" s="322">
        <v>10.01</v>
      </c>
    </row>
    <row r="3793" spans="1:11" ht="24.75" hidden="1">
      <c r="A3793" s="315"/>
      <c r="B3793" s="316" t="s">
        <v>1066</v>
      </c>
      <c r="C3793" s="316" t="s">
        <v>1067</v>
      </c>
      <c r="D3793" s="316" t="s">
        <v>6</v>
      </c>
      <c r="E3793" s="317" t="s">
        <v>1068</v>
      </c>
      <c r="F3793" s="317" t="s">
        <v>1069</v>
      </c>
      <c r="G3793" s="316"/>
      <c r="H3793" s="316" t="s">
        <v>1070</v>
      </c>
      <c r="I3793" s="317" t="s">
        <v>11</v>
      </c>
      <c r="J3793" s="317" t="s">
        <v>1071</v>
      </c>
      <c r="K3793" s="318" t="s">
        <v>1072</v>
      </c>
    </row>
    <row r="3794" spans="1:11" hidden="1">
      <c r="A3794" s="323" t="s">
        <v>1076</v>
      </c>
      <c r="B3794" s="324" t="s">
        <v>1077</v>
      </c>
      <c r="C3794" s="324" t="s">
        <v>19</v>
      </c>
      <c r="D3794" s="324">
        <v>2674</v>
      </c>
      <c r="E3794" s="323" t="s">
        <v>1949</v>
      </c>
      <c r="F3794" s="403" t="s">
        <v>1079</v>
      </c>
      <c r="G3794" s="404"/>
      <c r="H3794" s="324" t="s">
        <v>23</v>
      </c>
      <c r="I3794" s="323">
        <v>1.0169999999999999</v>
      </c>
      <c r="J3794" s="323">
        <v>3.93</v>
      </c>
      <c r="K3794" s="325">
        <v>3.99</v>
      </c>
    </row>
    <row r="3795" spans="1:11" hidden="1">
      <c r="A3795" s="323" t="s">
        <v>1076</v>
      </c>
      <c r="B3795" s="324" t="s">
        <v>1083</v>
      </c>
      <c r="C3795" s="324" t="s">
        <v>19</v>
      </c>
      <c r="D3795" s="324">
        <v>88247</v>
      </c>
      <c r="E3795" s="323" t="s">
        <v>1475</v>
      </c>
      <c r="F3795" s="403" t="s">
        <v>1085</v>
      </c>
      <c r="G3795" s="404"/>
      <c r="H3795" s="324" t="s">
        <v>979</v>
      </c>
      <c r="I3795" s="323">
        <v>8.2000000000000003E-2</v>
      </c>
      <c r="J3795" s="323">
        <v>17.23</v>
      </c>
      <c r="K3795" s="325">
        <v>1.41</v>
      </c>
    </row>
    <row r="3796" spans="1:11" hidden="1">
      <c r="A3796" s="323" t="s">
        <v>1076</v>
      </c>
      <c r="B3796" s="324" t="s">
        <v>1083</v>
      </c>
      <c r="C3796" s="324" t="s">
        <v>19</v>
      </c>
      <c r="D3796" s="324">
        <v>88264</v>
      </c>
      <c r="E3796" s="323" t="s">
        <v>1476</v>
      </c>
      <c r="F3796" s="403" t="s">
        <v>1085</v>
      </c>
      <c r="G3796" s="404"/>
      <c r="H3796" s="324" t="s">
        <v>979</v>
      </c>
      <c r="I3796" s="323">
        <v>8.2000000000000003E-2</v>
      </c>
      <c r="J3796" s="323">
        <v>20.71</v>
      </c>
      <c r="K3796" s="325">
        <v>1.69</v>
      </c>
    </row>
    <row r="3797" spans="1:11" ht="24.75" hidden="1">
      <c r="A3797" s="323" t="s">
        <v>1076</v>
      </c>
      <c r="B3797" s="324" t="s">
        <v>1083</v>
      </c>
      <c r="C3797" s="324" t="s">
        <v>19</v>
      </c>
      <c r="D3797" s="324">
        <v>91170</v>
      </c>
      <c r="E3797" s="323" t="s">
        <v>1136</v>
      </c>
      <c r="F3797" s="403" t="s">
        <v>1117</v>
      </c>
      <c r="G3797" s="404"/>
      <c r="H3797" s="324" t="s">
        <v>23</v>
      </c>
      <c r="I3797" s="323">
        <v>1</v>
      </c>
      <c r="J3797" s="323">
        <v>2.92</v>
      </c>
      <c r="K3797" s="325">
        <v>2.92</v>
      </c>
    </row>
    <row r="3798" spans="1:11" hidden="1">
      <c r="A3798" s="277"/>
      <c r="B3798"/>
      <c r="C3798"/>
      <c r="D3798"/>
      <c r="E3798" s="277"/>
      <c r="F3798" s="277"/>
      <c r="G3798"/>
      <c r="H3798"/>
      <c r="I3798" s="277"/>
      <c r="J3798" s="277"/>
      <c r="K3798" s="278"/>
    </row>
    <row r="3799" spans="1:11" hidden="1">
      <c r="A3799" s="277"/>
      <c r="B3799"/>
      <c r="C3799"/>
      <c r="D3799"/>
      <c r="E3799" s="277"/>
      <c r="F3799" s="277"/>
      <c r="G3799"/>
      <c r="H3799"/>
      <c r="I3799" s="277"/>
      <c r="J3799" s="277"/>
      <c r="K3799" s="278"/>
    </row>
    <row r="3800" spans="1:11" ht="78.75" hidden="1">
      <c r="A3800" s="319" t="s">
        <v>2311</v>
      </c>
      <c r="B3800" s="320" t="s">
        <v>1074</v>
      </c>
      <c r="C3800" s="320" t="s">
        <v>19</v>
      </c>
      <c r="D3800" s="320">
        <v>91871</v>
      </c>
      <c r="E3800" s="321" t="s">
        <v>1143</v>
      </c>
      <c r="F3800" s="321" t="s">
        <v>1472</v>
      </c>
      <c r="G3800" s="320"/>
      <c r="H3800" s="320" t="s">
        <v>23</v>
      </c>
      <c r="I3800" s="321">
        <v>1</v>
      </c>
      <c r="J3800" s="321">
        <v>10.43</v>
      </c>
      <c r="K3800" s="322">
        <v>10.43</v>
      </c>
    </row>
    <row r="3801" spans="1:11" ht="24.75" hidden="1">
      <c r="A3801" s="315"/>
      <c r="B3801" s="316" t="s">
        <v>1066</v>
      </c>
      <c r="C3801" s="316" t="s">
        <v>1067</v>
      </c>
      <c r="D3801" s="316" t="s">
        <v>6</v>
      </c>
      <c r="E3801" s="317" t="s">
        <v>1068</v>
      </c>
      <c r="F3801" s="317" t="s">
        <v>1069</v>
      </c>
      <c r="G3801" s="316"/>
      <c r="H3801" s="316" t="s">
        <v>1070</v>
      </c>
      <c r="I3801" s="317" t="s">
        <v>11</v>
      </c>
      <c r="J3801" s="317" t="s">
        <v>1071</v>
      </c>
      <c r="K3801" s="318" t="s">
        <v>1072</v>
      </c>
    </row>
    <row r="3802" spans="1:11" hidden="1">
      <c r="A3802" s="323" t="s">
        <v>1076</v>
      </c>
      <c r="B3802" s="324" t="s">
        <v>1077</v>
      </c>
      <c r="C3802" s="324" t="s">
        <v>19</v>
      </c>
      <c r="D3802" s="324">
        <v>2674</v>
      </c>
      <c r="E3802" s="323" t="s">
        <v>1949</v>
      </c>
      <c r="F3802" s="403" t="s">
        <v>1079</v>
      </c>
      <c r="G3802" s="404"/>
      <c r="H3802" s="324" t="s">
        <v>23</v>
      </c>
      <c r="I3802" s="323">
        <v>1.0169999999999999</v>
      </c>
      <c r="J3802" s="323">
        <v>3.93</v>
      </c>
      <c r="K3802" s="325">
        <v>3.99</v>
      </c>
    </row>
    <row r="3803" spans="1:11" hidden="1">
      <c r="A3803" s="323" t="s">
        <v>1076</v>
      </c>
      <c r="B3803" s="324" t="s">
        <v>1083</v>
      </c>
      <c r="C3803" s="324" t="s">
        <v>19</v>
      </c>
      <c r="D3803" s="324">
        <v>88247</v>
      </c>
      <c r="E3803" s="323" t="s">
        <v>1475</v>
      </c>
      <c r="F3803" s="403" t="s">
        <v>1085</v>
      </c>
      <c r="G3803" s="404"/>
      <c r="H3803" s="324" t="s">
        <v>979</v>
      </c>
      <c r="I3803" s="323">
        <v>0.17</v>
      </c>
      <c r="J3803" s="323">
        <v>17.23</v>
      </c>
      <c r="K3803" s="325">
        <v>2.92</v>
      </c>
    </row>
    <row r="3804" spans="1:11" hidden="1">
      <c r="A3804" s="323" t="s">
        <v>1076</v>
      </c>
      <c r="B3804" s="324" t="s">
        <v>1083</v>
      </c>
      <c r="C3804" s="324" t="s">
        <v>19</v>
      </c>
      <c r="D3804" s="324">
        <v>88264</v>
      </c>
      <c r="E3804" s="323" t="s">
        <v>1476</v>
      </c>
      <c r="F3804" s="403" t="s">
        <v>1085</v>
      </c>
      <c r="G3804" s="404"/>
      <c r="H3804" s="324" t="s">
        <v>979</v>
      </c>
      <c r="I3804" s="323">
        <v>0.17</v>
      </c>
      <c r="J3804" s="323">
        <v>20.71</v>
      </c>
      <c r="K3804" s="325">
        <v>3.52</v>
      </c>
    </row>
    <row r="3805" spans="1:11" hidden="1">
      <c r="A3805" s="277"/>
      <c r="B3805"/>
      <c r="C3805"/>
      <c r="D3805"/>
      <c r="E3805" s="277"/>
      <c r="F3805" s="277"/>
      <c r="G3805"/>
      <c r="H3805"/>
      <c r="I3805" s="277"/>
      <c r="J3805" s="277"/>
      <c r="K3805" s="278"/>
    </row>
    <row r="3806" spans="1:11" hidden="1">
      <c r="A3806" s="277"/>
      <c r="B3806"/>
      <c r="C3806"/>
      <c r="D3806"/>
      <c r="E3806" s="277"/>
      <c r="F3806" s="277"/>
      <c r="G3806"/>
      <c r="H3806"/>
      <c r="I3806" s="277"/>
      <c r="J3806" s="277"/>
      <c r="K3806" s="278"/>
    </row>
    <row r="3807" spans="1:11" ht="63" hidden="1">
      <c r="A3807" s="319" t="s">
        <v>2312</v>
      </c>
      <c r="B3807" s="320" t="s">
        <v>1074</v>
      </c>
      <c r="C3807" s="320" t="s">
        <v>19</v>
      </c>
      <c r="D3807" s="320">
        <v>87777</v>
      </c>
      <c r="E3807" s="321" t="s">
        <v>1121</v>
      </c>
      <c r="F3807" s="321" t="s">
        <v>1318</v>
      </c>
      <c r="G3807" s="320"/>
      <c r="H3807" s="320" t="s">
        <v>21</v>
      </c>
      <c r="I3807" s="321">
        <v>1</v>
      </c>
      <c r="J3807" s="321">
        <v>50.87</v>
      </c>
      <c r="K3807" s="322">
        <v>50.87</v>
      </c>
    </row>
    <row r="3808" spans="1:11" ht="24.75" hidden="1">
      <c r="A3808" s="315"/>
      <c r="B3808" s="316" t="s">
        <v>1066</v>
      </c>
      <c r="C3808" s="316" t="s">
        <v>1067</v>
      </c>
      <c r="D3808" s="316" t="s">
        <v>6</v>
      </c>
      <c r="E3808" s="317" t="s">
        <v>1068</v>
      </c>
      <c r="F3808" s="317" t="s">
        <v>1069</v>
      </c>
      <c r="G3808" s="316"/>
      <c r="H3808" s="316" t="s">
        <v>1070</v>
      </c>
      <c r="I3808" s="317" t="s">
        <v>11</v>
      </c>
      <c r="J3808" s="317" t="s">
        <v>1071</v>
      </c>
      <c r="K3808" s="318" t="s">
        <v>1072</v>
      </c>
    </row>
    <row r="3809" spans="1:11" hidden="1">
      <c r="A3809" s="323" t="s">
        <v>1076</v>
      </c>
      <c r="B3809" s="324" t="s">
        <v>1077</v>
      </c>
      <c r="C3809" s="324" t="s">
        <v>19</v>
      </c>
      <c r="D3809" s="324">
        <v>37411</v>
      </c>
      <c r="E3809" s="323" t="s">
        <v>1334</v>
      </c>
      <c r="F3809" s="403" t="s">
        <v>1079</v>
      </c>
      <c r="G3809" s="404"/>
      <c r="H3809" s="324" t="s">
        <v>21</v>
      </c>
      <c r="I3809" s="323">
        <v>0.13880000000000001</v>
      </c>
      <c r="J3809" s="323">
        <v>28.21</v>
      </c>
      <c r="K3809" s="325">
        <v>3.91</v>
      </c>
    </row>
    <row r="3810" spans="1:11" ht="24.75" hidden="1">
      <c r="A3810" s="323" t="s">
        <v>1076</v>
      </c>
      <c r="B3810" s="324" t="s">
        <v>1083</v>
      </c>
      <c r="C3810" s="324" t="s">
        <v>19</v>
      </c>
      <c r="D3810" s="324">
        <v>87369</v>
      </c>
      <c r="E3810" s="323" t="s">
        <v>1308</v>
      </c>
      <c r="F3810" s="403" t="s">
        <v>1085</v>
      </c>
      <c r="G3810" s="404"/>
      <c r="H3810" s="324" t="s">
        <v>28</v>
      </c>
      <c r="I3810" s="323">
        <v>3.1399999999999997E-2</v>
      </c>
      <c r="J3810" s="323">
        <v>601.74</v>
      </c>
      <c r="K3810" s="325">
        <v>18.89</v>
      </c>
    </row>
    <row r="3811" spans="1:11" hidden="1">
      <c r="A3811" s="323" t="s">
        <v>1076</v>
      </c>
      <c r="B3811" s="324" t="s">
        <v>1083</v>
      </c>
      <c r="C3811" s="324" t="s">
        <v>19</v>
      </c>
      <c r="D3811" s="324">
        <v>88309</v>
      </c>
      <c r="E3811" s="323" t="s">
        <v>1208</v>
      </c>
      <c r="F3811" s="403" t="s">
        <v>1085</v>
      </c>
      <c r="G3811" s="404"/>
      <c r="H3811" s="324" t="s">
        <v>979</v>
      </c>
      <c r="I3811" s="323">
        <v>0.78</v>
      </c>
      <c r="J3811" s="323">
        <v>19.98</v>
      </c>
      <c r="K3811" s="325">
        <v>15.58</v>
      </c>
    </row>
    <row r="3812" spans="1:11" hidden="1">
      <c r="A3812" s="323" t="s">
        <v>1076</v>
      </c>
      <c r="B3812" s="324" t="s">
        <v>1083</v>
      </c>
      <c r="C3812" s="324" t="s">
        <v>19</v>
      </c>
      <c r="D3812" s="324">
        <v>88316</v>
      </c>
      <c r="E3812" s="323" t="s">
        <v>1086</v>
      </c>
      <c r="F3812" s="403" t="s">
        <v>1085</v>
      </c>
      <c r="G3812" s="404"/>
      <c r="H3812" s="324" t="s">
        <v>979</v>
      </c>
      <c r="I3812" s="323">
        <v>0.78</v>
      </c>
      <c r="J3812" s="323">
        <v>16.02</v>
      </c>
      <c r="K3812" s="325">
        <v>12.49</v>
      </c>
    </row>
    <row r="3813" spans="1:11" hidden="1">
      <c r="A3813" s="277"/>
      <c r="B3813"/>
      <c r="C3813"/>
      <c r="D3813"/>
      <c r="E3813" s="277"/>
      <c r="F3813" s="277"/>
      <c r="G3813"/>
      <c r="H3813"/>
      <c r="I3813" s="277"/>
      <c r="J3813" s="277"/>
      <c r="K3813" s="278"/>
    </row>
    <row r="3814" spans="1:11" hidden="1">
      <c r="A3814" s="277"/>
      <c r="B3814"/>
      <c r="C3814"/>
      <c r="D3814"/>
      <c r="E3814" s="277"/>
      <c r="F3814" s="277"/>
      <c r="G3814"/>
      <c r="H3814"/>
      <c r="I3814" s="277"/>
      <c r="J3814" s="277"/>
      <c r="K3814" s="278"/>
    </row>
    <row r="3815" spans="1:11" ht="63" hidden="1">
      <c r="A3815" s="319" t="s">
        <v>2313</v>
      </c>
      <c r="B3815" s="320" t="s">
        <v>1074</v>
      </c>
      <c r="C3815" s="320" t="s">
        <v>19</v>
      </c>
      <c r="D3815" s="320">
        <v>87528</v>
      </c>
      <c r="E3815" s="321" t="s">
        <v>1718</v>
      </c>
      <c r="F3815" s="321" t="s">
        <v>1318</v>
      </c>
      <c r="G3815" s="320"/>
      <c r="H3815" s="320" t="s">
        <v>21</v>
      </c>
      <c r="I3815" s="321">
        <v>1</v>
      </c>
      <c r="J3815" s="321">
        <v>37.58</v>
      </c>
      <c r="K3815" s="322">
        <v>37.58</v>
      </c>
    </row>
    <row r="3816" spans="1:11" ht="24.75" hidden="1">
      <c r="A3816" s="315"/>
      <c r="B3816" s="316" t="s">
        <v>1066</v>
      </c>
      <c r="C3816" s="316" t="s">
        <v>1067</v>
      </c>
      <c r="D3816" s="316" t="s">
        <v>6</v>
      </c>
      <c r="E3816" s="317" t="s">
        <v>1068</v>
      </c>
      <c r="F3816" s="317" t="s">
        <v>1069</v>
      </c>
      <c r="G3816" s="316"/>
      <c r="H3816" s="316" t="s">
        <v>1070</v>
      </c>
      <c r="I3816" s="317" t="s">
        <v>11</v>
      </c>
      <c r="J3816" s="317" t="s">
        <v>1071</v>
      </c>
      <c r="K3816" s="318" t="s">
        <v>1072</v>
      </c>
    </row>
    <row r="3817" spans="1:11" ht="24.75" hidden="1">
      <c r="A3817" s="323" t="s">
        <v>1076</v>
      </c>
      <c r="B3817" s="324" t="s">
        <v>1083</v>
      </c>
      <c r="C3817" s="324" t="s">
        <v>19</v>
      </c>
      <c r="D3817" s="324">
        <v>87369</v>
      </c>
      <c r="E3817" s="323" t="s">
        <v>1308</v>
      </c>
      <c r="F3817" s="403" t="s">
        <v>1085</v>
      </c>
      <c r="G3817" s="404"/>
      <c r="H3817" s="324" t="s">
        <v>28</v>
      </c>
      <c r="I3817" s="323">
        <v>3.7600000000000001E-2</v>
      </c>
      <c r="J3817" s="323">
        <v>601.74</v>
      </c>
      <c r="K3817" s="325">
        <v>22.62</v>
      </c>
    </row>
    <row r="3818" spans="1:11" hidden="1">
      <c r="A3818" s="323" t="s">
        <v>1076</v>
      </c>
      <c r="B3818" s="324" t="s">
        <v>1083</v>
      </c>
      <c r="C3818" s="324" t="s">
        <v>19</v>
      </c>
      <c r="D3818" s="324">
        <v>88309</v>
      </c>
      <c r="E3818" s="323" t="s">
        <v>1208</v>
      </c>
      <c r="F3818" s="403" t="s">
        <v>1085</v>
      </c>
      <c r="G3818" s="404"/>
      <c r="H3818" s="324" t="s">
        <v>979</v>
      </c>
      <c r="I3818" s="323">
        <v>0.57999999999999996</v>
      </c>
      <c r="J3818" s="323">
        <v>19.98</v>
      </c>
      <c r="K3818" s="325">
        <v>11.58</v>
      </c>
    </row>
    <row r="3819" spans="1:11" hidden="1">
      <c r="A3819" s="323" t="s">
        <v>1076</v>
      </c>
      <c r="B3819" s="324" t="s">
        <v>1083</v>
      </c>
      <c r="C3819" s="324" t="s">
        <v>19</v>
      </c>
      <c r="D3819" s="324">
        <v>88316</v>
      </c>
      <c r="E3819" s="323" t="s">
        <v>1086</v>
      </c>
      <c r="F3819" s="403" t="s">
        <v>1085</v>
      </c>
      <c r="G3819" s="404"/>
      <c r="H3819" s="324" t="s">
        <v>979</v>
      </c>
      <c r="I3819" s="323">
        <v>0.21099999999999999</v>
      </c>
      <c r="J3819" s="323">
        <v>16.02</v>
      </c>
      <c r="K3819" s="325">
        <v>3.38</v>
      </c>
    </row>
    <row r="3820" spans="1:11" hidden="1">
      <c r="A3820" s="277"/>
      <c r="B3820"/>
      <c r="C3820"/>
      <c r="D3820"/>
      <c r="E3820" s="277"/>
      <c r="F3820" s="277"/>
      <c r="G3820"/>
      <c r="H3820"/>
      <c r="I3820" s="277"/>
      <c r="J3820" s="277"/>
      <c r="K3820" s="278"/>
    </row>
    <row r="3821" spans="1:11" hidden="1">
      <c r="A3821" s="277"/>
      <c r="B3821"/>
      <c r="C3821"/>
      <c r="D3821"/>
      <c r="E3821" s="277"/>
      <c r="F3821" s="277"/>
      <c r="G3821"/>
      <c r="H3821"/>
      <c r="I3821" s="277"/>
      <c r="J3821" s="277"/>
      <c r="K3821" s="278"/>
    </row>
    <row r="3822" spans="1:11" ht="63" hidden="1">
      <c r="A3822" s="319" t="s">
        <v>2314</v>
      </c>
      <c r="B3822" s="320" t="s">
        <v>1074</v>
      </c>
      <c r="C3822" s="320" t="s">
        <v>19</v>
      </c>
      <c r="D3822" s="320">
        <v>87531</v>
      </c>
      <c r="E3822" s="321" t="s">
        <v>97</v>
      </c>
      <c r="F3822" s="321" t="s">
        <v>1318</v>
      </c>
      <c r="G3822" s="320"/>
      <c r="H3822" s="320" t="s">
        <v>21</v>
      </c>
      <c r="I3822" s="321">
        <v>1</v>
      </c>
      <c r="J3822" s="321">
        <v>29.91</v>
      </c>
      <c r="K3822" s="322">
        <v>29.91</v>
      </c>
    </row>
    <row r="3823" spans="1:11" ht="24.75" hidden="1">
      <c r="A3823" s="315"/>
      <c r="B3823" s="316" t="s">
        <v>1066</v>
      </c>
      <c r="C3823" s="316" t="s">
        <v>1067</v>
      </c>
      <c r="D3823" s="316" t="s">
        <v>6</v>
      </c>
      <c r="E3823" s="317" t="s">
        <v>1068</v>
      </c>
      <c r="F3823" s="317" t="s">
        <v>1069</v>
      </c>
      <c r="G3823" s="316"/>
      <c r="H3823" s="316" t="s">
        <v>1070</v>
      </c>
      <c r="I3823" s="317" t="s">
        <v>11</v>
      </c>
      <c r="J3823" s="317" t="s">
        <v>1071</v>
      </c>
      <c r="K3823" s="318" t="s">
        <v>1072</v>
      </c>
    </row>
    <row r="3824" spans="1:11" ht="24.75" hidden="1">
      <c r="A3824" s="323" t="s">
        <v>1076</v>
      </c>
      <c r="B3824" s="324" t="s">
        <v>1083</v>
      </c>
      <c r="C3824" s="324" t="s">
        <v>19</v>
      </c>
      <c r="D3824" s="324">
        <v>87292</v>
      </c>
      <c r="E3824" s="323" t="s">
        <v>1321</v>
      </c>
      <c r="F3824" s="403" t="s">
        <v>1085</v>
      </c>
      <c r="G3824" s="404"/>
      <c r="H3824" s="324" t="s">
        <v>28</v>
      </c>
      <c r="I3824" s="323">
        <v>3.7600000000000001E-2</v>
      </c>
      <c r="J3824" s="323">
        <v>499.88</v>
      </c>
      <c r="K3824" s="325">
        <v>18.79</v>
      </c>
    </row>
    <row r="3825" spans="1:11" hidden="1">
      <c r="A3825" s="323" t="s">
        <v>1076</v>
      </c>
      <c r="B3825" s="324" t="s">
        <v>1083</v>
      </c>
      <c r="C3825" s="324" t="s">
        <v>19</v>
      </c>
      <c r="D3825" s="324">
        <v>88309</v>
      </c>
      <c r="E3825" s="323" t="s">
        <v>1208</v>
      </c>
      <c r="F3825" s="403" t="s">
        <v>1085</v>
      </c>
      <c r="G3825" s="404"/>
      <c r="H3825" s="324" t="s">
        <v>979</v>
      </c>
      <c r="I3825" s="323">
        <v>0.43</v>
      </c>
      <c r="J3825" s="323">
        <v>19.98</v>
      </c>
      <c r="K3825" s="325">
        <v>8.59</v>
      </c>
    </row>
    <row r="3826" spans="1:11" hidden="1">
      <c r="A3826" s="323" t="s">
        <v>1076</v>
      </c>
      <c r="B3826" s="324" t="s">
        <v>1083</v>
      </c>
      <c r="C3826" s="324" t="s">
        <v>19</v>
      </c>
      <c r="D3826" s="324">
        <v>88316</v>
      </c>
      <c r="E3826" s="323" t="s">
        <v>1086</v>
      </c>
      <c r="F3826" s="403" t="s">
        <v>1085</v>
      </c>
      <c r="G3826" s="404"/>
      <c r="H3826" s="324" t="s">
        <v>979</v>
      </c>
      <c r="I3826" s="323">
        <v>0.158</v>
      </c>
      <c r="J3826" s="323">
        <v>16.02</v>
      </c>
      <c r="K3826" s="325">
        <v>2.5299999999999998</v>
      </c>
    </row>
    <row r="3827" spans="1:11" hidden="1">
      <c r="A3827" s="277"/>
      <c r="B3827"/>
      <c r="C3827"/>
      <c r="D3827"/>
      <c r="E3827" s="277"/>
      <c r="F3827" s="277"/>
      <c r="G3827"/>
      <c r="H3827"/>
      <c r="I3827" s="277"/>
      <c r="J3827" s="277"/>
      <c r="K3827" s="278"/>
    </row>
    <row r="3828" spans="1:11" hidden="1">
      <c r="A3828" s="277"/>
      <c r="B3828"/>
      <c r="C3828"/>
      <c r="D3828"/>
      <c r="E3828" s="277"/>
      <c r="F3828" s="277"/>
      <c r="G3828"/>
      <c r="H3828"/>
      <c r="I3828" s="277"/>
      <c r="J3828" s="277"/>
      <c r="K3828" s="278"/>
    </row>
    <row r="3829" spans="1:11" ht="63" hidden="1">
      <c r="A3829" s="319" t="s">
        <v>2315</v>
      </c>
      <c r="B3829" s="320" t="s">
        <v>1074</v>
      </c>
      <c r="C3829" s="320" t="s">
        <v>19</v>
      </c>
      <c r="D3829" s="320">
        <v>87527</v>
      </c>
      <c r="E3829" s="321" t="s">
        <v>2041</v>
      </c>
      <c r="F3829" s="321" t="s">
        <v>1318</v>
      </c>
      <c r="G3829" s="320"/>
      <c r="H3829" s="320" t="s">
        <v>21</v>
      </c>
      <c r="I3829" s="321">
        <v>1</v>
      </c>
      <c r="J3829" s="321">
        <v>33.75</v>
      </c>
      <c r="K3829" s="322">
        <v>33.75</v>
      </c>
    </row>
    <row r="3830" spans="1:11" ht="24.75" hidden="1">
      <c r="A3830" s="315"/>
      <c r="B3830" s="316" t="s">
        <v>1066</v>
      </c>
      <c r="C3830" s="316" t="s">
        <v>1067</v>
      </c>
      <c r="D3830" s="316" t="s">
        <v>6</v>
      </c>
      <c r="E3830" s="317" t="s">
        <v>1068</v>
      </c>
      <c r="F3830" s="317" t="s">
        <v>1069</v>
      </c>
      <c r="G3830" s="316"/>
      <c r="H3830" s="316" t="s">
        <v>1070</v>
      </c>
      <c r="I3830" s="317" t="s">
        <v>11</v>
      </c>
      <c r="J3830" s="317" t="s">
        <v>1071</v>
      </c>
      <c r="K3830" s="318" t="s">
        <v>1072</v>
      </c>
    </row>
    <row r="3831" spans="1:11" ht="24.75" hidden="1">
      <c r="A3831" s="323" t="s">
        <v>1076</v>
      </c>
      <c r="B3831" s="324" t="s">
        <v>1083</v>
      </c>
      <c r="C3831" s="324" t="s">
        <v>19</v>
      </c>
      <c r="D3831" s="324">
        <v>87292</v>
      </c>
      <c r="E3831" s="323" t="s">
        <v>1321</v>
      </c>
      <c r="F3831" s="403" t="s">
        <v>1085</v>
      </c>
      <c r="G3831" s="404"/>
      <c r="H3831" s="324" t="s">
        <v>28</v>
      </c>
      <c r="I3831" s="323">
        <v>3.7600000000000001E-2</v>
      </c>
      <c r="J3831" s="323">
        <v>499.88</v>
      </c>
      <c r="K3831" s="325">
        <v>18.79</v>
      </c>
    </row>
    <row r="3832" spans="1:11" hidden="1">
      <c r="A3832" s="323" t="s">
        <v>1076</v>
      </c>
      <c r="B3832" s="324" t="s">
        <v>1083</v>
      </c>
      <c r="C3832" s="324" t="s">
        <v>19</v>
      </c>
      <c r="D3832" s="324">
        <v>88309</v>
      </c>
      <c r="E3832" s="323" t="s">
        <v>1208</v>
      </c>
      <c r="F3832" s="403" t="s">
        <v>1085</v>
      </c>
      <c r="G3832" s="404"/>
      <c r="H3832" s="324" t="s">
        <v>979</v>
      </c>
      <c r="I3832" s="323">
        <v>0.57999999999999996</v>
      </c>
      <c r="J3832" s="323">
        <v>19.98</v>
      </c>
      <c r="K3832" s="325">
        <v>11.58</v>
      </c>
    </row>
    <row r="3833" spans="1:11" hidden="1">
      <c r="A3833" s="323" t="s">
        <v>1076</v>
      </c>
      <c r="B3833" s="324" t="s">
        <v>1083</v>
      </c>
      <c r="C3833" s="324" t="s">
        <v>19</v>
      </c>
      <c r="D3833" s="324">
        <v>88316</v>
      </c>
      <c r="E3833" s="323" t="s">
        <v>1086</v>
      </c>
      <c r="F3833" s="403" t="s">
        <v>1085</v>
      </c>
      <c r="G3833" s="404"/>
      <c r="H3833" s="324" t="s">
        <v>979</v>
      </c>
      <c r="I3833" s="323">
        <v>0.21099999999999999</v>
      </c>
      <c r="J3833" s="323">
        <v>16.02</v>
      </c>
      <c r="K3833" s="325">
        <v>3.38</v>
      </c>
    </row>
    <row r="3834" spans="1:11" hidden="1">
      <c r="A3834" s="277"/>
      <c r="B3834"/>
      <c r="C3834"/>
      <c r="D3834"/>
      <c r="E3834" s="277"/>
      <c r="F3834" s="277"/>
      <c r="G3834"/>
      <c r="H3834"/>
      <c r="I3834" s="277"/>
      <c r="J3834" s="277"/>
      <c r="K3834" s="278"/>
    </row>
    <row r="3835" spans="1:11" hidden="1">
      <c r="A3835" s="277"/>
      <c r="B3835"/>
      <c r="C3835"/>
      <c r="D3835"/>
      <c r="E3835" s="277"/>
      <c r="F3835" s="277"/>
      <c r="G3835"/>
      <c r="H3835"/>
      <c r="I3835" s="277"/>
      <c r="J3835" s="277"/>
      <c r="K3835" s="278"/>
    </row>
    <row r="3836" spans="1:11" ht="31.5" hidden="1">
      <c r="A3836" s="319" t="s">
        <v>2316</v>
      </c>
      <c r="B3836" s="320" t="s">
        <v>1074</v>
      </c>
      <c r="C3836" s="320" t="s">
        <v>19</v>
      </c>
      <c r="D3836" s="320">
        <v>88267</v>
      </c>
      <c r="E3836" s="321" t="s">
        <v>1371</v>
      </c>
      <c r="F3836" s="321" t="s">
        <v>1195</v>
      </c>
      <c r="G3836" s="320"/>
      <c r="H3836" s="320" t="s">
        <v>979</v>
      </c>
      <c r="I3836" s="321">
        <v>1</v>
      </c>
      <c r="J3836" s="321">
        <v>19.88</v>
      </c>
      <c r="K3836" s="322">
        <v>19.88</v>
      </c>
    </row>
    <row r="3837" spans="1:11" ht="24.75" hidden="1">
      <c r="A3837" s="315"/>
      <c r="B3837" s="316" t="s">
        <v>1066</v>
      </c>
      <c r="C3837" s="316" t="s">
        <v>1067</v>
      </c>
      <c r="D3837" s="316" t="s">
        <v>6</v>
      </c>
      <c r="E3837" s="317" t="s">
        <v>1068</v>
      </c>
      <c r="F3837" s="317" t="s">
        <v>1069</v>
      </c>
      <c r="G3837" s="316"/>
      <c r="H3837" s="316" t="s">
        <v>1070</v>
      </c>
      <c r="I3837" s="317" t="s">
        <v>11</v>
      </c>
      <c r="J3837" s="317" t="s">
        <v>1071</v>
      </c>
      <c r="K3837" s="318" t="s">
        <v>1072</v>
      </c>
    </row>
    <row r="3838" spans="1:11" hidden="1">
      <c r="A3838" s="323" t="s">
        <v>1076</v>
      </c>
      <c r="B3838" s="324" t="s">
        <v>1077</v>
      </c>
      <c r="C3838" s="324" t="s">
        <v>19</v>
      </c>
      <c r="D3838" s="324">
        <v>2696</v>
      </c>
      <c r="E3838" s="323" t="s">
        <v>1606</v>
      </c>
      <c r="F3838" s="403" t="s">
        <v>1197</v>
      </c>
      <c r="G3838" s="404"/>
      <c r="H3838" s="324" t="s">
        <v>979</v>
      </c>
      <c r="I3838" s="323">
        <v>1</v>
      </c>
      <c r="J3838" s="323">
        <v>15.33</v>
      </c>
      <c r="K3838" s="325">
        <v>15.33</v>
      </c>
    </row>
    <row r="3839" spans="1:11" hidden="1">
      <c r="A3839" s="323" t="s">
        <v>1076</v>
      </c>
      <c r="B3839" s="324" t="s">
        <v>1077</v>
      </c>
      <c r="C3839" s="324" t="s">
        <v>19</v>
      </c>
      <c r="D3839" s="324">
        <v>37370</v>
      </c>
      <c r="E3839" s="323" t="s">
        <v>2049</v>
      </c>
      <c r="F3839" s="403" t="s">
        <v>1079</v>
      </c>
      <c r="G3839" s="404"/>
      <c r="H3839" s="324" t="s">
        <v>979</v>
      </c>
      <c r="I3839" s="323">
        <v>1</v>
      </c>
      <c r="J3839" s="323">
        <v>1.52</v>
      </c>
      <c r="K3839" s="325">
        <v>1.52</v>
      </c>
    </row>
    <row r="3840" spans="1:11" hidden="1">
      <c r="A3840" s="323" t="s">
        <v>1076</v>
      </c>
      <c r="B3840" s="324" t="s">
        <v>1077</v>
      </c>
      <c r="C3840" s="324" t="s">
        <v>19</v>
      </c>
      <c r="D3840" s="324">
        <v>37371</v>
      </c>
      <c r="E3840" s="323" t="s">
        <v>2050</v>
      </c>
      <c r="F3840" s="403" t="s">
        <v>1959</v>
      </c>
      <c r="G3840" s="404"/>
      <c r="H3840" s="324" t="s">
        <v>979</v>
      </c>
      <c r="I3840" s="323">
        <v>1</v>
      </c>
      <c r="J3840" s="323">
        <v>0.68</v>
      </c>
      <c r="K3840" s="325">
        <v>0.68</v>
      </c>
    </row>
    <row r="3841" spans="1:11" hidden="1">
      <c r="A3841" s="323" t="s">
        <v>1076</v>
      </c>
      <c r="B3841" s="324" t="s">
        <v>1077</v>
      </c>
      <c r="C3841" s="324" t="s">
        <v>19</v>
      </c>
      <c r="D3841" s="324">
        <v>37372</v>
      </c>
      <c r="E3841" s="323" t="s">
        <v>1198</v>
      </c>
      <c r="F3841" s="403" t="s">
        <v>1079</v>
      </c>
      <c r="G3841" s="404"/>
      <c r="H3841" s="324" t="s">
        <v>979</v>
      </c>
      <c r="I3841" s="323">
        <v>1</v>
      </c>
      <c r="J3841" s="323">
        <v>0.81</v>
      </c>
      <c r="K3841" s="325">
        <v>0.81</v>
      </c>
    </row>
    <row r="3842" spans="1:11" hidden="1">
      <c r="A3842" s="323" t="s">
        <v>1076</v>
      </c>
      <c r="B3842" s="324" t="s">
        <v>1077</v>
      </c>
      <c r="C3842" s="324" t="s">
        <v>19</v>
      </c>
      <c r="D3842" s="324">
        <v>37373</v>
      </c>
      <c r="E3842" s="323" t="s">
        <v>1199</v>
      </c>
      <c r="F3842" s="403" t="s">
        <v>1200</v>
      </c>
      <c r="G3842" s="404"/>
      <c r="H3842" s="324" t="s">
        <v>979</v>
      </c>
      <c r="I3842" s="323">
        <v>1</v>
      </c>
      <c r="J3842" s="323">
        <v>0.06</v>
      </c>
      <c r="K3842" s="325">
        <v>0.06</v>
      </c>
    </row>
    <row r="3843" spans="1:11" hidden="1">
      <c r="A3843" s="323" t="s">
        <v>1076</v>
      </c>
      <c r="B3843" s="324" t="s">
        <v>1077</v>
      </c>
      <c r="C3843" s="324" t="s">
        <v>19</v>
      </c>
      <c r="D3843" s="324">
        <v>43461</v>
      </c>
      <c r="E3843" s="323" t="s">
        <v>2114</v>
      </c>
      <c r="F3843" s="403" t="s">
        <v>1202</v>
      </c>
      <c r="G3843" s="404"/>
      <c r="H3843" s="324" t="s">
        <v>979</v>
      </c>
      <c r="I3843" s="323">
        <v>1</v>
      </c>
      <c r="J3843" s="323">
        <v>0.32</v>
      </c>
      <c r="K3843" s="325">
        <v>0.32</v>
      </c>
    </row>
    <row r="3844" spans="1:11" hidden="1">
      <c r="A3844" s="323" t="s">
        <v>1076</v>
      </c>
      <c r="B3844" s="324" t="s">
        <v>1077</v>
      </c>
      <c r="C3844" s="324" t="s">
        <v>19</v>
      </c>
      <c r="D3844" s="324">
        <v>43485</v>
      </c>
      <c r="E3844" s="323" t="s">
        <v>2115</v>
      </c>
      <c r="F3844" s="403" t="s">
        <v>1202</v>
      </c>
      <c r="G3844" s="404"/>
      <c r="H3844" s="324" t="s">
        <v>979</v>
      </c>
      <c r="I3844" s="323">
        <v>1</v>
      </c>
      <c r="J3844" s="323">
        <v>0.94</v>
      </c>
      <c r="K3844" s="325">
        <v>0.94</v>
      </c>
    </row>
    <row r="3845" spans="1:11" hidden="1">
      <c r="A3845" s="323" t="s">
        <v>1076</v>
      </c>
      <c r="B3845" s="324" t="s">
        <v>1083</v>
      </c>
      <c r="C3845" s="324" t="s">
        <v>19</v>
      </c>
      <c r="D3845" s="324">
        <v>95335</v>
      </c>
      <c r="E3845" s="323" t="s">
        <v>2251</v>
      </c>
      <c r="F3845" s="403" t="s">
        <v>1085</v>
      </c>
      <c r="G3845" s="404"/>
      <c r="H3845" s="324" t="s">
        <v>979</v>
      </c>
      <c r="I3845" s="323">
        <v>1</v>
      </c>
      <c r="J3845" s="323">
        <v>0.22</v>
      </c>
      <c r="K3845" s="325">
        <v>0.22</v>
      </c>
    </row>
    <row r="3846" spans="1:11" hidden="1">
      <c r="A3846" s="277"/>
      <c r="B3846"/>
      <c r="C3846"/>
      <c r="D3846"/>
      <c r="E3846" s="277"/>
      <c r="F3846" s="277"/>
      <c r="G3846"/>
      <c r="H3846"/>
      <c r="I3846" s="277"/>
      <c r="J3846" s="277"/>
      <c r="K3846" s="278"/>
    </row>
    <row r="3847" spans="1:11" hidden="1">
      <c r="A3847" s="277"/>
      <c r="B3847"/>
      <c r="C3847"/>
      <c r="D3847"/>
      <c r="E3847" s="277"/>
      <c r="F3847" s="277"/>
      <c r="G3847"/>
      <c r="H3847"/>
      <c r="I3847" s="277"/>
      <c r="J3847" s="277"/>
      <c r="K3847" s="278"/>
    </row>
    <row r="3848" spans="1:11" ht="47.25" hidden="1">
      <c r="A3848" s="319" t="s">
        <v>2317</v>
      </c>
      <c r="B3848" s="320" t="s">
        <v>1074</v>
      </c>
      <c r="C3848" s="320" t="s">
        <v>19</v>
      </c>
      <c r="D3848" s="320">
        <v>86884</v>
      </c>
      <c r="E3848" s="321" t="s">
        <v>1688</v>
      </c>
      <c r="F3848" s="321" t="s">
        <v>1366</v>
      </c>
      <c r="G3848" s="320"/>
      <c r="H3848" s="320" t="s">
        <v>123</v>
      </c>
      <c r="I3848" s="321">
        <v>1</v>
      </c>
      <c r="J3848" s="321">
        <v>8.84</v>
      </c>
      <c r="K3848" s="322">
        <v>8.84</v>
      </c>
    </row>
    <row r="3849" spans="1:11" ht="24.75" hidden="1">
      <c r="A3849" s="315"/>
      <c r="B3849" s="316" t="s">
        <v>1066</v>
      </c>
      <c r="C3849" s="316" t="s">
        <v>1067</v>
      </c>
      <c r="D3849" s="316" t="s">
        <v>6</v>
      </c>
      <c r="E3849" s="317" t="s">
        <v>1068</v>
      </c>
      <c r="F3849" s="317" t="s">
        <v>1069</v>
      </c>
      <c r="G3849" s="316"/>
      <c r="H3849" s="316" t="s">
        <v>1070</v>
      </c>
      <c r="I3849" s="317" t="s">
        <v>11</v>
      </c>
      <c r="J3849" s="317" t="s">
        <v>1071</v>
      </c>
      <c r="K3849" s="318" t="s">
        <v>1072</v>
      </c>
    </row>
    <row r="3850" spans="1:11" hidden="1">
      <c r="A3850" s="323" t="s">
        <v>1076</v>
      </c>
      <c r="B3850" s="324" t="s">
        <v>1077</v>
      </c>
      <c r="C3850" s="324" t="s">
        <v>19</v>
      </c>
      <c r="D3850" s="324">
        <v>3146</v>
      </c>
      <c r="E3850" s="323" t="s">
        <v>1672</v>
      </c>
      <c r="F3850" s="403" t="s">
        <v>1079</v>
      </c>
      <c r="G3850" s="404"/>
      <c r="H3850" s="324" t="s">
        <v>123</v>
      </c>
      <c r="I3850" s="323">
        <v>2.1000000000000001E-2</v>
      </c>
      <c r="J3850" s="323">
        <v>4.95</v>
      </c>
      <c r="K3850" s="325">
        <v>0.1</v>
      </c>
    </row>
    <row r="3851" spans="1:11" hidden="1">
      <c r="A3851" s="323" t="s">
        <v>1076</v>
      </c>
      <c r="B3851" s="324" t="s">
        <v>1077</v>
      </c>
      <c r="C3851" s="324" t="s">
        <v>19</v>
      </c>
      <c r="D3851" s="324">
        <v>6141</v>
      </c>
      <c r="E3851" s="323" t="s">
        <v>2318</v>
      </c>
      <c r="F3851" s="403" t="s">
        <v>1079</v>
      </c>
      <c r="G3851" s="404"/>
      <c r="H3851" s="324" t="s">
        <v>123</v>
      </c>
      <c r="I3851" s="323">
        <v>1</v>
      </c>
      <c r="J3851" s="323">
        <v>4.9400000000000004</v>
      </c>
      <c r="K3851" s="325">
        <v>4.9400000000000004</v>
      </c>
    </row>
    <row r="3852" spans="1:11" hidden="1">
      <c r="A3852" s="323" t="s">
        <v>1076</v>
      </c>
      <c r="B3852" s="324" t="s">
        <v>1083</v>
      </c>
      <c r="C3852" s="324" t="s">
        <v>19</v>
      </c>
      <c r="D3852" s="324">
        <v>88267</v>
      </c>
      <c r="E3852" s="323" t="s">
        <v>1371</v>
      </c>
      <c r="F3852" s="403" t="s">
        <v>1085</v>
      </c>
      <c r="G3852" s="404"/>
      <c r="H3852" s="324" t="s">
        <v>979</v>
      </c>
      <c r="I3852" s="323">
        <v>0.1525</v>
      </c>
      <c r="J3852" s="323">
        <v>19.88</v>
      </c>
      <c r="K3852" s="325">
        <v>3.03</v>
      </c>
    </row>
    <row r="3853" spans="1:11" hidden="1">
      <c r="A3853" s="323" t="s">
        <v>1076</v>
      </c>
      <c r="B3853" s="324" t="s">
        <v>1083</v>
      </c>
      <c r="C3853" s="324" t="s">
        <v>19</v>
      </c>
      <c r="D3853" s="324">
        <v>88316</v>
      </c>
      <c r="E3853" s="323" t="s">
        <v>1086</v>
      </c>
      <c r="F3853" s="403" t="s">
        <v>1085</v>
      </c>
      <c r="G3853" s="404"/>
      <c r="H3853" s="324" t="s">
        <v>979</v>
      </c>
      <c r="I3853" s="323">
        <v>4.8099999999999997E-2</v>
      </c>
      <c r="J3853" s="323">
        <v>16.02</v>
      </c>
      <c r="K3853" s="325">
        <v>0.77</v>
      </c>
    </row>
    <row r="3854" spans="1:11" hidden="1">
      <c r="A3854" s="277"/>
      <c r="B3854"/>
      <c r="C3854"/>
      <c r="D3854"/>
      <c r="E3854" s="277"/>
      <c r="F3854" s="277"/>
      <c r="G3854"/>
      <c r="H3854"/>
      <c r="I3854" s="277"/>
      <c r="J3854" s="277"/>
      <c r="K3854" s="278"/>
    </row>
    <row r="3855" spans="1:11" hidden="1">
      <c r="A3855" s="277"/>
      <c r="B3855"/>
      <c r="C3855"/>
      <c r="D3855"/>
      <c r="E3855" s="277"/>
      <c r="F3855" s="277"/>
      <c r="G3855"/>
      <c r="H3855"/>
      <c r="I3855" s="277"/>
      <c r="J3855" s="277"/>
      <c r="K3855" s="278"/>
    </row>
    <row r="3856" spans="1:11" ht="31.5" hidden="1">
      <c r="A3856" s="319" t="s">
        <v>2319</v>
      </c>
      <c r="B3856" s="320" t="s">
        <v>1074</v>
      </c>
      <c r="C3856" s="320" t="s">
        <v>19</v>
      </c>
      <c r="D3856" s="320">
        <v>93358</v>
      </c>
      <c r="E3856" s="321" t="s">
        <v>1154</v>
      </c>
      <c r="F3856" s="321" t="s">
        <v>36</v>
      </c>
      <c r="G3856" s="320"/>
      <c r="H3856" s="320" t="s">
        <v>28</v>
      </c>
      <c r="I3856" s="321">
        <v>1</v>
      </c>
      <c r="J3856" s="321">
        <v>63.37</v>
      </c>
      <c r="K3856" s="322">
        <v>63.37</v>
      </c>
    </row>
    <row r="3857" spans="1:11" ht="24.75" hidden="1">
      <c r="A3857" s="315"/>
      <c r="B3857" s="316" t="s">
        <v>1066</v>
      </c>
      <c r="C3857" s="316" t="s">
        <v>1067</v>
      </c>
      <c r="D3857" s="316" t="s">
        <v>6</v>
      </c>
      <c r="E3857" s="317" t="s">
        <v>1068</v>
      </c>
      <c r="F3857" s="317" t="s">
        <v>1069</v>
      </c>
      <c r="G3857" s="316"/>
      <c r="H3857" s="316" t="s">
        <v>1070</v>
      </c>
      <c r="I3857" s="317" t="s">
        <v>11</v>
      </c>
      <c r="J3857" s="317" t="s">
        <v>1071</v>
      </c>
      <c r="K3857" s="318" t="s">
        <v>1072</v>
      </c>
    </row>
    <row r="3858" spans="1:11" hidden="1">
      <c r="A3858" s="323" t="s">
        <v>1076</v>
      </c>
      <c r="B3858" s="324" t="s">
        <v>1083</v>
      </c>
      <c r="C3858" s="324" t="s">
        <v>19</v>
      </c>
      <c r="D3858" s="324">
        <v>88316</v>
      </c>
      <c r="E3858" s="323" t="s">
        <v>1086</v>
      </c>
      <c r="F3858" s="403" t="s">
        <v>1085</v>
      </c>
      <c r="G3858" s="404"/>
      <c r="H3858" s="324" t="s">
        <v>979</v>
      </c>
      <c r="I3858" s="323">
        <v>3.956</v>
      </c>
      <c r="J3858" s="323">
        <v>16.02</v>
      </c>
      <c r="K3858" s="325">
        <v>63.37</v>
      </c>
    </row>
    <row r="3859" spans="1:11" hidden="1">
      <c r="A3859" s="277"/>
      <c r="B3859"/>
      <c r="C3859"/>
      <c r="D3859"/>
      <c r="E3859" s="277"/>
      <c r="F3859" s="277"/>
      <c r="G3859"/>
      <c r="H3859"/>
      <c r="I3859" s="277"/>
      <c r="J3859" s="277"/>
      <c r="K3859" s="278"/>
    </row>
    <row r="3860" spans="1:11" hidden="1">
      <c r="A3860" s="277"/>
      <c r="B3860"/>
      <c r="C3860"/>
      <c r="D3860"/>
      <c r="E3860" s="277"/>
      <c r="F3860" s="277"/>
      <c r="G3860"/>
      <c r="H3860"/>
      <c r="I3860" s="277"/>
      <c r="J3860" s="277"/>
      <c r="K3860" s="278"/>
    </row>
    <row r="3861" spans="1:11" ht="31.5" hidden="1">
      <c r="A3861" s="319" t="s">
        <v>2320</v>
      </c>
      <c r="B3861" s="320" t="s">
        <v>1074</v>
      </c>
      <c r="C3861" s="320" t="s">
        <v>19</v>
      </c>
      <c r="D3861" s="320">
        <v>96252</v>
      </c>
      <c r="E3861" s="321" t="s">
        <v>1823</v>
      </c>
      <c r="F3861" s="321" t="s">
        <v>1210</v>
      </c>
      <c r="G3861" s="320"/>
      <c r="H3861" s="320" t="s">
        <v>21</v>
      </c>
      <c r="I3861" s="321">
        <v>1</v>
      </c>
      <c r="J3861" s="321">
        <v>247.53</v>
      </c>
      <c r="K3861" s="322">
        <v>247.53</v>
      </c>
    </row>
    <row r="3862" spans="1:11" ht="24.75" hidden="1">
      <c r="A3862" s="315"/>
      <c r="B3862" s="316" t="s">
        <v>1066</v>
      </c>
      <c r="C3862" s="316" t="s">
        <v>1067</v>
      </c>
      <c r="D3862" s="316" t="s">
        <v>6</v>
      </c>
      <c r="E3862" s="317" t="s">
        <v>1068</v>
      </c>
      <c r="F3862" s="317" t="s">
        <v>1069</v>
      </c>
      <c r="G3862" s="316"/>
      <c r="H3862" s="316" t="s">
        <v>1070</v>
      </c>
      <c r="I3862" s="317" t="s">
        <v>11</v>
      </c>
      <c r="J3862" s="317" t="s">
        <v>1071</v>
      </c>
      <c r="K3862" s="318" t="s">
        <v>1072</v>
      </c>
    </row>
    <row r="3863" spans="1:11" hidden="1">
      <c r="A3863" s="323" t="s">
        <v>1076</v>
      </c>
      <c r="B3863" s="324" t="s">
        <v>1077</v>
      </c>
      <c r="C3863" s="324" t="s">
        <v>19</v>
      </c>
      <c r="D3863" s="324">
        <v>1358</v>
      </c>
      <c r="E3863" s="323" t="s">
        <v>2321</v>
      </c>
      <c r="F3863" s="403" t="s">
        <v>1079</v>
      </c>
      <c r="G3863" s="404"/>
      <c r="H3863" s="324" t="s">
        <v>21</v>
      </c>
      <c r="I3863" s="323">
        <v>0.83</v>
      </c>
      <c r="J3863" s="323">
        <v>65.25</v>
      </c>
      <c r="K3863" s="325">
        <v>54.15</v>
      </c>
    </row>
    <row r="3864" spans="1:11" hidden="1">
      <c r="A3864" s="323" t="s">
        <v>1076</v>
      </c>
      <c r="B3864" s="324" t="s">
        <v>1077</v>
      </c>
      <c r="C3864" s="324" t="s">
        <v>19</v>
      </c>
      <c r="D3864" s="324">
        <v>4517</v>
      </c>
      <c r="E3864" s="323" t="s">
        <v>1216</v>
      </c>
      <c r="F3864" s="403" t="s">
        <v>1079</v>
      </c>
      <c r="G3864" s="404"/>
      <c r="H3864" s="324" t="s">
        <v>23</v>
      </c>
      <c r="I3864" s="323">
        <v>22.175999999999998</v>
      </c>
      <c r="J3864" s="323">
        <v>3.16</v>
      </c>
      <c r="K3864" s="325">
        <v>70.069999999999993</v>
      </c>
    </row>
    <row r="3865" spans="1:11" hidden="1">
      <c r="A3865" s="323" t="s">
        <v>1076</v>
      </c>
      <c r="B3865" s="324" t="s">
        <v>1077</v>
      </c>
      <c r="C3865" s="324" t="s">
        <v>19</v>
      </c>
      <c r="D3865" s="324">
        <v>5068</v>
      </c>
      <c r="E3865" s="323" t="s">
        <v>1092</v>
      </c>
      <c r="F3865" s="403" t="s">
        <v>1079</v>
      </c>
      <c r="G3865" s="404"/>
      <c r="H3865" s="324" t="s">
        <v>218</v>
      </c>
      <c r="I3865" s="323">
        <v>0.35599999999999998</v>
      </c>
      <c r="J3865" s="323">
        <v>25.58</v>
      </c>
      <c r="K3865" s="325">
        <v>9.1</v>
      </c>
    </row>
    <row r="3866" spans="1:11" hidden="1">
      <c r="A3866" s="323" t="s">
        <v>1076</v>
      </c>
      <c r="B3866" s="324" t="s">
        <v>1077</v>
      </c>
      <c r="C3866" s="324" t="s">
        <v>19</v>
      </c>
      <c r="D3866" s="324">
        <v>20247</v>
      </c>
      <c r="E3866" s="323" t="s">
        <v>2322</v>
      </c>
      <c r="F3866" s="403" t="s">
        <v>1079</v>
      </c>
      <c r="G3866" s="404"/>
      <c r="H3866" s="324" t="s">
        <v>218</v>
      </c>
      <c r="I3866" s="323">
        <v>4.1000000000000002E-2</v>
      </c>
      <c r="J3866" s="323">
        <v>28.33</v>
      </c>
      <c r="K3866" s="325">
        <v>1.1599999999999999</v>
      </c>
    </row>
    <row r="3867" spans="1:11" hidden="1">
      <c r="A3867" s="323" t="s">
        <v>1076</v>
      </c>
      <c r="B3867" s="324" t="s">
        <v>1077</v>
      </c>
      <c r="C3867" s="324" t="s">
        <v>19</v>
      </c>
      <c r="D3867" s="324">
        <v>43614</v>
      </c>
      <c r="E3867" s="323" t="s">
        <v>2323</v>
      </c>
      <c r="F3867" s="403" t="s">
        <v>1079</v>
      </c>
      <c r="G3867" s="404"/>
      <c r="H3867" s="324" t="s">
        <v>1347</v>
      </c>
      <c r="I3867" s="323">
        <v>2.6139999999999999</v>
      </c>
      <c r="J3867" s="323">
        <v>13.38</v>
      </c>
      <c r="K3867" s="325">
        <v>34.97</v>
      </c>
    </row>
    <row r="3868" spans="1:11" ht="24.75" hidden="1">
      <c r="A3868" s="323" t="s">
        <v>1076</v>
      </c>
      <c r="B3868" s="324" t="s">
        <v>1077</v>
      </c>
      <c r="C3868" s="324" t="s">
        <v>19</v>
      </c>
      <c r="D3868" s="324">
        <v>43682</v>
      </c>
      <c r="E3868" s="323" t="s">
        <v>2324</v>
      </c>
      <c r="F3868" s="403" t="s">
        <v>1079</v>
      </c>
      <c r="G3868" s="404"/>
      <c r="H3868" s="324" t="s">
        <v>2325</v>
      </c>
      <c r="I3868" s="323">
        <v>1.0502800000000001</v>
      </c>
      <c r="J3868" s="323">
        <v>24.82</v>
      </c>
      <c r="K3868" s="325">
        <v>26.06</v>
      </c>
    </row>
    <row r="3869" spans="1:11" hidden="1">
      <c r="A3869" s="323" t="s">
        <v>1076</v>
      </c>
      <c r="B3869" s="324" t="s">
        <v>1083</v>
      </c>
      <c r="C3869" s="324" t="s">
        <v>19</v>
      </c>
      <c r="D3869" s="324">
        <v>88239</v>
      </c>
      <c r="E3869" s="323" t="s">
        <v>1096</v>
      </c>
      <c r="F3869" s="403" t="s">
        <v>1085</v>
      </c>
      <c r="G3869" s="404"/>
      <c r="H3869" s="324" t="s">
        <v>979</v>
      </c>
      <c r="I3869" s="323">
        <v>0.34499999999999997</v>
      </c>
      <c r="J3869" s="323">
        <v>16.850000000000001</v>
      </c>
      <c r="K3869" s="325">
        <v>5.81</v>
      </c>
    </row>
    <row r="3870" spans="1:11" hidden="1">
      <c r="A3870" s="323" t="s">
        <v>1076</v>
      </c>
      <c r="B3870" s="324" t="s">
        <v>1083</v>
      </c>
      <c r="C3870" s="324" t="s">
        <v>19</v>
      </c>
      <c r="D3870" s="324">
        <v>88262</v>
      </c>
      <c r="E3870" s="323" t="s">
        <v>1084</v>
      </c>
      <c r="F3870" s="403" t="s">
        <v>1085</v>
      </c>
      <c r="G3870" s="404"/>
      <c r="H3870" s="324" t="s">
        <v>979</v>
      </c>
      <c r="I3870" s="323">
        <v>2.0680000000000001</v>
      </c>
      <c r="J3870" s="323">
        <v>19.739999999999998</v>
      </c>
      <c r="K3870" s="325">
        <v>40.82</v>
      </c>
    </row>
    <row r="3871" spans="1:11" ht="24.75" hidden="1">
      <c r="A3871" s="323" t="s">
        <v>1076</v>
      </c>
      <c r="B3871" s="324" t="s">
        <v>1083</v>
      </c>
      <c r="C3871" s="324" t="s">
        <v>19</v>
      </c>
      <c r="D3871" s="324">
        <v>91692</v>
      </c>
      <c r="E3871" s="323" t="s">
        <v>1097</v>
      </c>
      <c r="F3871" s="403" t="s">
        <v>1098</v>
      </c>
      <c r="G3871" s="404"/>
      <c r="H3871" s="324" t="s">
        <v>1099</v>
      </c>
      <c r="I3871" s="323">
        <v>7.5999999999999998E-2</v>
      </c>
      <c r="J3871" s="323">
        <v>16.68</v>
      </c>
      <c r="K3871" s="325">
        <v>1.26</v>
      </c>
    </row>
    <row r="3872" spans="1:11" ht="24.75" hidden="1">
      <c r="A3872" s="323" t="s">
        <v>1076</v>
      </c>
      <c r="B3872" s="324" t="s">
        <v>1083</v>
      </c>
      <c r="C3872" s="324" t="s">
        <v>19</v>
      </c>
      <c r="D3872" s="324">
        <v>91693</v>
      </c>
      <c r="E3872" s="323" t="s">
        <v>1100</v>
      </c>
      <c r="F3872" s="403" t="s">
        <v>1098</v>
      </c>
      <c r="G3872" s="404"/>
      <c r="H3872" s="324" t="s">
        <v>1101</v>
      </c>
      <c r="I3872" s="323">
        <v>0.26900000000000002</v>
      </c>
      <c r="J3872" s="323">
        <v>15.37</v>
      </c>
      <c r="K3872" s="325">
        <v>4.13</v>
      </c>
    </row>
    <row r="3873" spans="1:11" hidden="1">
      <c r="A3873" s="277"/>
      <c r="B3873"/>
      <c r="C3873"/>
      <c r="D3873"/>
      <c r="E3873" s="277"/>
      <c r="F3873" s="277"/>
      <c r="G3873"/>
      <c r="H3873"/>
      <c r="I3873" s="277"/>
      <c r="J3873" s="277"/>
      <c r="K3873" s="278"/>
    </row>
    <row r="3874" spans="1:11" hidden="1">
      <c r="A3874" s="277"/>
      <c r="B3874"/>
      <c r="C3874"/>
      <c r="D3874"/>
      <c r="E3874" s="277"/>
      <c r="F3874" s="277"/>
      <c r="G3874"/>
      <c r="H3874"/>
      <c r="I3874" s="277"/>
      <c r="J3874" s="277"/>
      <c r="K3874" s="278"/>
    </row>
    <row r="3875" spans="1:11" ht="31.5" hidden="1">
      <c r="A3875" s="319" t="s">
        <v>2326</v>
      </c>
      <c r="B3875" s="320" t="s">
        <v>1074</v>
      </c>
      <c r="C3875" s="320" t="s">
        <v>19</v>
      </c>
      <c r="D3875" s="320">
        <v>92264</v>
      </c>
      <c r="E3875" s="321" t="s">
        <v>1249</v>
      </c>
      <c r="F3875" s="321" t="s">
        <v>1210</v>
      </c>
      <c r="G3875" s="320"/>
      <c r="H3875" s="320" t="s">
        <v>21</v>
      </c>
      <c r="I3875" s="321">
        <v>1</v>
      </c>
      <c r="J3875" s="321">
        <v>235.44</v>
      </c>
      <c r="K3875" s="322">
        <v>235.44</v>
      </c>
    </row>
    <row r="3876" spans="1:11" ht="24.75" hidden="1">
      <c r="A3876" s="315"/>
      <c r="B3876" s="316" t="s">
        <v>1066</v>
      </c>
      <c r="C3876" s="316" t="s">
        <v>1067</v>
      </c>
      <c r="D3876" s="316" t="s">
        <v>6</v>
      </c>
      <c r="E3876" s="317" t="s">
        <v>1068</v>
      </c>
      <c r="F3876" s="317" t="s">
        <v>1069</v>
      </c>
      <c r="G3876" s="316"/>
      <c r="H3876" s="316" t="s">
        <v>1070</v>
      </c>
      <c r="I3876" s="317" t="s">
        <v>11</v>
      </c>
      <c r="J3876" s="317" t="s">
        <v>1071</v>
      </c>
      <c r="K3876" s="318" t="s">
        <v>1072</v>
      </c>
    </row>
    <row r="3877" spans="1:11" hidden="1">
      <c r="A3877" s="323" t="s">
        <v>1076</v>
      </c>
      <c r="B3877" s="324" t="s">
        <v>1077</v>
      </c>
      <c r="C3877" s="324" t="s">
        <v>19</v>
      </c>
      <c r="D3877" s="324">
        <v>1345</v>
      </c>
      <c r="E3877" s="323" t="s">
        <v>2327</v>
      </c>
      <c r="F3877" s="403" t="s">
        <v>1079</v>
      </c>
      <c r="G3877" s="404"/>
      <c r="H3877" s="324" t="s">
        <v>21</v>
      </c>
      <c r="I3877" s="323">
        <v>1.3360000000000001</v>
      </c>
      <c r="J3877" s="323">
        <v>110.5</v>
      </c>
      <c r="K3877" s="325">
        <v>147.62</v>
      </c>
    </row>
    <row r="3878" spans="1:11" hidden="1">
      <c r="A3878" s="323" t="s">
        <v>1076</v>
      </c>
      <c r="B3878" s="324" t="s">
        <v>1077</v>
      </c>
      <c r="C3878" s="324" t="s">
        <v>19</v>
      </c>
      <c r="D3878" s="324">
        <v>4491</v>
      </c>
      <c r="E3878" s="323" t="s">
        <v>1080</v>
      </c>
      <c r="F3878" s="403" t="s">
        <v>1079</v>
      </c>
      <c r="G3878" s="404"/>
      <c r="H3878" s="324" t="s">
        <v>23</v>
      </c>
      <c r="I3878" s="323">
        <v>2.3079999999999998</v>
      </c>
      <c r="J3878" s="323">
        <v>9.0399999999999991</v>
      </c>
      <c r="K3878" s="325">
        <v>20.86</v>
      </c>
    </row>
    <row r="3879" spans="1:11" hidden="1">
      <c r="A3879" s="323" t="s">
        <v>1076</v>
      </c>
      <c r="B3879" s="324" t="s">
        <v>1077</v>
      </c>
      <c r="C3879" s="324" t="s">
        <v>19</v>
      </c>
      <c r="D3879" s="324">
        <v>4517</v>
      </c>
      <c r="E3879" s="323" t="s">
        <v>1216</v>
      </c>
      <c r="F3879" s="403" t="s">
        <v>1079</v>
      </c>
      <c r="G3879" s="404"/>
      <c r="H3879" s="324" t="s">
        <v>23</v>
      </c>
      <c r="I3879" s="323">
        <v>9.2370000000000001</v>
      </c>
      <c r="J3879" s="323">
        <v>3.16</v>
      </c>
      <c r="K3879" s="325">
        <v>29.18</v>
      </c>
    </row>
    <row r="3880" spans="1:11" hidden="1">
      <c r="A3880" s="323" t="s">
        <v>1076</v>
      </c>
      <c r="B3880" s="324" t="s">
        <v>1077</v>
      </c>
      <c r="C3880" s="324" t="s">
        <v>19</v>
      </c>
      <c r="D3880" s="324">
        <v>5068</v>
      </c>
      <c r="E3880" s="323" t="s">
        <v>1092</v>
      </c>
      <c r="F3880" s="403" t="s">
        <v>1079</v>
      </c>
      <c r="G3880" s="404"/>
      <c r="H3880" s="324" t="s">
        <v>218</v>
      </c>
      <c r="I3880" s="323">
        <v>0.20799999999999999</v>
      </c>
      <c r="J3880" s="323">
        <v>25.58</v>
      </c>
      <c r="K3880" s="325">
        <v>5.32</v>
      </c>
    </row>
    <row r="3881" spans="1:11" hidden="1">
      <c r="A3881" s="323" t="s">
        <v>1076</v>
      </c>
      <c r="B3881" s="324" t="s">
        <v>1083</v>
      </c>
      <c r="C3881" s="324" t="s">
        <v>19</v>
      </c>
      <c r="D3881" s="324">
        <v>88239</v>
      </c>
      <c r="E3881" s="323" t="s">
        <v>1096</v>
      </c>
      <c r="F3881" s="403" t="s">
        <v>1085</v>
      </c>
      <c r="G3881" s="404"/>
      <c r="H3881" s="324" t="s">
        <v>979</v>
      </c>
      <c r="I3881" s="323">
        <v>0.25</v>
      </c>
      <c r="J3881" s="323">
        <v>16.850000000000001</v>
      </c>
      <c r="K3881" s="325">
        <v>4.21</v>
      </c>
    </row>
    <row r="3882" spans="1:11" hidden="1">
      <c r="A3882" s="323" t="s">
        <v>1076</v>
      </c>
      <c r="B3882" s="324" t="s">
        <v>1083</v>
      </c>
      <c r="C3882" s="324" t="s">
        <v>19</v>
      </c>
      <c r="D3882" s="324">
        <v>88262</v>
      </c>
      <c r="E3882" s="323" t="s">
        <v>1084</v>
      </c>
      <c r="F3882" s="403" t="s">
        <v>1085</v>
      </c>
      <c r="G3882" s="404"/>
      <c r="H3882" s="324" t="s">
        <v>979</v>
      </c>
      <c r="I3882" s="323">
        <v>1.18</v>
      </c>
      <c r="J3882" s="323">
        <v>19.739999999999998</v>
      </c>
      <c r="K3882" s="325">
        <v>23.29</v>
      </c>
    </row>
    <row r="3883" spans="1:11" ht="24.75" hidden="1">
      <c r="A3883" s="323" t="s">
        <v>1076</v>
      </c>
      <c r="B3883" s="324" t="s">
        <v>1083</v>
      </c>
      <c r="C3883" s="324" t="s">
        <v>19</v>
      </c>
      <c r="D3883" s="324">
        <v>91692</v>
      </c>
      <c r="E3883" s="323" t="s">
        <v>1097</v>
      </c>
      <c r="F3883" s="403" t="s">
        <v>1098</v>
      </c>
      <c r="G3883" s="404"/>
      <c r="H3883" s="324" t="s">
        <v>1099</v>
      </c>
      <c r="I3883" s="323">
        <v>6.3E-2</v>
      </c>
      <c r="J3883" s="323">
        <v>16.68</v>
      </c>
      <c r="K3883" s="325">
        <v>1.05</v>
      </c>
    </row>
    <row r="3884" spans="1:11" ht="24.75" hidden="1">
      <c r="A3884" s="323" t="s">
        <v>1076</v>
      </c>
      <c r="B3884" s="324" t="s">
        <v>1083</v>
      </c>
      <c r="C3884" s="324" t="s">
        <v>19</v>
      </c>
      <c r="D3884" s="324">
        <v>91693</v>
      </c>
      <c r="E3884" s="323" t="s">
        <v>1100</v>
      </c>
      <c r="F3884" s="403" t="s">
        <v>1098</v>
      </c>
      <c r="G3884" s="404"/>
      <c r="H3884" s="324" t="s">
        <v>1101</v>
      </c>
      <c r="I3884" s="323">
        <v>0.255</v>
      </c>
      <c r="J3884" s="323">
        <v>15.37</v>
      </c>
      <c r="K3884" s="325">
        <v>3.91</v>
      </c>
    </row>
    <row r="3885" spans="1:11" hidden="1">
      <c r="A3885" s="277"/>
      <c r="B3885"/>
      <c r="C3885"/>
      <c r="D3885"/>
      <c r="E3885" s="277"/>
      <c r="F3885" s="277"/>
      <c r="G3885"/>
      <c r="H3885"/>
      <c r="I3885" s="277"/>
      <c r="J3885" s="277"/>
      <c r="K3885" s="278"/>
    </row>
    <row r="3886" spans="1:11" hidden="1">
      <c r="A3886" s="277"/>
      <c r="B3886"/>
      <c r="C3886"/>
      <c r="D3886"/>
      <c r="E3886" s="277"/>
      <c r="F3886" s="277"/>
      <c r="G3886"/>
      <c r="H3886"/>
      <c r="I3886" s="277"/>
      <c r="J3886" s="277"/>
      <c r="K3886" s="278"/>
    </row>
    <row r="3887" spans="1:11" ht="31.5" hidden="1">
      <c r="A3887" s="319" t="s">
        <v>2328</v>
      </c>
      <c r="B3887" s="320" t="s">
        <v>1074</v>
      </c>
      <c r="C3887" s="320" t="s">
        <v>19</v>
      </c>
      <c r="D3887" s="320">
        <v>92270</v>
      </c>
      <c r="E3887" s="321" t="s">
        <v>1310</v>
      </c>
      <c r="F3887" s="321" t="s">
        <v>1210</v>
      </c>
      <c r="G3887" s="320"/>
      <c r="H3887" s="320" t="s">
        <v>21</v>
      </c>
      <c r="I3887" s="321">
        <v>1</v>
      </c>
      <c r="J3887" s="321">
        <v>145.41</v>
      </c>
      <c r="K3887" s="322">
        <v>145.41</v>
      </c>
    </row>
    <row r="3888" spans="1:11" ht="24.75" hidden="1">
      <c r="A3888" s="315"/>
      <c r="B3888" s="316" t="s">
        <v>1066</v>
      </c>
      <c r="C3888" s="316" t="s">
        <v>1067</v>
      </c>
      <c r="D3888" s="316" t="s">
        <v>6</v>
      </c>
      <c r="E3888" s="317" t="s">
        <v>1068</v>
      </c>
      <c r="F3888" s="317" t="s">
        <v>1069</v>
      </c>
      <c r="G3888" s="316"/>
      <c r="H3888" s="316" t="s">
        <v>1070</v>
      </c>
      <c r="I3888" s="317" t="s">
        <v>11</v>
      </c>
      <c r="J3888" s="317" t="s">
        <v>1071</v>
      </c>
      <c r="K3888" s="318" t="s">
        <v>1072</v>
      </c>
    </row>
    <row r="3889" spans="1:11" hidden="1">
      <c r="A3889" s="323" t="s">
        <v>1076</v>
      </c>
      <c r="B3889" s="324" t="s">
        <v>1077</v>
      </c>
      <c r="C3889" s="324" t="s">
        <v>19</v>
      </c>
      <c r="D3889" s="324">
        <v>4517</v>
      </c>
      <c r="E3889" s="323" t="s">
        <v>1216</v>
      </c>
      <c r="F3889" s="403" t="s">
        <v>1079</v>
      </c>
      <c r="G3889" s="404"/>
      <c r="H3889" s="324" t="s">
        <v>23</v>
      </c>
      <c r="I3889" s="323">
        <v>4.2279999999999998</v>
      </c>
      <c r="J3889" s="323">
        <v>3.16</v>
      </c>
      <c r="K3889" s="325">
        <v>13.36</v>
      </c>
    </row>
    <row r="3890" spans="1:11" hidden="1">
      <c r="A3890" s="323" t="s">
        <v>1076</v>
      </c>
      <c r="B3890" s="324" t="s">
        <v>1077</v>
      </c>
      <c r="C3890" s="324" t="s">
        <v>19</v>
      </c>
      <c r="D3890" s="324">
        <v>5068</v>
      </c>
      <c r="E3890" s="323" t="s">
        <v>1092</v>
      </c>
      <c r="F3890" s="403" t="s">
        <v>1079</v>
      </c>
      <c r="G3890" s="404"/>
      <c r="H3890" s="324" t="s">
        <v>218</v>
      </c>
      <c r="I3890" s="323">
        <v>0.128</v>
      </c>
      <c r="J3890" s="323">
        <v>25.58</v>
      </c>
      <c r="K3890" s="325">
        <v>3.27</v>
      </c>
    </row>
    <row r="3891" spans="1:11" hidden="1">
      <c r="A3891" s="323" t="s">
        <v>1076</v>
      </c>
      <c r="B3891" s="324" t="s">
        <v>1077</v>
      </c>
      <c r="C3891" s="324" t="s">
        <v>19</v>
      </c>
      <c r="D3891" s="324">
        <v>6189</v>
      </c>
      <c r="E3891" s="323" t="s">
        <v>1219</v>
      </c>
      <c r="F3891" s="403" t="s">
        <v>1079</v>
      </c>
      <c r="G3891" s="404"/>
      <c r="H3891" s="324" t="s">
        <v>23</v>
      </c>
      <c r="I3891" s="323">
        <v>4.4480000000000004</v>
      </c>
      <c r="J3891" s="323">
        <v>23.78</v>
      </c>
      <c r="K3891" s="325">
        <v>105.77</v>
      </c>
    </row>
    <row r="3892" spans="1:11" hidden="1">
      <c r="A3892" s="323" t="s">
        <v>1076</v>
      </c>
      <c r="B3892" s="324" t="s">
        <v>1083</v>
      </c>
      <c r="C3892" s="324" t="s">
        <v>19</v>
      </c>
      <c r="D3892" s="324">
        <v>88239</v>
      </c>
      <c r="E3892" s="323" t="s">
        <v>1096</v>
      </c>
      <c r="F3892" s="403" t="s">
        <v>1085</v>
      </c>
      <c r="G3892" s="404"/>
      <c r="H3892" s="324" t="s">
        <v>979</v>
      </c>
      <c r="I3892" s="323">
        <v>0.17899999999999999</v>
      </c>
      <c r="J3892" s="323">
        <v>16.850000000000001</v>
      </c>
      <c r="K3892" s="325">
        <v>3.01</v>
      </c>
    </row>
    <row r="3893" spans="1:11" hidden="1">
      <c r="A3893" s="323" t="s">
        <v>1076</v>
      </c>
      <c r="B3893" s="324" t="s">
        <v>1083</v>
      </c>
      <c r="C3893" s="324" t="s">
        <v>19</v>
      </c>
      <c r="D3893" s="324">
        <v>88262</v>
      </c>
      <c r="E3893" s="323" t="s">
        <v>1084</v>
      </c>
      <c r="F3893" s="403" t="s">
        <v>1085</v>
      </c>
      <c r="G3893" s="404"/>
      <c r="H3893" s="324" t="s">
        <v>979</v>
      </c>
      <c r="I3893" s="323">
        <v>0.79200000000000004</v>
      </c>
      <c r="J3893" s="323">
        <v>19.739999999999998</v>
      </c>
      <c r="K3893" s="325">
        <v>15.63</v>
      </c>
    </row>
    <row r="3894" spans="1:11" ht="24.75" hidden="1">
      <c r="A3894" s="323" t="s">
        <v>1076</v>
      </c>
      <c r="B3894" s="324" t="s">
        <v>1083</v>
      </c>
      <c r="C3894" s="324" t="s">
        <v>19</v>
      </c>
      <c r="D3894" s="324">
        <v>91692</v>
      </c>
      <c r="E3894" s="323" t="s">
        <v>1097</v>
      </c>
      <c r="F3894" s="403" t="s">
        <v>1098</v>
      </c>
      <c r="G3894" s="404"/>
      <c r="H3894" s="324" t="s">
        <v>1099</v>
      </c>
      <c r="I3894" s="323">
        <v>5.6000000000000001E-2</v>
      </c>
      <c r="J3894" s="323">
        <v>16.68</v>
      </c>
      <c r="K3894" s="325">
        <v>0.93</v>
      </c>
    </row>
    <row r="3895" spans="1:11" ht="24.75" hidden="1">
      <c r="A3895" s="323" t="s">
        <v>1076</v>
      </c>
      <c r="B3895" s="324" t="s">
        <v>1083</v>
      </c>
      <c r="C3895" s="324" t="s">
        <v>19</v>
      </c>
      <c r="D3895" s="324">
        <v>91693</v>
      </c>
      <c r="E3895" s="323" t="s">
        <v>1100</v>
      </c>
      <c r="F3895" s="403" t="s">
        <v>1098</v>
      </c>
      <c r="G3895" s="404"/>
      <c r="H3895" s="324" t="s">
        <v>1101</v>
      </c>
      <c r="I3895" s="323">
        <v>0.224</v>
      </c>
      <c r="J3895" s="323">
        <v>15.37</v>
      </c>
      <c r="K3895" s="325">
        <v>3.44</v>
      </c>
    </row>
    <row r="3896" spans="1:11" hidden="1">
      <c r="A3896" s="277"/>
      <c r="B3896"/>
      <c r="C3896"/>
      <c r="D3896"/>
      <c r="E3896" s="277"/>
      <c r="F3896" s="277"/>
      <c r="G3896"/>
      <c r="H3896"/>
      <c r="I3896" s="277"/>
      <c r="J3896" s="277"/>
      <c r="K3896" s="278"/>
    </row>
    <row r="3897" spans="1:11" hidden="1">
      <c r="A3897" s="277"/>
      <c r="B3897"/>
      <c r="C3897"/>
      <c r="D3897"/>
      <c r="E3897" s="277"/>
      <c r="F3897" s="277"/>
      <c r="G3897"/>
      <c r="H3897"/>
      <c r="I3897" s="277"/>
      <c r="J3897" s="277"/>
      <c r="K3897" s="278"/>
    </row>
    <row r="3898" spans="1:11" ht="47.25" hidden="1">
      <c r="A3898" s="319" t="s">
        <v>2329</v>
      </c>
      <c r="B3898" s="320" t="s">
        <v>1074</v>
      </c>
      <c r="C3898" s="320" t="s">
        <v>19</v>
      </c>
      <c r="D3898" s="320">
        <v>91305</v>
      </c>
      <c r="E3898" s="321" t="s">
        <v>1138</v>
      </c>
      <c r="F3898" s="321" t="s">
        <v>1378</v>
      </c>
      <c r="G3898" s="320"/>
      <c r="H3898" s="320" t="s">
        <v>123</v>
      </c>
      <c r="I3898" s="321">
        <v>1</v>
      </c>
      <c r="J3898" s="321">
        <v>99.02</v>
      </c>
      <c r="K3898" s="322">
        <v>99.02</v>
      </c>
    </row>
    <row r="3899" spans="1:11" ht="24.75" hidden="1">
      <c r="A3899" s="315"/>
      <c r="B3899" s="316" t="s">
        <v>1066</v>
      </c>
      <c r="C3899" s="316" t="s">
        <v>1067</v>
      </c>
      <c r="D3899" s="316" t="s">
        <v>6</v>
      </c>
      <c r="E3899" s="317" t="s">
        <v>1068</v>
      </c>
      <c r="F3899" s="317" t="s">
        <v>1069</v>
      </c>
      <c r="G3899" s="316"/>
      <c r="H3899" s="316" t="s">
        <v>1070</v>
      </c>
      <c r="I3899" s="317" t="s">
        <v>11</v>
      </c>
      <c r="J3899" s="317" t="s">
        <v>1071</v>
      </c>
      <c r="K3899" s="318" t="s">
        <v>1072</v>
      </c>
    </row>
    <row r="3900" spans="1:11" ht="36.75" hidden="1">
      <c r="A3900" s="323" t="s">
        <v>1076</v>
      </c>
      <c r="B3900" s="324" t="s">
        <v>1077</v>
      </c>
      <c r="C3900" s="324" t="s">
        <v>19</v>
      </c>
      <c r="D3900" s="324">
        <v>3097</v>
      </c>
      <c r="E3900" s="323" t="s">
        <v>2330</v>
      </c>
      <c r="F3900" s="403" t="s">
        <v>1079</v>
      </c>
      <c r="G3900" s="404"/>
      <c r="H3900" s="324" t="s">
        <v>1107</v>
      </c>
      <c r="I3900" s="323">
        <v>1</v>
      </c>
      <c r="J3900" s="323">
        <v>78.37</v>
      </c>
      <c r="K3900" s="325">
        <v>78.37</v>
      </c>
    </row>
    <row r="3901" spans="1:11" hidden="1">
      <c r="A3901" s="323" t="s">
        <v>1076</v>
      </c>
      <c r="B3901" s="324" t="s">
        <v>1083</v>
      </c>
      <c r="C3901" s="324" t="s">
        <v>19</v>
      </c>
      <c r="D3901" s="324">
        <v>88261</v>
      </c>
      <c r="E3901" s="323" t="s">
        <v>2166</v>
      </c>
      <c r="F3901" s="403" t="s">
        <v>1085</v>
      </c>
      <c r="G3901" s="404"/>
      <c r="H3901" s="324" t="s">
        <v>979</v>
      </c>
      <c r="I3901" s="323">
        <v>0.76700000000000002</v>
      </c>
      <c r="J3901" s="323">
        <v>18.91</v>
      </c>
      <c r="K3901" s="325">
        <v>14.5</v>
      </c>
    </row>
    <row r="3902" spans="1:11" hidden="1">
      <c r="A3902" s="323" t="s">
        <v>1076</v>
      </c>
      <c r="B3902" s="324" t="s">
        <v>1083</v>
      </c>
      <c r="C3902" s="324" t="s">
        <v>19</v>
      </c>
      <c r="D3902" s="324">
        <v>88316</v>
      </c>
      <c r="E3902" s="323" t="s">
        <v>1086</v>
      </c>
      <c r="F3902" s="403" t="s">
        <v>1085</v>
      </c>
      <c r="G3902" s="404"/>
      <c r="H3902" s="324" t="s">
        <v>979</v>
      </c>
      <c r="I3902" s="323">
        <v>0.38400000000000001</v>
      </c>
      <c r="J3902" s="323">
        <v>16.02</v>
      </c>
      <c r="K3902" s="325">
        <v>6.15</v>
      </c>
    </row>
    <row r="3903" spans="1:11" hidden="1">
      <c r="A3903" s="277"/>
      <c r="B3903"/>
      <c r="C3903"/>
      <c r="D3903"/>
      <c r="E3903" s="277"/>
      <c r="F3903" s="277"/>
      <c r="G3903"/>
      <c r="H3903"/>
      <c r="I3903" s="277"/>
      <c r="J3903" s="277"/>
      <c r="K3903" s="278"/>
    </row>
    <row r="3904" spans="1:11" hidden="1">
      <c r="A3904" s="277"/>
      <c r="B3904"/>
      <c r="C3904"/>
      <c r="D3904"/>
      <c r="E3904" s="277"/>
      <c r="F3904" s="277"/>
      <c r="G3904"/>
      <c r="H3904"/>
      <c r="I3904" s="277"/>
      <c r="J3904" s="277"/>
      <c r="K3904" s="278"/>
    </row>
    <row r="3905" spans="1:11" ht="47.25" hidden="1">
      <c r="A3905" s="319" t="s">
        <v>2331</v>
      </c>
      <c r="B3905" s="320" t="s">
        <v>1074</v>
      </c>
      <c r="C3905" s="320" t="s">
        <v>19</v>
      </c>
      <c r="D3905" s="320">
        <v>91170</v>
      </c>
      <c r="E3905" s="321" t="s">
        <v>1136</v>
      </c>
      <c r="F3905" s="321" t="s">
        <v>1366</v>
      </c>
      <c r="G3905" s="320"/>
      <c r="H3905" s="320" t="s">
        <v>23</v>
      </c>
      <c r="I3905" s="321">
        <v>1</v>
      </c>
      <c r="J3905" s="321">
        <v>2.92</v>
      </c>
      <c r="K3905" s="322">
        <v>2.92</v>
      </c>
    </row>
    <row r="3906" spans="1:11" ht="24.75" hidden="1">
      <c r="A3906" s="315"/>
      <c r="B3906" s="316" t="s">
        <v>1066</v>
      </c>
      <c r="C3906" s="316" t="s">
        <v>1067</v>
      </c>
      <c r="D3906" s="316" t="s">
        <v>6</v>
      </c>
      <c r="E3906" s="317" t="s">
        <v>1068</v>
      </c>
      <c r="F3906" s="317" t="s">
        <v>1069</v>
      </c>
      <c r="G3906" s="316"/>
      <c r="H3906" s="316" t="s">
        <v>1070</v>
      </c>
      <c r="I3906" s="317" t="s">
        <v>11</v>
      </c>
      <c r="J3906" s="317" t="s">
        <v>1071</v>
      </c>
      <c r="K3906" s="318" t="s">
        <v>1072</v>
      </c>
    </row>
    <row r="3907" spans="1:11" hidden="1">
      <c r="A3907" s="323" t="s">
        <v>1076</v>
      </c>
      <c r="B3907" s="324" t="s">
        <v>1077</v>
      </c>
      <c r="C3907" s="324" t="s">
        <v>19</v>
      </c>
      <c r="D3907" s="324">
        <v>392</v>
      </c>
      <c r="E3907" s="323" t="s">
        <v>2332</v>
      </c>
      <c r="F3907" s="403" t="s">
        <v>1079</v>
      </c>
      <c r="G3907" s="404"/>
      <c r="H3907" s="324" t="s">
        <v>123</v>
      </c>
      <c r="I3907" s="323">
        <v>0.65</v>
      </c>
      <c r="J3907" s="323">
        <v>2.15</v>
      </c>
      <c r="K3907" s="325">
        <v>1.39</v>
      </c>
    </row>
    <row r="3908" spans="1:11" hidden="1">
      <c r="A3908" s="323" t="s">
        <v>1076</v>
      </c>
      <c r="B3908" s="324" t="s">
        <v>1083</v>
      </c>
      <c r="C3908" s="324" t="s">
        <v>19</v>
      </c>
      <c r="D3908" s="324">
        <v>88248</v>
      </c>
      <c r="E3908" s="323" t="s">
        <v>1370</v>
      </c>
      <c r="F3908" s="403" t="s">
        <v>1085</v>
      </c>
      <c r="G3908" s="404"/>
      <c r="H3908" s="324" t="s">
        <v>979</v>
      </c>
      <c r="I3908" s="323">
        <v>0.01</v>
      </c>
      <c r="J3908" s="323">
        <v>16.45</v>
      </c>
      <c r="K3908" s="325">
        <v>0.16</v>
      </c>
    </row>
    <row r="3909" spans="1:11" hidden="1">
      <c r="A3909" s="323" t="s">
        <v>1076</v>
      </c>
      <c r="B3909" s="324" t="s">
        <v>1083</v>
      </c>
      <c r="C3909" s="324" t="s">
        <v>19</v>
      </c>
      <c r="D3909" s="324">
        <v>88267</v>
      </c>
      <c r="E3909" s="323" t="s">
        <v>1371</v>
      </c>
      <c r="F3909" s="403" t="s">
        <v>1085</v>
      </c>
      <c r="G3909" s="404"/>
      <c r="H3909" s="324" t="s">
        <v>979</v>
      </c>
      <c r="I3909" s="323">
        <v>6.9000000000000006E-2</v>
      </c>
      <c r="J3909" s="323">
        <v>19.88</v>
      </c>
      <c r="K3909" s="325">
        <v>1.37</v>
      </c>
    </row>
    <row r="3910" spans="1:11" hidden="1">
      <c r="A3910" s="277"/>
      <c r="B3910"/>
      <c r="C3910"/>
      <c r="D3910"/>
      <c r="E3910" s="277"/>
      <c r="F3910" s="277"/>
      <c r="G3910"/>
      <c r="H3910"/>
      <c r="I3910" s="277"/>
      <c r="J3910" s="277"/>
      <c r="K3910" s="278"/>
    </row>
    <row r="3911" spans="1:11" hidden="1">
      <c r="A3911" s="277"/>
      <c r="B3911"/>
      <c r="C3911"/>
      <c r="D3911"/>
      <c r="E3911" s="277"/>
      <c r="F3911" s="277"/>
      <c r="G3911"/>
      <c r="H3911"/>
      <c r="I3911" s="277"/>
      <c r="J3911" s="277"/>
      <c r="K3911" s="278"/>
    </row>
    <row r="3912" spans="1:11" ht="47.25" hidden="1">
      <c r="A3912" s="319" t="s">
        <v>2333</v>
      </c>
      <c r="B3912" s="320" t="s">
        <v>1074</v>
      </c>
      <c r="C3912" s="320" t="s">
        <v>19</v>
      </c>
      <c r="D3912" s="320">
        <v>91173</v>
      </c>
      <c r="E3912" s="321" t="s">
        <v>1137</v>
      </c>
      <c r="F3912" s="321" t="s">
        <v>1366</v>
      </c>
      <c r="G3912" s="320"/>
      <c r="H3912" s="320" t="s">
        <v>23</v>
      </c>
      <c r="I3912" s="321">
        <v>1</v>
      </c>
      <c r="J3912" s="321">
        <v>1.48</v>
      </c>
      <c r="K3912" s="322">
        <v>1.48</v>
      </c>
    </row>
    <row r="3913" spans="1:11" ht="24.75" hidden="1">
      <c r="A3913" s="315"/>
      <c r="B3913" s="316" t="s">
        <v>1066</v>
      </c>
      <c r="C3913" s="316" t="s">
        <v>1067</v>
      </c>
      <c r="D3913" s="316" t="s">
        <v>6</v>
      </c>
      <c r="E3913" s="317" t="s">
        <v>1068</v>
      </c>
      <c r="F3913" s="317" t="s">
        <v>1069</v>
      </c>
      <c r="G3913" s="316"/>
      <c r="H3913" s="316" t="s">
        <v>1070</v>
      </c>
      <c r="I3913" s="317" t="s">
        <v>11</v>
      </c>
      <c r="J3913" s="317" t="s">
        <v>1071</v>
      </c>
      <c r="K3913" s="318" t="s">
        <v>1072</v>
      </c>
    </row>
    <row r="3914" spans="1:11" hidden="1">
      <c r="A3914" s="323" t="s">
        <v>1076</v>
      </c>
      <c r="B3914" s="324" t="s">
        <v>1077</v>
      </c>
      <c r="C3914" s="324" t="s">
        <v>19</v>
      </c>
      <c r="D3914" s="324">
        <v>392</v>
      </c>
      <c r="E3914" s="323" t="s">
        <v>2332</v>
      </c>
      <c r="F3914" s="403" t="s">
        <v>1079</v>
      </c>
      <c r="G3914" s="404"/>
      <c r="H3914" s="324" t="s">
        <v>123</v>
      </c>
      <c r="I3914" s="323">
        <v>0.33300000000000002</v>
      </c>
      <c r="J3914" s="323">
        <v>2.15</v>
      </c>
      <c r="K3914" s="325">
        <v>0.71</v>
      </c>
    </row>
    <row r="3915" spans="1:11" hidden="1">
      <c r="A3915" s="323" t="s">
        <v>1076</v>
      </c>
      <c r="B3915" s="324" t="s">
        <v>1083</v>
      </c>
      <c r="C3915" s="324" t="s">
        <v>19</v>
      </c>
      <c r="D3915" s="324">
        <v>88248</v>
      </c>
      <c r="E3915" s="323" t="s">
        <v>1370</v>
      </c>
      <c r="F3915" s="403" t="s">
        <v>1085</v>
      </c>
      <c r="G3915" s="404"/>
      <c r="H3915" s="324" t="s">
        <v>979</v>
      </c>
      <c r="I3915" s="323">
        <v>5.0000000000000001E-3</v>
      </c>
      <c r="J3915" s="323">
        <v>16.45</v>
      </c>
      <c r="K3915" s="325">
        <v>0.08</v>
      </c>
    </row>
    <row r="3916" spans="1:11" hidden="1">
      <c r="A3916" s="323" t="s">
        <v>1076</v>
      </c>
      <c r="B3916" s="324" t="s">
        <v>1083</v>
      </c>
      <c r="C3916" s="324" t="s">
        <v>19</v>
      </c>
      <c r="D3916" s="324">
        <v>88267</v>
      </c>
      <c r="E3916" s="323" t="s">
        <v>1371</v>
      </c>
      <c r="F3916" s="403" t="s">
        <v>1085</v>
      </c>
      <c r="G3916" s="404"/>
      <c r="H3916" s="324" t="s">
        <v>979</v>
      </c>
      <c r="I3916" s="323">
        <v>3.5000000000000003E-2</v>
      </c>
      <c r="J3916" s="323">
        <v>19.88</v>
      </c>
      <c r="K3916" s="325">
        <v>0.69</v>
      </c>
    </row>
    <row r="3917" spans="1:11" hidden="1">
      <c r="A3917" s="277"/>
      <c r="B3917"/>
      <c r="C3917"/>
      <c r="D3917"/>
      <c r="E3917" s="277"/>
      <c r="F3917" s="277"/>
      <c r="G3917"/>
      <c r="H3917"/>
      <c r="I3917" s="277"/>
      <c r="J3917" s="277"/>
      <c r="K3917" s="278"/>
    </row>
    <row r="3918" spans="1:11" hidden="1">
      <c r="A3918" s="277"/>
      <c r="B3918"/>
      <c r="C3918"/>
      <c r="D3918"/>
      <c r="E3918" s="277"/>
      <c r="F3918" s="277"/>
      <c r="G3918"/>
      <c r="H3918"/>
      <c r="I3918" s="277"/>
      <c r="J3918" s="277"/>
      <c r="K3918" s="278"/>
    </row>
    <row r="3919" spans="1:11" ht="31.5" hidden="1">
      <c r="A3919" s="319" t="s">
        <v>2334</v>
      </c>
      <c r="B3919" s="320" t="s">
        <v>1074</v>
      </c>
      <c r="C3919" s="320" t="s">
        <v>19</v>
      </c>
      <c r="D3919" s="320">
        <v>90279</v>
      </c>
      <c r="E3919" s="321" t="s">
        <v>2335</v>
      </c>
      <c r="F3919" s="321" t="s">
        <v>1210</v>
      </c>
      <c r="G3919" s="320"/>
      <c r="H3919" s="320" t="s">
        <v>28</v>
      </c>
      <c r="I3919" s="321">
        <v>1</v>
      </c>
      <c r="J3919" s="321">
        <v>532.1</v>
      </c>
      <c r="K3919" s="322">
        <v>532.1</v>
      </c>
    </row>
    <row r="3920" spans="1:11" ht="24.75" hidden="1">
      <c r="A3920" s="315"/>
      <c r="B3920" s="316" t="s">
        <v>1066</v>
      </c>
      <c r="C3920" s="316" t="s">
        <v>1067</v>
      </c>
      <c r="D3920" s="316" t="s">
        <v>6</v>
      </c>
      <c r="E3920" s="317" t="s">
        <v>1068</v>
      </c>
      <c r="F3920" s="317" t="s">
        <v>1069</v>
      </c>
      <c r="G3920" s="316"/>
      <c r="H3920" s="316" t="s">
        <v>1070</v>
      </c>
      <c r="I3920" s="317" t="s">
        <v>11</v>
      </c>
      <c r="J3920" s="317" t="s">
        <v>1071</v>
      </c>
      <c r="K3920" s="318" t="s">
        <v>1072</v>
      </c>
    </row>
    <row r="3921" spans="1:11" hidden="1">
      <c r="A3921" s="323" t="s">
        <v>1076</v>
      </c>
      <c r="B3921" s="324" t="s">
        <v>1077</v>
      </c>
      <c r="C3921" s="324" t="s">
        <v>19</v>
      </c>
      <c r="D3921" s="324">
        <v>367</v>
      </c>
      <c r="E3921" s="323" t="s">
        <v>1288</v>
      </c>
      <c r="F3921" s="403" t="s">
        <v>1079</v>
      </c>
      <c r="G3921" s="404"/>
      <c r="H3921" s="324" t="s">
        <v>28</v>
      </c>
      <c r="I3921" s="323">
        <v>0.63019999999999998</v>
      </c>
      <c r="J3921" s="323">
        <v>106.42</v>
      </c>
      <c r="K3921" s="325">
        <v>67.06</v>
      </c>
    </row>
    <row r="3922" spans="1:11" hidden="1">
      <c r="A3922" s="323" t="s">
        <v>1076</v>
      </c>
      <c r="B3922" s="324" t="s">
        <v>1077</v>
      </c>
      <c r="C3922" s="324" t="s">
        <v>19</v>
      </c>
      <c r="D3922" s="324">
        <v>1106</v>
      </c>
      <c r="E3922" s="323" t="s">
        <v>1914</v>
      </c>
      <c r="F3922" s="403" t="s">
        <v>1079</v>
      </c>
      <c r="G3922" s="404"/>
      <c r="H3922" s="324" t="s">
        <v>218</v>
      </c>
      <c r="I3922" s="323">
        <v>15.125500000000001</v>
      </c>
      <c r="J3922" s="323">
        <v>0.9</v>
      </c>
      <c r="K3922" s="325">
        <v>13.61</v>
      </c>
    </row>
    <row r="3923" spans="1:11" hidden="1">
      <c r="A3923" s="323" t="s">
        <v>1076</v>
      </c>
      <c r="B3923" s="324" t="s">
        <v>1077</v>
      </c>
      <c r="C3923" s="324" t="s">
        <v>19</v>
      </c>
      <c r="D3923" s="324">
        <v>1379</v>
      </c>
      <c r="E3923" s="323" t="s">
        <v>1289</v>
      </c>
      <c r="F3923" s="403" t="s">
        <v>1079</v>
      </c>
      <c r="G3923" s="404"/>
      <c r="H3923" s="324" t="s">
        <v>218</v>
      </c>
      <c r="I3923" s="323">
        <v>420.15269999999998</v>
      </c>
      <c r="J3923" s="323">
        <v>0.78</v>
      </c>
      <c r="K3923" s="325">
        <v>327.71</v>
      </c>
    </row>
    <row r="3924" spans="1:11" hidden="1">
      <c r="A3924" s="323" t="s">
        <v>1076</v>
      </c>
      <c r="B3924" s="324" t="s">
        <v>1077</v>
      </c>
      <c r="C3924" s="324" t="s">
        <v>19</v>
      </c>
      <c r="D3924" s="324">
        <v>4720</v>
      </c>
      <c r="E3924" s="323" t="s">
        <v>1782</v>
      </c>
      <c r="F3924" s="403" t="s">
        <v>1079</v>
      </c>
      <c r="G3924" s="404"/>
      <c r="H3924" s="324" t="s">
        <v>28</v>
      </c>
      <c r="I3924" s="323">
        <v>0.58819999999999995</v>
      </c>
      <c r="J3924" s="323">
        <v>97.44</v>
      </c>
      <c r="K3924" s="325">
        <v>57.31</v>
      </c>
    </row>
    <row r="3925" spans="1:11" hidden="1">
      <c r="A3925" s="323" t="s">
        <v>1076</v>
      </c>
      <c r="B3925" s="324" t="s">
        <v>1083</v>
      </c>
      <c r="C3925" s="324" t="s">
        <v>19</v>
      </c>
      <c r="D3925" s="324">
        <v>88316</v>
      </c>
      <c r="E3925" s="323" t="s">
        <v>1086</v>
      </c>
      <c r="F3925" s="403" t="s">
        <v>1085</v>
      </c>
      <c r="G3925" s="404"/>
      <c r="H3925" s="324" t="s">
        <v>979</v>
      </c>
      <c r="I3925" s="323">
        <v>2.5491999999999999</v>
      </c>
      <c r="J3925" s="323">
        <v>16.02</v>
      </c>
      <c r="K3925" s="325">
        <v>40.83</v>
      </c>
    </row>
    <row r="3926" spans="1:11" hidden="1">
      <c r="A3926" s="323" t="s">
        <v>1076</v>
      </c>
      <c r="B3926" s="324" t="s">
        <v>1083</v>
      </c>
      <c r="C3926" s="324" t="s">
        <v>19</v>
      </c>
      <c r="D3926" s="324">
        <v>88377</v>
      </c>
      <c r="E3926" s="323" t="s">
        <v>2073</v>
      </c>
      <c r="F3926" s="403" t="s">
        <v>1085</v>
      </c>
      <c r="G3926" s="404"/>
      <c r="H3926" s="324" t="s">
        <v>979</v>
      </c>
      <c r="I3926" s="323">
        <v>1.6069</v>
      </c>
      <c r="J3926" s="323">
        <v>14.51</v>
      </c>
      <c r="K3926" s="325">
        <v>23.31</v>
      </c>
    </row>
    <row r="3927" spans="1:11" ht="24.75" hidden="1">
      <c r="A3927" s="323" t="s">
        <v>1076</v>
      </c>
      <c r="B3927" s="324" t="s">
        <v>1083</v>
      </c>
      <c r="C3927" s="324" t="s">
        <v>19</v>
      </c>
      <c r="D3927" s="324">
        <v>88830</v>
      </c>
      <c r="E3927" s="323" t="s">
        <v>2080</v>
      </c>
      <c r="F3927" s="403" t="s">
        <v>1098</v>
      </c>
      <c r="G3927" s="404"/>
      <c r="H3927" s="324" t="s">
        <v>1099</v>
      </c>
      <c r="I3927" s="323">
        <v>1.1137999999999999</v>
      </c>
      <c r="J3927" s="323">
        <v>1.88</v>
      </c>
      <c r="K3927" s="325">
        <v>2.09</v>
      </c>
    </row>
    <row r="3928" spans="1:11" ht="24.75" hidden="1">
      <c r="A3928" s="323" t="s">
        <v>1076</v>
      </c>
      <c r="B3928" s="324" t="s">
        <v>1083</v>
      </c>
      <c r="C3928" s="324" t="s">
        <v>19</v>
      </c>
      <c r="D3928" s="324">
        <v>88831</v>
      </c>
      <c r="E3928" s="323" t="s">
        <v>2081</v>
      </c>
      <c r="F3928" s="403" t="s">
        <v>1098</v>
      </c>
      <c r="G3928" s="404"/>
      <c r="H3928" s="324" t="s">
        <v>1101</v>
      </c>
      <c r="I3928" s="323">
        <v>0.49309999999999998</v>
      </c>
      <c r="J3928" s="323">
        <v>0.38</v>
      </c>
      <c r="K3928" s="325">
        <v>0.18</v>
      </c>
    </row>
    <row r="3929" spans="1:11" hidden="1">
      <c r="A3929" s="277"/>
      <c r="B3929"/>
      <c r="C3929"/>
      <c r="D3929"/>
      <c r="E3929" s="277"/>
      <c r="F3929" s="277"/>
      <c r="G3929"/>
      <c r="H3929"/>
      <c r="I3929" s="277"/>
      <c r="J3929" s="277"/>
      <c r="K3929" s="278"/>
    </row>
    <row r="3930" spans="1:11" hidden="1">
      <c r="A3930" s="277"/>
      <c r="B3930"/>
      <c r="C3930"/>
      <c r="D3930"/>
      <c r="E3930" s="277"/>
      <c r="F3930" s="277"/>
      <c r="G3930"/>
      <c r="H3930"/>
      <c r="I3930" s="277"/>
      <c r="J3930" s="277"/>
      <c r="K3930" s="278"/>
    </row>
    <row r="3931" spans="1:11" ht="31.5" hidden="1">
      <c r="A3931" s="319" t="s">
        <v>2336</v>
      </c>
      <c r="B3931" s="320" t="s">
        <v>1074</v>
      </c>
      <c r="C3931" s="320" t="s">
        <v>19</v>
      </c>
      <c r="D3931" s="320">
        <v>89995</v>
      </c>
      <c r="E3931" s="321" t="s">
        <v>1776</v>
      </c>
      <c r="F3931" s="321" t="s">
        <v>1210</v>
      </c>
      <c r="G3931" s="320"/>
      <c r="H3931" s="320" t="s">
        <v>28</v>
      </c>
      <c r="I3931" s="321">
        <v>1</v>
      </c>
      <c r="J3931" s="321">
        <v>867.44</v>
      </c>
      <c r="K3931" s="322">
        <v>867.44</v>
      </c>
    </row>
    <row r="3932" spans="1:11" ht="24.75" hidden="1">
      <c r="A3932" s="315"/>
      <c r="B3932" s="316" t="s">
        <v>1066</v>
      </c>
      <c r="C3932" s="316" t="s">
        <v>1067</v>
      </c>
      <c r="D3932" s="316" t="s">
        <v>6</v>
      </c>
      <c r="E3932" s="317" t="s">
        <v>1068</v>
      </c>
      <c r="F3932" s="317" t="s">
        <v>1069</v>
      </c>
      <c r="G3932" s="316"/>
      <c r="H3932" s="316" t="s">
        <v>1070</v>
      </c>
      <c r="I3932" s="317" t="s">
        <v>11</v>
      </c>
      <c r="J3932" s="317" t="s">
        <v>1071</v>
      </c>
      <c r="K3932" s="318" t="s">
        <v>1072</v>
      </c>
    </row>
    <row r="3933" spans="1:11" hidden="1">
      <c r="A3933" s="323" t="s">
        <v>1076</v>
      </c>
      <c r="B3933" s="324" t="s">
        <v>1083</v>
      </c>
      <c r="C3933" s="324" t="s">
        <v>19</v>
      </c>
      <c r="D3933" s="324">
        <v>88309</v>
      </c>
      <c r="E3933" s="323" t="s">
        <v>1208</v>
      </c>
      <c r="F3933" s="403" t="s">
        <v>1085</v>
      </c>
      <c r="G3933" s="404"/>
      <c r="H3933" s="324" t="s">
        <v>979</v>
      </c>
      <c r="I3933" s="323">
        <v>7.4147999999999996</v>
      </c>
      <c r="J3933" s="323">
        <v>19.98</v>
      </c>
      <c r="K3933" s="325">
        <v>148.13999999999999</v>
      </c>
    </row>
    <row r="3934" spans="1:11" hidden="1">
      <c r="A3934" s="323" t="s">
        <v>1076</v>
      </c>
      <c r="B3934" s="324" t="s">
        <v>1083</v>
      </c>
      <c r="C3934" s="324" t="s">
        <v>19</v>
      </c>
      <c r="D3934" s="324">
        <v>88316</v>
      </c>
      <c r="E3934" s="323" t="s">
        <v>1086</v>
      </c>
      <c r="F3934" s="403" t="s">
        <v>1085</v>
      </c>
      <c r="G3934" s="404"/>
      <c r="H3934" s="324" t="s">
        <v>979</v>
      </c>
      <c r="I3934" s="323">
        <v>4.9432</v>
      </c>
      <c r="J3934" s="323">
        <v>16.02</v>
      </c>
      <c r="K3934" s="325">
        <v>79.19</v>
      </c>
    </row>
    <row r="3935" spans="1:11" ht="24.75" hidden="1">
      <c r="A3935" s="323" t="s">
        <v>1076</v>
      </c>
      <c r="B3935" s="324" t="s">
        <v>1083</v>
      </c>
      <c r="C3935" s="324" t="s">
        <v>19</v>
      </c>
      <c r="D3935" s="324">
        <v>90279</v>
      </c>
      <c r="E3935" s="323" t="s">
        <v>2335</v>
      </c>
      <c r="F3935" s="403" t="s">
        <v>1088</v>
      </c>
      <c r="G3935" s="404"/>
      <c r="H3935" s="324" t="s">
        <v>28</v>
      </c>
      <c r="I3935" s="323">
        <v>1.2030000000000001</v>
      </c>
      <c r="J3935" s="323">
        <v>532.1</v>
      </c>
      <c r="K3935" s="325">
        <v>640.11</v>
      </c>
    </row>
    <row r="3936" spans="1:11" hidden="1">
      <c r="A3936" s="277"/>
      <c r="B3936"/>
      <c r="C3936"/>
      <c r="D3936"/>
      <c r="E3936" s="277"/>
      <c r="F3936" s="277"/>
      <c r="G3936"/>
      <c r="H3936"/>
      <c r="I3936" s="277"/>
      <c r="J3936" s="277"/>
      <c r="K3936" s="278"/>
    </row>
    <row r="3937" spans="1:11" hidden="1">
      <c r="A3937" s="277"/>
      <c r="B3937"/>
      <c r="C3937"/>
      <c r="D3937"/>
      <c r="E3937" s="277"/>
      <c r="F3937" s="277"/>
      <c r="G3937"/>
      <c r="H3937"/>
      <c r="I3937" s="277"/>
      <c r="J3937" s="277"/>
      <c r="K3937" s="278"/>
    </row>
    <row r="3938" spans="1:11" ht="31.5" hidden="1">
      <c r="A3938" s="319" t="s">
        <v>2337</v>
      </c>
      <c r="B3938" s="320" t="s">
        <v>1074</v>
      </c>
      <c r="C3938" s="320" t="s">
        <v>19</v>
      </c>
      <c r="D3938" s="320">
        <v>89993</v>
      </c>
      <c r="E3938" s="321" t="s">
        <v>1775</v>
      </c>
      <c r="F3938" s="321" t="s">
        <v>1210</v>
      </c>
      <c r="G3938" s="320"/>
      <c r="H3938" s="320" t="s">
        <v>28</v>
      </c>
      <c r="I3938" s="321">
        <v>1</v>
      </c>
      <c r="J3938" s="321">
        <v>894.5</v>
      </c>
      <c r="K3938" s="322">
        <v>894.5</v>
      </c>
    </row>
    <row r="3939" spans="1:11" ht="24.75" hidden="1">
      <c r="A3939" s="315"/>
      <c r="B3939" s="316" t="s">
        <v>1066</v>
      </c>
      <c r="C3939" s="316" t="s">
        <v>1067</v>
      </c>
      <c r="D3939" s="316" t="s">
        <v>6</v>
      </c>
      <c r="E3939" s="317" t="s">
        <v>1068</v>
      </c>
      <c r="F3939" s="317" t="s">
        <v>1069</v>
      </c>
      <c r="G3939" s="316"/>
      <c r="H3939" s="316" t="s">
        <v>1070</v>
      </c>
      <c r="I3939" s="317" t="s">
        <v>11</v>
      </c>
      <c r="J3939" s="317" t="s">
        <v>1071</v>
      </c>
      <c r="K3939" s="318" t="s">
        <v>1072</v>
      </c>
    </row>
    <row r="3940" spans="1:11" hidden="1">
      <c r="A3940" s="323" t="s">
        <v>1076</v>
      </c>
      <c r="B3940" s="324" t="s">
        <v>1083</v>
      </c>
      <c r="C3940" s="324" t="s">
        <v>19</v>
      </c>
      <c r="D3940" s="324">
        <v>88309</v>
      </c>
      <c r="E3940" s="323" t="s">
        <v>1208</v>
      </c>
      <c r="F3940" s="403" t="s">
        <v>1085</v>
      </c>
      <c r="G3940" s="404"/>
      <c r="H3940" s="324" t="s">
        <v>979</v>
      </c>
      <c r="I3940" s="323">
        <v>8.2972999999999999</v>
      </c>
      <c r="J3940" s="323">
        <v>19.98</v>
      </c>
      <c r="K3940" s="325">
        <v>165.78</v>
      </c>
    </row>
    <row r="3941" spans="1:11" hidden="1">
      <c r="A3941" s="323" t="s">
        <v>1076</v>
      </c>
      <c r="B3941" s="324" t="s">
        <v>1083</v>
      </c>
      <c r="C3941" s="324" t="s">
        <v>19</v>
      </c>
      <c r="D3941" s="324">
        <v>88316</v>
      </c>
      <c r="E3941" s="323" t="s">
        <v>1086</v>
      </c>
      <c r="F3941" s="403" t="s">
        <v>1085</v>
      </c>
      <c r="G3941" s="404"/>
      <c r="H3941" s="324" t="s">
        <v>979</v>
      </c>
      <c r="I3941" s="323">
        <v>5.5315000000000003</v>
      </c>
      <c r="J3941" s="323">
        <v>16.02</v>
      </c>
      <c r="K3941" s="325">
        <v>88.61</v>
      </c>
    </row>
    <row r="3942" spans="1:11" ht="24.75" hidden="1">
      <c r="A3942" s="323" t="s">
        <v>1076</v>
      </c>
      <c r="B3942" s="324" t="s">
        <v>1083</v>
      </c>
      <c r="C3942" s="324" t="s">
        <v>19</v>
      </c>
      <c r="D3942" s="324">
        <v>90279</v>
      </c>
      <c r="E3942" s="323" t="s">
        <v>2335</v>
      </c>
      <c r="F3942" s="403" t="s">
        <v>1088</v>
      </c>
      <c r="G3942" s="404"/>
      <c r="H3942" s="324" t="s">
        <v>28</v>
      </c>
      <c r="I3942" s="323">
        <v>1.2030000000000001</v>
      </c>
      <c r="J3942" s="323">
        <v>532.1</v>
      </c>
      <c r="K3942" s="325">
        <v>640.11</v>
      </c>
    </row>
    <row r="3943" spans="1:11" hidden="1">
      <c r="A3943" s="277"/>
      <c r="B3943"/>
      <c r="C3943"/>
      <c r="D3943"/>
      <c r="E3943" s="277"/>
      <c r="F3943" s="277"/>
      <c r="G3943"/>
      <c r="H3943"/>
      <c r="I3943" s="277"/>
      <c r="J3943" s="277"/>
      <c r="K3943" s="278"/>
    </row>
    <row r="3944" spans="1:11" hidden="1">
      <c r="A3944" s="277"/>
      <c r="B3944"/>
      <c r="C3944"/>
      <c r="D3944"/>
      <c r="E3944" s="277"/>
      <c r="F3944" s="277"/>
      <c r="G3944"/>
      <c r="H3944"/>
      <c r="I3944" s="277"/>
      <c r="J3944" s="277"/>
      <c r="K3944" s="278"/>
    </row>
    <row r="3945" spans="1:11" ht="78.75" hidden="1">
      <c r="A3945" s="319" t="s">
        <v>2338</v>
      </c>
      <c r="B3945" s="320" t="s">
        <v>1074</v>
      </c>
      <c r="C3945" s="320" t="s">
        <v>19</v>
      </c>
      <c r="D3945" s="320">
        <v>93282</v>
      </c>
      <c r="E3945" s="321" t="s">
        <v>1350</v>
      </c>
      <c r="F3945" s="321" t="s">
        <v>2125</v>
      </c>
      <c r="G3945" s="320"/>
      <c r="H3945" s="320" t="s">
        <v>1101</v>
      </c>
      <c r="I3945" s="321">
        <v>1</v>
      </c>
      <c r="J3945" s="321">
        <v>14.99</v>
      </c>
      <c r="K3945" s="322">
        <v>14.99</v>
      </c>
    </row>
    <row r="3946" spans="1:11" ht="24.75" hidden="1">
      <c r="A3946" s="315"/>
      <c r="B3946" s="316" t="s">
        <v>1066</v>
      </c>
      <c r="C3946" s="316" t="s">
        <v>1067</v>
      </c>
      <c r="D3946" s="316" t="s">
        <v>6</v>
      </c>
      <c r="E3946" s="317" t="s">
        <v>1068</v>
      </c>
      <c r="F3946" s="317" t="s">
        <v>1069</v>
      </c>
      <c r="G3946" s="316"/>
      <c r="H3946" s="316" t="s">
        <v>1070</v>
      </c>
      <c r="I3946" s="317" t="s">
        <v>11</v>
      </c>
      <c r="J3946" s="317" t="s">
        <v>1071</v>
      </c>
      <c r="K3946" s="318" t="s">
        <v>1072</v>
      </c>
    </row>
    <row r="3947" spans="1:11" hidden="1">
      <c r="A3947" s="323" t="s">
        <v>1076</v>
      </c>
      <c r="B3947" s="324" t="s">
        <v>1083</v>
      </c>
      <c r="C3947" s="324" t="s">
        <v>19</v>
      </c>
      <c r="D3947" s="324">
        <v>88295</v>
      </c>
      <c r="E3947" s="323" t="s">
        <v>2339</v>
      </c>
      <c r="F3947" s="403" t="s">
        <v>1085</v>
      </c>
      <c r="G3947" s="404"/>
      <c r="H3947" s="324" t="s">
        <v>979</v>
      </c>
      <c r="I3947" s="323">
        <v>1</v>
      </c>
      <c r="J3947" s="323">
        <v>14.64</v>
      </c>
      <c r="K3947" s="325">
        <v>14.64</v>
      </c>
    </row>
    <row r="3948" spans="1:11" ht="24.75" hidden="1">
      <c r="A3948" s="323" t="s">
        <v>1076</v>
      </c>
      <c r="B3948" s="324" t="s">
        <v>1083</v>
      </c>
      <c r="C3948" s="324" t="s">
        <v>19</v>
      </c>
      <c r="D3948" s="324">
        <v>93277</v>
      </c>
      <c r="E3948" s="323" t="s">
        <v>2340</v>
      </c>
      <c r="F3948" s="403" t="s">
        <v>1098</v>
      </c>
      <c r="G3948" s="404"/>
      <c r="H3948" s="324" t="s">
        <v>979</v>
      </c>
      <c r="I3948" s="323">
        <v>1</v>
      </c>
      <c r="J3948" s="323">
        <v>0.32</v>
      </c>
      <c r="K3948" s="325">
        <v>0.32</v>
      </c>
    </row>
    <row r="3949" spans="1:11" hidden="1">
      <c r="A3949" s="323" t="s">
        <v>1076</v>
      </c>
      <c r="B3949" s="324" t="s">
        <v>1083</v>
      </c>
      <c r="C3949" s="324" t="s">
        <v>19</v>
      </c>
      <c r="D3949" s="324">
        <v>93278</v>
      </c>
      <c r="E3949" s="323" t="s">
        <v>2341</v>
      </c>
      <c r="F3949" s="403" t="s">
        <v>1098</v>
      </c>
      <c r="G3949" s="404"/>
      <c r="H3949" s="324" t="s">
        <v>979</v>
      </c>
      <c r="I3949" s="323">
        <v>1</v>
      </c>
      <c r="J3949" s="323">
        <v>0.03</v>
      </c>
      <c r="K3949" s="325">
        <v>0.03</v>
      </c>
    </row>
    <row r="3950" spans="1:11" hidden="1">
      <c r="A3950" s="277"/>
      <c r="B3950"/>
      <c r="C3950"/>
      <c r="D3950"/>
      <c r="E3950" s="277"/>
      <c r="F3950" s="277"/>
      <c r="G3950"/>
      <c r="H3950"/>
      <c r="I3950" s="277"/>
      <c r="J3950" s="277"/>
      <c r="K3950" s="278"/>
    </row>
    <row r="3951" spans="1:11" hidden="1">
      <c r="A3951" s="277"/>
      <c r="B3951"/>
      <c r="C3951"/>
      <c r="D3951"/>
      <c r="E3951" s="277"/>
      <c r="F3951" s="277"/>
      <c r="G3951"/>
      <c r="H3951"/>
      <c r="I3951" s="277"/>
      <c r="J3951" s="277"/>
      <c r="K3951" s="278"/>
    </row>
    <row r="3952" spans="1:11" ht="78.75" hidden="1">
      <c r="A3952" s="319" t="s">
        <v>2342</v>
      </c>
      <c r="B3952" s="320" t="s">
        <v>1074</v>
      </c>
      <c r="C3952" s="320" t="s">
        <v>19</v>
      </c>
      <c r="D3952" s="320">
        <v>93281</v>
      </c>
      <c r="E3952" s="321" t="s">
        <v>1349</v>
      </c>
      <c r="F3952" s="321" t="s">
        <v>2125</v>
      </c>
      <c r="G3952" s="320"/>
      <c r="H3952" s="320" t="s">
        <v>1099</v>
      </c>
      <c r="I3952" s="321">
        <v>1</v>
      </c>
      <c r="J3952" s="321">
        <v>15.99</v>
      </c>
      <c r="K3952" s="322">
        <v>15.99</v>
      </c>
    </row>
    <row r="3953" spans="1:11" ht="24.75" hidden="1">
      <c r="A3953" s="315"/>
      <c r="B3953" s="316" t="s">
        <v>1066</v>
      </c>
      <c r="C3953" s="316" t="s">
        <v>1067</v>
      </c>
      <c r="D3953" s="316" t="s">
        <v>6</v>
      </c>
      <c r="E3953" s="317" t="s">
        <v>1068</v>
      </c>
      <c r="F3953" s="317" t="s">
        <v>1069</v>
      </c>
      <c r="G3953" s="316"/>
      <c r="H3953" s="316" t="s">
        <v>1070</v>
      </c>
      <c r="I3953" s="317" t="s">
        <v>11</v>
      </c>
      <c r="J3953" s="317" t="s">
        <v>1071</v>
      </c>
      <c r="K3953" s="318" t="s">
        <v>1072</v>
      </c>
    </row>
    <row r="3954" spans="1:11" hidden="1">
      <c r="A3954" s="323" t="s">
        <v>1076</v>
      </c>
      <c r="B3954" s="324" t="s">
        <v>1083</v>
      </c>
      <c r="C3954" s="324" t="s">
        <v>19</v>
      </c>
      <c r="D3954" s="324">
        <v>88295</v>
      </c>
      <c r="E3954" s="323" t="s">
        <v>2339</v>
      </c>
      <c r="F3954" s="403" t="s">
        <v>1085</v>
      </c>
      <c r="G3954" s="404"/>
      <c r="H3954" s="324" t="s">
        <v>979</v>
      </c>
      <c r="I3954" s="323">
        <v>1</v>
      </c>
      <c r="J3954" s="323">
        <v>14.64</v>
      </c>
      <c r="K3954" s="325">
        <v>14.64</v>
      </c>
    </row>
    <row r="3955" spans="1:11" ht="24.75" hidden="1">
      <c r="A3955" s="323" t="s">
        <v>1076</v>
      </c>
      <c r="B3955" s="324" t="s">
        <v>1083</v>
      </c>
      <c r="C3955" s="324" t="s">
        <v>19</v>
      </c>
      <c r="D3955" s="324">
        <v>93277</v>
      </c>
      <c r="E3955" s="323" t="s">
        <v>2340</v>
      </c>
      <c r="F3955" s="403" t="s">
        <v>1098</v>
      </c>
      <c r="G3955" s="404"/>
      <c r="H3955" s="324" t="s">
        <v>979</v>
      </c>
      <c r="I3955" s="323">
        <v>1</v>
      </c>
      <c r="J3955" s="323">
        <v>0.32</v>
      </c>
      <c r="K3955" s="325">
        <v>0.32</v>
      </c>
    </row>
    <row r="3956" spans="1:11" hidden="1">
      <c r="A3956" s="323" t="s">
        <v>1076</v>
      </c>
      <c r="B3956" s="324" t="s">
        <v>1083</v>
      </c>
      <c r="C3956" s="324" t="s">
        <v>19</v>
      </c>
      <c r="D3956" s="324">
        <v>93278</v>
      </c>
      <c r="E3956" s="323" t="s">
        <v>2341</v>
      </c>
      <c r="F3956" s="403" t="s">
        <v>1098</v>
      </c>
      <c r="G3956" s="404"/>
      <c r="H3956" s="324" t="s">
        <v>979</v>
      </c>
      <c r="I3956" s="323">
        <v>1</v>
      </c>
      <c r="J3956" s="323">
        <v>0.03</v>
      </c>
      <c r="K3956" s="325">
        <v>0.03</v>
      </c>
    </row>
    <row r="3957" spans="1:11" ht="24.75" hidden="1">
      <c r="A3957" s="323" t="s">
        <v>1076</v>
      </c>
      <c r="B3957" s="324" t="s">
        <v>1083</v>
      </c>
      <c r="C3957" s="324" t="s">
        <v>19</v>
      </c>
      <c r="D3957" s="324">
        <v>93279</v>
      </c>
      <c r="E3957" s="323" t="s">
        <v>2343</v>
      </c>
      <c r="F3957" s="403" t="s">
        <v>1098</v>
      </c>
      <c r="G3957" s="404"/>
      <c r="H3957" s="324" t="s">
        <v>979</v>
      </c>
      <c r="I3957" s="323">
        <v>1</v>
      </c>
      <c r="J3957" s="323">
        <v>0.3</v>
      </c>
      <c r="K3957" s="325">
        <v>0.3</v>
      </c>
    </row>
    <row r="3958" spans="1:11" ht="24.75" hidden="1">
      <c r="A3958" s="323" t="s">
        <v>1076</v>
      </c>
      <c r="B3958" s="324" t="s">
        <v>1083</v>
      </c>
      <c r="C3958" s="324" t="s">
        <v>19</v>
      </c>
      <c r="D3958" s="324">
        <v>93280</v>
      </c>
      <c r="E3958" s="323" t="s">
        <v>2344</v>
      </c>
      <c r="F3958" s="403" t="s">
        <v>1098</v>
      </c>
      <c r="G3958" s="404"/>
      <c r="H3958" s="324" t="s">
        <v>979</v>
      </c>
      <c r="I3958" s="323">
        <v>1</v>
      </c>
      <c r="J3958" s="323">
        <v>0.7</v>
      </c>
      <c r="K3958" s="325">
        <v>0.7</v>
      </c>
    </row>
    <row r="3959" spans="1:11" hidden="1">
      <c r="A3959" s="277"/>
      <c r="B3959"/>
      <c r="C3959"/>
      <c r="D3959"/>
      <c r="E3959" s="277"/>
      <c r="F3959" s="277"/>
      <c r="G3959"/>
      <c r="H3959"/>
      <c r="I3959" s="277"/>
      <c r="J3959" s="277"/>
      <c r="K3959" s="278"/>
    </row>
    <row r="3960" spans="1:11" hidden="1">
      <c r="A3960" s="277"/>
      <c r="B3960"/>
      <c r="C3960"/>
      <c r="D3960"/>
      <c r="E3960" s="277"/>
      <c r="F3960" s="277"/>
      <c r="G3960"/>
      <c r="H3960"/>
      <c r="I3960" s="277"/>
      <c r="J3960" s="277"/>
      <c r="K3960" s="278"/>
    </row>
    <row r="3961" spans="1:11" ht="78.75" hidden="1">
      <c r="A3961" s="319" t="s">
        <v>2345</v>
      </c>
      <c r="B3961" s="320" t="s">
        <v>1074</v>
      </c>
      <c r="C3961" s="320" t="s">
        <v>19</v>
      </c>
      <c r="D3961" s="320">
        <v>93277</v>
      </c>
      <c r="E3961" s="321" t="s">
        <v>2340</v>
      </c>
      <c r="F3961" s="321" t="s">
        <v>2125</v>
      </c>
      <c r="G3961" s="320"/>
      <c r="H3961" s="320" t="s">
        <v>979</v>
      </c>
      <c r="I3961" s="321">
        <v>1</v>
      </c>
      <c r="J3961" s="321">
        <v>0.32</v>
      </c>
      <c r="K3961" s="322">
        <v>0.32</v>
      </c>
    </row>
    <row r="3962" spans="1:11" ht="24.75" hidden="1">
      <c r="A3962" s="315"/>
      <c r="B3962" s="316" t="s">
        <v>1066</v>
      </c>
      <c r="C3962" s="316" t="s">
        <v>1067</v>
      </c>
      <c r="D3962" s="316" t="s">
        <v>6</v>
      </c>
      <c r="E3962" s="317" t="s">
        <v>1068</v>
      </c>
      <c r="F3962" s="317" t="s">
        <v>1069</v>
      </c>
      <c r="G3962" s="316"/>
      <c r="H3962" s="316" t="s">
        <v>1070</v>
      </c>
      <c r="I3962" s="317" t="s">
        <v>11</v>
      </c>
      <c r="J3962" s="317" t="s">
        <v>1071</v>
      </c>
      <c r="K3962" s="318" t="s">
        <v>1072</v>
      </c>
    </row>
    <row r="3963" spans="1:11" hidden="1">
      <c r="A3963" s="323" t="s">
        <v>1076</v>
      </c>
      <c r="B3963" s="324" t="s">
        <v>1077</v>
      </c>
      <c r="C3963" s="324" t="s">
        <v>19</v>
      </c>
      <c r="D3963" s="324">
        <v>36487</v>
      </c>
      <c r="E3963" s="323" t="s">
        <v>2346</v>
      </c>
      <c r="F3963" s="403" t="s">
        <v>1202</v>
      </c>
      <c r="G3963" s="404"/>
      <c r="H3963" s="324" t="s">
        <v>123</v>
      </c>
      <c r="I3963" s="323">
        <v>6.3999999999999997E-5</v>
      </c>
      <c r="J3963" s="323">
        <v>5048.78</v>
      </c>
      <c r="K3963" s="325">
        <v>0.32</v>
      </c>
    </row>
    <row r="3964" spans="1:11" hidden="1">
      <c r="A3964" s="277"/>
      <c r="B3964"/>
      <c r="C3964"/>
      <c r="D3964"/>
      <c r="E3964" s="277"/>
      <c r="F3964" s="277"/>
      <c r="G3964"/>
      <c r="H3964"/>
      <c r="I3964" s="277"/>
      <c r="J3964" s="277"/>
      <c r="K3964" s="278"/>
    </row>
    <row r="3965" spans="1:11" hidden="1">
      <c r="A3965" s="277"/>
      <c r="B3965"/>
      <c r="C3965"/>
      <c r="D3965"/>
      <c r="E3965" s="277"/>
      <c r="F3965" s="277"/>
      <c r="G3965"/>
      <c r="H3965"/>
      <c r="I3965" s="277"/>
      <c r="J3965" s="277"/>
      <c r="K3965" s="278"/>
    </row>
    <row r="3966" spans="1:11" ht="78.75" hidden="1">
      <c r="A3966" s="319" t="s">
        <v>2347</v>
      </c>
      <c r="B3966" s="320" t="s">
        <v>1074</v>
      </c>
      <c r="C3966" s="320" t="s">
        <v>19</v>
      </c>
      <c r="D3966" s="320">
        <v>93278</v>
      </c>
      <c r="E3966" s="321" t="s">
        <v>2341</v>
      </c>
      <c r="F3966" s="321" t="s">
        <v>2125</v>
      </c>
      <c r="G3966" s="320"/>
      <c r="H3966" s="320" t="s">
        <v>979</v>
      </c>
      <c r="I3966" s="321">
        <v>1</v>
      </c>
      <c r="J3966" s="321">
        <v>0.03</v>
      </c>
      <c r="K3966" s="322">
        <v>0.03</v>
      </c>
    </row>
    <row r="3967" spans="1:11" ht="24.75" hidden="1">
      <c r="A3967" s="315"/>
      <c r="B3967" s="316" t="s">
        <v>1066</v>
      </c>
      <c r="C3967" s="316" t="s">
        <v>1067</v>
      </c>
      <c r="D3967" s="316" t="s">
        <v>6</v>
      </c>
      <c r="E3967" s="317" t="s">
        <v>1068</v>
      </c>
      <c r="F3967" s="317" t="s">
        <v>1069</v>
      </c>
      <c r="G3967" s="316"/>
      <c r="H3967" s="316" t="s">
        <v>1070</v>
      </c>
      <c r="I3967" s="317" t="s">
        <v>11</v>
      </c>
      <c r="J3967" s="317" t="s">
        <v>1071</v>
      </c>
      <c r="K3967" s="318" t="s">
        <v>1072</v>
      </c>
    </row>
    <row r="3968" spans="1:11" hidden="1">
      <c r="A3968" s="323" t="s">
        <v>1076</v>
      </c>
      <c r="B3968" s="324" t="s">
        <v>1077</v>
      </c>
      <c r="C3968" s="324" t="s">
        <v>19</v>
      </c>
      <c r="D3968" s="324">
        <v>36487</v>
      </c>
      <c r="E3968" s="323" t="s">
        <v>2346</v>
      </c>
      <c r="F3968" s="403" t="s">
        <v>1202</v>
      </c>
      <c r="G3968" s="404"/>
      <c r="H3968" s="324" t="s">
        <v>123</v>
      </c>
      <c r="I3968" s="323">
        <v>7.6000000000000001E-6</v>
      </c>
      <c r="J3968" s="323">
        <v>5048.78</v>
      </c>
      <c r="K3968" s="325">
        <v>0.03</v>
      </c>
    </row>
    <row r="3969" spans="1:11" hidden="1">
      <c r="A3969" s="277"/>
      <c r="B3969"/>
      <c r="C3969"/>
      <c r="D3969"/>
      <c r="E3969" s="277"/>
      <c r="F3969" s="277"/>
      <c r="G3969"/>
      <c r="H3969"/>
      <c r="I3969" s="277"/>
      <c r="J3969" s="277"/>
      <c r="K3969" s="278"/>
    </row>
    <row r="3970" spans="1:11" hidden="1">
      <c r="A3970" s="277"/>
      <c r="B3970"/>
      <c r="C3970"/>
      <c r="D3970"/>
      <c r="E3970" s="277"/>
      <c r="F3970" s="277"/>
      <c r="G3970"/>
      <c r="H3970"/>
      <c r="I3970" s="277"/>
      <c r="J3970" s="277"/>
      <c r="K3970" s="278"/>
    </row>
    <row r="3971" spans="1:11" ht="78.75" hidden="1">
      <c r="A3971" s="319" t="s">
        <v>2348</v>
      </c>
      <c r="B3971" s="320" t="s">
        <v>1074</v>
      </c>
      <c r="C3971" s="320" t="s">
        <v>19</v>
      </c>
      <c r="D3971" s="320">
        <v>93279</v>
      </c>
      <c r="E3971" s="321" t="s">
        <v>2343</v>
      </c>
      <c r="F3971" s="321" t="s">
        <v>2125</v>
      </c>
      <c r="G3971" s="320"/>
      <c r="H3971" s="320" t="s">
        <v>979</v>
      </c>
      <c r="I3971" s="321">
        <v>1</v>
      </c>
      <c r="J3971" s="321">
        <v>0.3</v>
      </c>
      <c r="K3971" s="322">
        <v>0.3</v>
      </c>
    </row>
    <row r="3972" spans="1:11" ht="24.75" hidden="1">
      <c r="A3972" s="315"/>
      <c r="B3972" s="316" t="s">
        <v>1066</v>
      </c>
      <c r="C3972" s="316" t="s">
        <v>1067</v>
      </c>
      <c r="D3972" s="316" t="s">
        <v>6</v>
      </c>
      <c r="E3972" s="317" t="s">
        <v>1068</v>
      </c>
      <c r="F3972" s="317" t="s">
        <v>1069</v>
      </c>
      <c r="G3972" s="316"/>
      <c r="H3972" s="316" t="s">
        <v>1070</v>
      </c>
      <c r="I3972" s="317" t="s">
        <v>11</v>
      </c>
      <c r="J3972" s="317" t="s">
        <v>1071</v>
      </c>
      <c r="K3972" s="318" t="s">
        <v>1072</v>
      </c>
    </row>
    <row r="3973" spans="1:11" hidden="1">
      <c r="A3973" s="323" t="s">
        <v>1076</v>
      </c>
      <c r="B3973" s="324" t="s">
        <v>1077</v>
      </c>
      <c r="C3973" s="324" t="s">
        <v>19</v>
      </c>
      <c r="D3973" s="324">
        <v>36487</v>
      </c>
      <c r="E3973" s="323" t="s">
        <v>2346</v>
      </c>
      <c r="F3973" s="403" t="s">
        <v>1202</v>
      </c>
      <c r="G3973" s="404"/>
      <c r="H3973" s="324" t="s">
        <v>123</v>
      </c>
      <c r="I3973" s="323">
        <v>6.0000000000000002E-5</v>
      </c>
      <c r="J3973" s="323">
        <v>5048.78</v>
      </c>
      <c r="K3973" s="325">
        <v>0.3</v>
      </c>
    </row>
    <row r="3974" spans="1:11" hidden="1">
      <c r="A3974" s="277"/>
      <c r="B3974"/>
      <c r="C3974"/>
      <c r="D3974"/>
      <c r="E3974" s="277"/>
      <c r="F3974" s="277"/>
      <c r="G3974"/>
      <c r="H3974"/>
      <c r="I3974" s="277"/>
      <c r="J3974" s="277"/>
      <c r="K3974" s="278"/>
    </row>
    <row r="3975" spans="1:11" hidden="1">
      <c r="A3975" s="277"/>
      <c r="B3975"/>
      <c r="C3975"/>
      <c r="D3975"/>
      <c r="E3975" s="277"/>
      <c r="F3975" s="277"/>
      <c r="G3975"/>
      <c r="H3975"/>
      <c r="I3975" s="277"/>
      <c r="J3975" s="277"/>
      <c r="K3975" s="278"/>
    </row>
    <row r="3976" spans="1:11" ht="78.75" hidden="1">
      <c r="A3976" s="319" t="s">
        <v>2349</v>
      </c>
      <c r="B3976" s="320" t="s">
        <v>1074</v>
      </c>
      <c r="C3976" s="320" t="s">
        <v>19</v>
      </c>
      <c r="D3976" s="320">
        <v>93280</v>
      </c>
      <c r="E3976" s="321" t="s">
        <v>2344</v>
      </c>
      <c r="F3976" s="321" t="s">
        <v>2125</v>
      </c>
      <c r="G3976" s="320"/>
      <c r="H3976" s="320" t="s">
        <v>979</v>
      </c>
      <c r="I3976" s="321">
        <v>1</v>
      </c>
      <c r="J3976" s="321">
        <v>0.7</v>
      </c>
      <c r="K3976" s="322">
        <v>0.7</v>
      </c>
    </row>
    <row r="3977" spans="1:11" ht="24.75" hidden="1">
      <c r="A3977" s="315"/>
      <c r="B3977" s="316" t="s">
        <v>1066</v>
      </c>
      <c r="C3977" s="316" t="s">
        <v>1067</v>
      </c>
      <c r="D3977" s="316" t="s">
        <v>6</v>
      </c>
      <c r="E3977" s="317" t="s">
        <v>1068</v>
      </c>
      <c r="F3977" s="317" t="s">
        <v>1069</v>
      </c>
      <c r="G3977" s="316"/>
      <c r="H3977" s="316" t="s">
        <v>1070</v>
      </c>
      <c r="I3977" s="317" t="s">
        <v>11</v>
      </c>
      <c r="J3977" s="317" t="s">
        <v>1071</v>
      </c>
      <c r="K3977" s="318" t="s">
        <v>1072</v>
      </c>
    </row>
    <row r="3978" spans="1:11" hidden="1">
      <c r="A3978" s="323" t="s">
        <v>1076</v>
      </c>
      <c r="B3978" s="324" t="s">
        <v>1077</v>
      </c>
      <c r="C3978" s="324" t="s">
        <v>19</v>
      </c>
      <c r="D3978" s="324">
        <v>2705</v>
      </c>
      <c r="E3978" s="323" t="s">
        <v>2136</v>
      </c>
      <c r="F3978" s="403" t="s">
        <v>1079</v>
      </c>
      <c r="G3978" s="404"/>
      <c r="H3978" s="324" t="s">
        <v>2137</v>
      </c>
      <c r="I3978" s="323">
        <v>0.78</v>
      </c>
      <c r="J3978" s="323">
        <v>0.91</v>
      </c>
      <c r="K3978" s="325">
        <v>0.7</v>
      </c>
    </row>
    <row r="3979" spans="1:11" hidden="1">
      <c r="A3979" s="277"/>
      <c r="B3979"/>
      <c r="C3979"/>
      <c r="D3979"/>
      <c r="E3979" s="277"/>
      <c r="F3979" s="277"/>
      <c r="G3979"/>
      <c r="H3979"/>
      <c r="I3979" s="277"/>
      <c r="J3979" s="277"/>
      <c r="K3979" s="278"/>
    </row>
    <row r="3980" spans="1:11" hidden="1">
      <c r="A3980" s="277"/>
      <c r="B3980"/>
      <c r="C3980"/>
      <c r="D3980"/>
      <c r="E3980" s="277"/>
      <c r="F3980" s="277"/>
      <c r="G3980"/>
      <c r="H3980"/>
      <c r="I3980" s="277"/>
      <c r="J3980" s="277"/>
      <c r="K3980" s="278"/>
    </row>
    <row r="3981" spans="1:11" ht="78.75" hidden="1">
      <c r="A3981" s="319" t="s">
        <v>2350</v>
      </c>
      <c r="B3981" s="320" t="s">
        <v>1074</v>
      </c>
      <c r="C3981" s="320" t="s">
        <v>19</v>
      </c>
      <c r="D3981" s="320">
        <v>5928</v>
      </c>
      <c r="E3981" s="321" t="s">
        <v>1556</v>
      </c>
      <c r="F3981" s="321" t="s">
        <v>2125</v>
      </c>
      <c r="G3981" s="320"/>
      <c r="H3981" s="320" t="s">
        <v>1099</v>
      </c>
      <c r="I3981" s="321">
        <v>1</v>
      </c>
      <c r="J3981" s="321">
        <v>269.67</v>
      </c>
      <c r="K3981" s="322">
        <v>269.67</v>
      </c>
    </row>
    <row r="3982" spans="1:11" ht="24.75" hidden="1">
      <c r="A3982" s="315"/>
      <c r="B3982" s="316" t="s">
        <v>1066</v>
      </c>
      <c r="C3982" s="316" t="s">
        <v>1067</v>
      </c>
      <c r="D3982" s="316" t="s">
        <v>6</v>
      </c>
      <c r="E3982" s="317" t="s">
        <v>1068</v>
      </c>
      <c r="F3982" s="317" t="s">
        <v>1069</v>
      </c>
      <c r="G3982" s="316"/>
      <c r="H3982" s="316" t="s">
        <v>1070</v>
      </c>
      <c r="I3982" s="317" t="s">
        <v>11</v>
      </c>
      <c r="J3982" s="317" t="s">
        <v>1071</v>
      </c>
      <c r="K3982" s="318" t="s">
        <v>1072</v>
      </c>
    </row>
    <row r="3983" spans="1:11" hidden="1">
      <c r="A3983" s="323" t="s">
        <v>1076</v>
      </c>
      <c r="B3983" s="324" t="s">
        <v>1083</v>
      </c>
      <c r="C3983" s="324" t="s">
        <v>19</v>
      </c>
      <c r="D3983" s="324">
        <v>88286</v>
      </c>
      <c r="E3983" s="323" t="s">
        <v>2351</v>
      </c>
      <c r="F3983" s="403" t="s">
        <v>1085</v>
      </c>
      <c r="G3983" s="404"/>
      <c r="H3983" s="324" t="s">
        <v>979</v>
      </c>
      <c r="I3983" s="323">
        <v>1</v>
      </c>
      <c r="J3983" s="323">
        <v>18.3</v>
      </c>
      <c r="K3983" s="325">
        <v>18.3</v>
      </c>
    </row>
    <row r="3984" spans="1:11" ht="24.75" hidden="1">
      <c r="A3984" s="323" t="s">
        <v>1076</v>
      </c>
      <c r="B3984" s="324" t="s">
        <v>1083</v>
      </c>
      <c r="C3984" s="324" t="s">
        <v>19</v>
      </c>
      <c r="D3984" s="324">
        <v>89259</v>
      </c>
      <c r="E3984" s="323" t="s">
        <v>2352</v>
      </c>
      <c r="F3984" s="403" t="s">
        <v>1098</v>
      </c>
      <c r="G3984" s="404"/>
      <c r="H3984" s="324" t="s">
        <v>979</v>
      </c>
      <c r="I3984" s="323">
        <v>1</v>
      </c>
      <c r="J3984" s="323">
        <v>22.79</v>
      </c>
      <c r="K3984" s="325">
        <v>22.79</v>
      </c>
    </row>
    <row r="3985" spans="1:11" ht="24.75" hidden="1">
      <c r="A3985" s="323" t="s">
        <v>1076</v>
      </c>
      <c r="B3985" s="324" t="s">
        <v>1083</v>
      </c>
      <c r="C3985" s="324" t="s">
        <v>19</v>
      </c>
      <c r="D3985" s="324">
        <v>89260</v>
      </c>
      <c r="E3985" s="323" t="s">
        <v>2353</v>
      </c>
      <c r="F3985" s="403" t="s">
        <v>1098</v>
      </c>
      <c r="G3985" s="404"/>
      <c r="H3985" s="324" t="s">
        <v>979</v>
      </c>
      <c r="I3985" s="323">
        <v>1</v>
      </c>
      <c r="J3985" s="323">
        <v>4.24</v>
      </c>
      <c r="K3985" s="325">
        <v>4.24</v>
      </c>
    </row>
    <row r="3986" spans="1:11" ht="36.75" hidden="1">
      <c r="A3986" s="323" t="s">
        <v>1076</v>
      </c>
      <c r="B3986" s="324" t="s">
        <v>1083</v>
      </c>
      <c r="C3986" s="324" t="s">
        <v>19</v>
      </c>
      <c r="D3986" s="324">
        <v>89262</v>
      </c>
      <c r="E3986" s="323" t="s">
        <v>2354</v>
      </c>
      <c r="F3986" s="403" t="s">
        <v>1098</v>
      </c>
      <c r="G3986" s="404"/>
      <c r="H3986" s="324" t="s">
        <v>979</v>
      </c>
      <c r="I3986" s="323">
        <v>1</v>
      </c>
      <c r="J3986" s="323">
        <v>38.35</v>
      </c>
      <c r="K3986" s="325">
        <v>38.35</v>
      </c>
    </row>
    <row r="3987" spans="1:11" ht="36.75" hidden="1">
      <c r="A3987" s="323" t="s">
        <v>1076</v>
      </c>
      <c r="B3987" s="324" t="s">
        <v>1083</v>
      </c>
      <c r="C3987" s="324" t="s">
        <v>19</v>
      </c>
      <c r="D3987" s="324">
        <v>91466</v>
      </c>
      <c r="E3987" s="323" t="s">
        <v>2355</v>
      </c>
      <c r="F3987" s="403" t="s">
        <v>1098</v>
      </c>
      <c r="G3987" s="404"/>
      <c r="H3987" s="324" t="s">
        <v>979</v>
      </c>
      <c r="I3987" s="323">
        <v>1</v>
      </c>
      <c r="J3987" s="323">
        <v>3.36</v>
      </c>
      <c r="K3987" s="325">
        <v>3.36</v>
      </c>
    </row>
    <row r="3988" spans="1:11" ht="36.75" hidden="1">
      <c r="A3988" s="323" t="s">
        <v>1076</v>
      </c>
      <c r="B3988" s="324" t="s">
        <v>1083</v>
      </c>
      <c r="C3988" s="324" t="s">
        <v>19</v>
      </c>
      <c r="D3988" s="324">
        <v>91467</v>
      </c>
      <c r="E3988" s="323" t="s">
        <v>2356</v>
      </c>
      <c r="F3988" s="403" t="s">
        <v>1098</v>
      </c>
      <c r="G3988" s="404"/>
      <c r="H3988" s="324" t="s">
        <v>979</v>
      </c>
      <c r="I3988" s="323">
        <v>1</v>
      </c>
      <c r="J3988" s="323">
        <v>182.63</v>
      </c>
      <c r="K3988" s="325">
        <v>182.63</v>
      </c>
    </row>
    <row r="3989" spans="1:11" hidden="1">
      <c r="A3989" s="277"/>
      <c r="B3989"/>
      <c r="C3989"/>
      <c r="D3989"/>
      <c r="E3989" s="277"/>
      <c r="F3989" s="277"/>
      <c r="G3989"/>
      <c r="H3989"/>
      <c r="I3989" s="277"/>
      <c r="J3989" s="277"/>
      <c r="K3989" s="278"/>
    </row>
    <row r="3990" spans="1:11" hidden="1">
      <c r="A3990" s="277"/>
      <c r="B3990"/>
      <c r="C3990"/>
      <c r="D3990"/>
      <c r="E3990" s="277"/>
      <c r="F3990" s="277"/>
      <c r="G3990"/>
      <c r="H3990"/>
      <c r="I3990" s="277"/>
      <c r="J3990" s="277"/>
      <c r="K3990" s="278"/>
    </row>
    <row r="3991" spans="1:11" ht="78.75" hidden="1">
      <c r="A3991" s="319" t="s">
        <v>2357</v>
      </c>
      <c r="B3991" s="320" t="s">
        <v>1074</v>
      </c>
      <c r="C3991" s="320" t="s">
        <v>19</v>
      </c>
      <c r="D3991" s="320">
        <v>89259</v>
      </c>
      <c r="E3991" s="321" t="s">
        <v>2352</v>
      </c>
      <c r="F3991" s="321" t="s">
        <v>2125</v>
      </c>
      <c r="G3991" s="320"/>
      <c r="H3991" s="320" t="s">
        <v>979</v>
      </c>
      <c r="I3991" s="321">
        <v>1</v>
      </c>
      <c r="J3991" s="321">
        <v>22.79</v>
      </c>
      <c r="K3991" s="322">
        <v>22.79</v>
      </c>
    </row>
    <row r="3992" spans="1:11" ht="24.75" hidden="1">
      <c r="A3992" s="315"/>
      <c r="B3992" s="316" t="s">
        <v>1066</v>
      </c>
      <c r="C3992" s="316" t="s">
        <v>1067</v>
      </c>
      <c r="D3992" s="316" t="s">
        <v>6</v>
      </c>
      <c r="E3992" s="317" t="s">
        <v>1068</v>
      </c>
      <c r="F3992" s="317" t="s">
        <v>1069</v>
      </c>
      <c r="G3992" s="316"/>
      <c r="H3992" s="316" t="s">
        <v>1070</v>
      </c>
      <c r="I3992" s="317" t="s">
        <v>11</v>
      </c>
      <c r="J3992" s="317" t="s">
        <v>1071</v>
      </c>
      <c r="K3992" s="318" t="s">
        <v>1072</v>
      </c>
    </row>
    <row r="3993" spans="1:11" ht="36.75" hidden="1">
      <c r="A3993" s="323" t="s">
        <v>1076</v>
      </c>
      <c r="B3993" s="324" t="s">
        <v>1077</v>
      </c>
      <c r="C3993" s="324" t="s">
        <v>19</v>
      </c>
      <c r="D3993" s="324">
        <v>3363</v>
      </c>
      <c r="E3993" s="323" t="s">
        <v>2358</v>
      </c>
      <c r="F3993" s="403" t="s">
        <v>1202</v>
      </c>
      <c r="G3993" s="404"/>
      <c r="H3993" s="324" t="s">
        <v>123</v>
      </c>
      <c r="I3993" s="323">
        <v>5.5099999999999998E-5</v>
      </c>
      <c r="J3993" s="323">
        <v>127600</v>
      </c>
      <c r="K3993" s="325">
        <v>7.03</v>
      </c>
    </row>
    <row r="3994" spans="1:11" ht="24.75" hidden="1">
      <c r="A3994" s="323" t="s">
        <v>1076</v>
      </c>
      <c r="B3994" s="324" t="s">
        <v>1077</v>
      </c>
      <c r="C3994" s="324" t="s">
        <v>19</v>
      </c>
      <c r="D3994" s="324">
        <v>37752</v>
      </c>
      <c r="E3994" s="323" t="s">
        <v>2359</v>
      </c>
      <c r="F3994" s="403" t="s">
        <v>1202</v>
      </c>
      <c r="G3994" s="404"/>
      <c r="H3994" s="324" t="s">
        <v>123</v>
      </c>
      <c r="I3994" s="323">
        <v>3.43E-5</v>
      </c>
      <c r="J3994" s="323">
        <v>459729.71</v>
      </c>
      <c r="K3994" s="325">
        <v>15.76</v>
      </c>
    </row>
    <row r="3995" spans="1:11" hidden="1">
      <c r="A3995" s="277"/>
      <c r="B3995"/>
      <c r="C3995"/>
      <c r="D3995"/>
      <c r="E3995" s="277"/>
      <c r="F3995" s="277"/>
      <c r="G3995"/>
      <c r="H3995"/>
      <c r="I3995" s="277"/>
      <c r="J3995" s="277"/>
      <c r="K3995" s="278"/>
    </row>
    <row r="3996" spans="1:11" hidden="1">
      <c r="A3996" s="277"/>
      <c r="B3996"/>
      <c r="C3996"/>
      <c r="D3996"/>
      <c r="E3996" s="277"/>
      <c r="F3996" s="277"/>
      <c r="G3996"/>
      <c r="H3996"/>
      <c r="I3996" s="277"/>
      <c r="J3996" s="277"/>
      <c r="K3996" s="278"/>
    </row>
    <row r="3997" spans="1:11" ht="78.75" hidden="1">
      <c r="A3997" s="319" t="s">
        <v>2360</v>
      </c>
      <c r="B3997" s="320" t="s">
        <v>1074</v>
      </c>
      <c r="C3997" s="320" t="s">
        <v>19</v>
      </c>
      <c r="D3997" s="320">
        <v>91466</v>
      </c>
      <c r="E3997" s="321" t="s">
        <v>2355</v>
      </c>
      <c r="F3997" s="321" t="s">
        <v>2125</v>
      </c>
      <c r="G3997" s="320"/>
      <c r="H3997" s="320" t="s">
        <v>979</v>
      </c>
      <c r="I3997" s="321">
        <v>1</v>
      </c>
      <c r="J3997" s="321">
        <v>3.36</v>
      </c>
      <c r="K3997" s="322">
        <v>3.36</v>
      </c>
    </row>
    <row r="3998" spans="1:11" ht="24.75" hidden="1">
      <c r="A3998" s="315"/>
      <c r="B3998" s="316" t="s">
        <v>1066</v>
      </c>
      <c r="C3998" s="316" t="s">
        <v>1067</v>
      </c>
      <c r="D3998" s="316" t="s">
        <v>6</v>
      </c>
      <c r="E3998" s="317" t="s">
        <v>1068</v>
      </c>
      <c r="F3998" s="317" t="s">
        <v>1069</v>
      </c>
      <c r="G3998" s="316"/>
      <c r="H3998" s="316" t="s">
        <v>1070</v>
      </c>
      <c r="I3998" s="317" t="s">
        <v>11</v>
      </c>
      <c r="J3998" s="317" t="s">
        <v>1071</v>
      </c>
      <c r="K3998" s="318" t="s">
        <v>1072</v>
      </c>
    </row>
    <row r="3999" spans="1:11" ht="36.75" hidden="1">
      <c r="A3999" s="323" t="s">
        <v>1076</v>
      </c>
      <c r="B3999" s="324" t="s">
        <v>1077</v>
      </c>
      <c r="C3999" s="324" t="s">
        <v>19</v>
      </c>
      <c r="D3999" s="324">
        <v>3363</v>
      </c>
      <c r="E3999" s="323" t="s">
        <v>2358</v>
      </c>
      <c r="F3999" s="403" t="s">
        <v>1202</v>
      </c>
      <c r="G3999" s="404"/>
      <c r="H3999" s="324" t="s">
        <v>123</v>
      </c>
      <c r="I3999" s="323">
        <v>5.8000000000000004E-6</v>
      </c>
      <c r="J3999" s="323">
        <v>127600</v>
      </c>
      <c r="K3999" s="325">
        <v>0.74</v>
      </c>
    </row>
    <row r="4000" spans="1:11" ht="24.75" hidden="1">
      <c r="A4000" s="323" t="s">
        <v>1076</v>
      </c>
      <c r="B4000" s="324" t="s">
        <v>1077</v>
      </c>
      <c r="C4000" s="324" t="s">
        <v>19</v>
      </c>
      <c r="D4000" s="324">
        <v>37752</v>
      </c>
      <c r="E4000" s="323" t="s">
        <v>2359</v>
      </c>
      <c r="F4000" s="403" t="s">
        <v>1202</v>
      </c>
      <c r="G4000" s="404"/>
      <c r="H4000" s="324" t="s">
        <v>123</v>
      </c>
      <c r="I4000" s="323">
        <v>5.6999999999999996E-6</v>
      </c>
      <c r="J4000" s="323">
        <v>459729.71</v>
      </c>
      <c r="K4000" s="325">
        <v>2.62</v>
      </c>
    </row>
    <row r="4001" spans="1:11" hidden="1">
      <c r="A4001" s="277"/>
      <c r="B4001"/>
      <c r="C4001"/>
      <c r="D4001"/>
      <c r="E4001" s="277"/>
      <c r="F4001" s="277"/>
      <c r="G4001"/>
      <c r="H4001"/>
      <c r="I4001" s="277"/>
      <c r="J4001" s="277"/>
      <c r="K4001" s="278"/>
    </row>
    <row r="4002" spans="1:11" hidden="1">
      <c r="A4002" s="277"/>
      <c r="B4002"/>
      <c r="C4002"/>
      <c r="D4002"/>
      <c r="E4002" s="277"/>
      <c r="F4002" s="277"/>
      <c r="G4002"/>
      <c r="H4002"/>
      <c r="I4002" s="277"/>
      <c r="J4002" s="277"/>
      <c r="K4002" s="278"/>
    </row>
    <row r="4003" spans="1:11" ht="78.75" hidden="1">
      <c r="A4003" s="319" t="s">
        <v>2361</v>
      </c>
      <c r="B4003" s="320" t="s">
        <v>1074</v>
      </c>
      <c r="C4003" s="320" t="s">
        <v>19</v>
      </c>
      <c r="D4003" s="320">
        <v>89260</v>
      </c>
      <c r="E4003" s="321" t="s">
        <v>2353</v>
      </c>
      <c r="F4003" s="321" t="s">
        <v>2125</v>
      </c>
      <c r="G4003" s="320"/>
      <c r="H4003" s="320" t="s">
        <v>979</v>
      </c>
      <c r="I4003" s="321">
        <v>1</v>
      </c>
      <c r="J4003" s="321">
        <v>4.24</v>
      </c>
      <c r="K4003" s="322">
        <v>4.24</v>
      </c>
    </row>
    <row r="4004" spans="1:11" ht="24.75" hidden="1">
      <c r="A4004" s="315"/>
      <c r="B4004" s="316" t="s">
        <v>1066</v>
      </c>
      <c r="C4004" s="316" t="s">
        <v>1067</v>
      </c>
      <c r="D4004" s="316" t="s">
        <v>6</v>
      </c>
      <c r="E4004" s="317" t="s">
        <v>1068</v>
      </c>
      <c r="F4004" s="317" t="s">
        <v>1069</v>
      </c>
      <c r="G4004" s="316"/>
      <c r="H4004" s="316" t="s">
        <v>1070</v>
      </c>
      <c r="I4004" s="317" t="s">
        <v>11</v>
      </c>
      <c r="J4004" s="317" t="s">
        <v>1071</v>
      </c>
      <c r="K4004" s="318" t="s">
        <v>1072</v>
      </c>
    </row>
    <row r="4005" spans="1:11" ht="36.75" hidden="1">
      <c r="A4005" s="323" t="s">
        <v>1076</v>
      </c>
      <c r="B4005" s="324" t="s">
        <v>1077</v>
      </c>
      <c r="C4005" s="324" t="s">
        <v>19</v>
      </c>
      <c r="D4005" s="324">
        <v>3363</v>
      </c>
      <c r="E4005" s="323" t="s">
        <v>2358</v>
      </c>
      <c r="F4005" s="403" t="s">
        <v>1202</v>
      </c>
      <c r="G4005" s="404"/>
      <c r="H4005" s="324" t="s">
        <v>123</v>
      </c>
      <c r="I4005" s="323">
        <v>7.3000000000000004E-6</v>
      </c>
      <c r="J4005" s="323">
        <v>127600</v>
      </c>
      <c r="K4005" s="325">
        <v>0.93</v>
      </c>
    </row>
    <row r="4006" spans="1:11" ht="24.75" hidden="1">
      <c r="A4006" s="323" t="s">
        <v>1076</v>
      </c>
      <c r="B4006" s="324" t="s">
        <v>1077</v>
      </c>
      <c r="C4006" s="324" t="s">
        <v>19</v>
      </c>
      <c r="D4006" s="324">
        <v>37752</v>
      </c>
      <c r="E4006" s="323" t="s">
        <v>2359</v>
      </c>
      <c r="F4006" s="403" t="s">
        <v>1202</v>
      </c>
      <c r="G4006" s="404"/>
      <c r="H4006" s="324" t="s">
        <v>123</v>
      </c>
      <c r="I4006" s="323">
        <v>7.1999999999999997E-6</v>
      </c>
      <c r="J4006" s="323">
        <v>459729.71</v>
      </c>
      <c r="K4006" s="325">
        <v>3.31</v>
      </c>
    </row>
    <row r="4007" spans="1:11" hidden="1">
      <c r="A4007" s="277"/>
      <c r="B4007"/>
      <c r="C4007"/>
      <c r="D4007"/>
      <c r="E4007" s="277"/>
      <c r="F4007" s="277"/>
      <c r="G4007"/>
      <c r="H4007"/>
      <c r="I4007" s="277"/>
      <c r="J4007" s="277"/>
      <c r="K4007" s="278"/>
    </row>
    <row r="4008" spans="1:11" hidden="1">
      <c r="A4008" s="277"/>
      <c r="B4008"/>
      <c r="C4008"/>
      <c r="D4008"/>
      <c r="E4008" s="277"/>
      <c r="F4008" s="277"/>
      <c r="G4008"/>
      <c r="H4008"/>
      <c r="I4008" s="277"/>
      <c r="J4008" s="277"/>
      <c r="K4008" s="278"/>
    </row>
    <row r="4009" spans="1:11" ht="78.75" hidden="1">
      <c r="A4009" s="319" t="s">
        <v>2362</v>
      </c>
      <c r="B4009" s="320" t="s">
        <v>1074</v>
      </c>
      <c r="C4009" s="320" t="s">
        <v>19</v>
      </c>
      <c r="D4009" s="320">
        <v>89262</v>
      </c>
      <c r="E4009" s="321" t="s">
        <v>2354</v>
      </c>
      <c r="F4009" s="321" t="s">
        <v>2125</v>
      </c>
      <c r="G4009" s="320"/>
      <c r="H4009" s="320" t="s">
        <v>979</v>
      </c>
      <c r="I4009" s="321">
        <v>1</v>
      </c>
      <c r="J4009" s="321">
        <v>38.35</v>
      </c>
      <c r="K4009" s="322">
        <v>38.35</v>
      </c>
    </row>
    <row r="4010" spans="1:11" ht="24.75" hidden="1">
      <c r="A4010" s="315"/>
      <c r="B4010" s="316" t="s">
        <v>1066</v>
      </c>
      <c r="C4010" s="316" t="s">
        <v>1067</v>
      </c>
      <c r="D4010" s="316" t="s">
        <v>6</v>
      </c>
      <c r="E4010" s="317" t="s">
        <v>1068</v>
      </c>
      <c r="F4010" s="317" t="s">
        <v>1069</v>
      </c>
      <c r="G4010" s="316"/>
      <c r="H4010" s="316" t="s">
        <v>1070</v>
      </c>
      <c r="I4010" s="317" t="s">
        <v>11</v>
      </c>
      <c r="J4010" s="317" t="s">
        <v>1071</v>
      </c>
      <c r="K4010" s="318" t="s">
        <v>1072</v>
      </c>
    </row>
    <row r="4011" spans="1:11" ht="36.75" hidden="1">
      <c r="A4011" s="323" t="s">
        <v>1076</v>
      </c>
      <c r="B4011" s="324" t="s">
        <v>1077</v>
      </c>
      <c r="C4011" s="324" t="s">
        <v>19</v>
      </c>
      <c r="D4011" s="324">
        <v>3363</v>
      </c>
      <c r="E4011" s="323" t="s">
        <v>2358</v>
      </c>
      <c r="F4011" s="403" t="s">
        <v>1202</v>
      </c>
      <c r="G4011" s="404"/>
      <c r="H4011" s="324" t="s">
        <v>123</v>
      </c>
      <c r="I4011" s="323">
        <v>6.8899999999999994E-5</v>
      </c>
      <c r="J4011" s="323">
        <v>127600</v>
      </c>
      <c r="K4011" s="325">
        <v>8.7899999999999991</v>
      </c>
    </row>
    <row r="4012" spans="1:11" ht="24.75" hidden="1">
      <c r="A4012" s="323" t="s">
        <v>1076</v>
      </c>
      <c r="B4012" s="324" t="s">
        <v>1077</v>
      </c>
      <c r="C4012" s="324" t="s">
        <v>19</v>
      </c>
      <c r="D4012" s="324">
        <v>37752</v>
      </c>
      <c r="E4012" s="323" t="s">
        <v>2359</v>
      </c>
      <c r="F4012" s="403" t="s">
        <v>1202</v>
      </c>
      <c r="G4012" s="404"/>
      <c r="H4012" s="324" t="s">
        <v>123</v>
      </c>
      <c r="I4012" s="323">
        <v>6.4300000000000004E-5</v>
      </c>
      <c r="J4012" s="323">
        <v>459729.71</v>
      </c>
      <c r="K4012" s="325">
        <v>29.56</v>
      </c>
    </row>
    <row r="4013" spans="1:11" hidden="1">
      <c r="A4013" s="277"/>
      <c r="B4013"/>
      <c r="C4013"/>
      <c r="D4013"/>
      <c r="E4013" s="277"/>
      <c r="F4013" s="277"/>
      <c r="G4013"/>
      <c r="H4013"/>
      <c r="I4013" s="277"/>
      <c r="J4013" s="277"/>
      <c r="K4013" s="278"/>
    </row>
    <row r="4014" spans="1:11" hidden="1">
      <c r="A4014" s="277"/>
      <c r="B4014"/>
      <c r="C4014"/>
      <c r="D4014"/>
      <c r="E4014" s="277"/>
      <c r="F4014" s="277"/>
      <c r="G4014"/>
      <c r="H4014"/>
      <c r="I4014" s="277"/>
      <c r="J4014" s="277"/>
      <c r="K4014" s="278"/>
    </row>
    <row r="4015" spans="1:11" ht="78.75" hidden="1">
      <c r="A4015" s="319" t="s">
        <v>2363</v>
      </c>
      <c r="B4015" s="320" t="s">
        <v>1074</v>
      </c>
      <c r="C4015" s="320" t="s">
        <v>19</v>
      </c>
      <c r="D4015" s="320">
        <v>91467</v>
      </c>
      <c r="E4015" s="321" t="s">
        <v>2356</v>
      </c>
      <c r="F4015" s="321" t="s">
        <v>2125</v>
      </c>
      <c r="G4015" s="320"/>
      <c r="H4015" s="320" t="s">
        <v>979</v>
      </c>
      <c r="I4015" s="321">
        <v>1</v>
      </c>
      <c r="J4015" s="321">
        <v>182.63</v>
      </c>
      <c r="K4015" s="322">
        <v>182.63</v>
      </c>
    </row>
    <row r="4016" spans="1:11" ht="24.75" hidden="1">
      <c r="A4016" s="315"/>
      <c r="B4016" s="316" t="s">
        <v>1066</v>
      </c>
      <c r="C4016" s="316" t="s">
        <v>1067</v>
      </c>
      <c r="D4016" s="316" t="s">
        <v>6</v>
      </c>
      <c r="E4016" s="317" t="s">
        <v>1068</v>
      </c>
      <c r="F4016" s="317" t="s">
        <v>1069</v>
      </c>
      <c r="G4016" s="316"/>
      <c r="H4016" s="316" t="s">
        <v>1070</v>
      </c>
      <c r="I4016" s="317" t="s">
        <v>11</v>
      </c>
      <c r="J4016" s="317" t="s">
        <v>1071</v>
      </c>
      <c r="K4016" s="318" t="s">
        <v>1072</v>
      </c>
    </row>
    <row r="4017" spans="1:11" hidden="1">
      <c r="A4017" s="323" t="s">
        <v>1076</v>
      </c>
      <c r="B4017" s="324" t="s">
        <v>1077</v>
      </c>
      <c r="C4017" s="324" t="s">
        <v>19</v>
      </c>
      <c r="D4017" s="324">
        <v>4221</v>
      </c>
      <c r="E4017" s="323" t="s">
        <v>2364</v>
      </c>
      <c r="F4017" s="403" t="s">
        <v>1079</v>
      </c>
      <c r="G4017" s="404"/>
      <c r="H4017" s="324" t="s">
        <v>1094</v>
      </c>
      <c r="I4017" s="323">
        <v>26.43</v>
      </c>
      <c r="J4017" s="323">
        <v>6.91</v>
      </c>
      <c r="K4017" s="325">
        <v>182.63</v>
      </c>
    </row>
    <row r="4018" spans="1:11" hidden="1">
      <c r="A4018" s="277"/>
      <c r="B4018"/>
      <c r="C4018"/>
      <c r="D4018"/>
      <c r="E4018" s="277"/>
      <c r="F4018" s="277"/>
      <c r="G4018"/>
      <c r="H4018"/>
      <c r="I4018" s="277"/>
      <c r="J4018" s="277"/>
      <c r="K4018" s="278"/>
    </row>
    <row r="4019" spans="1:11" hidden="1">
      <c r="A4019" s="277"/>
      <c r="B4019"/>
      <c r="C4019"/>
      <c r="D4019"/>
      <c r="E4019" s="277"/>
      <c r="F4019" s="277"/>
      <c r="G4019"/>
      <c r="H4019"/>
      <c r="I4019" s="277"/>
      <c r="J4019" s="277"/>
      <c r="K4019" s="278"/>
    </row>
    <row r="4020" spans="1:11" ht="78.75" hidden="1">
      <c r="A4020" s="319" t="s">
        <v>2365</v>
      </c>
      <c r="B4020" s="320" t="s">
        <v>1074</v>
      </c>
      <c r="C4020" s="320" t="s">
        <v>19</v>
      </c>
      <c r="D4020" s="320">
        <v>96985</v>
      </c>
      <c r="E4020" s="321" t="s">
        <v>1161</v>
      </c>
      <c r="F4020" s="321" t="s">
        <v>1472</v>
      </c>
      <c r="G4020" s="320"/>
      <c r="H4020" s="320" t="s">
        <v>123</v>
      </c>
      <c r="I4020" s="321">
        <v>1</v>
      </c>
      <c r="J4020" s="321">
        <v>67.709999999999994</v>
      </c>
      <c r="K4020" s="322">
        <v>67.709999999999994</v>
      </c>
    </row>
    <row r="4021" spans="1:11" ht="24.75" hidden="1">
      <c r="A4021" s="315"/>
      <c r="B4021" s="316" t="s">
        <v>1066</v>
      </c>
      <c r="C4021" s="316" t="s">
        <v>1067</v>
      </c>
      <c r="D4021" s="316" t="s">
        <v>6</v>
      </c>
      <c r="E4021" s="317" t="s">
        <v>1068</v>
      </c>
      <c r="F4021" s="317" t="s">
        <v>1069</v>
      </c>
      <c r="G4021" s="316"/>
      <c r="H4021" s="316" t="s">
        <v>1070</v>
      </c>
      <c r="I4021" s="317" t="s">
        <v>11</v>
      </c>
      <c r="J4021" s="317" t="s">
        <v>1071</v>
      </c>
      <c r="K4021" s="318" t="s">
        <v>1072</v>
      </c>
    </row>
    <row r="4022" spans="1:11" ht="24.75" hidden="1">
      <c r="A4022" s="323" t="s">
        <v>1076</v>
      </c>
      <c r="B4022" s="324" t="s">
        <v>1077</v>
      </c>
      <c r="C4022" s="324" t="s">
        <v>19</v>
      </c>
      <c r="D4022" s="324">
        <v>3379</v>
      </c>
      <c r="E4022" s="323" t="s">
        <v>2366</v>
      </c>
      <c r="F4022" s="403" t="s">
        <v>1079</v>
      </c>
      <c r="G4022" s="404"/>
      <c r="H4022" s="324" t="s">
        <v>123</v>
      </c>
      <c r="I4022" s="323">
        <v>1</v>
      </c>
      <c r="J4022" s="323">
        <v>58.11</v>
      </c>
      <c r="K4022" s="325">
        <v>58.11</v>
      </c>
    </row>
    <row r="4023" spans="1:11" hidden="1">
      <c r="A4023" s="323" t="s">
        <v>1076</v>
      </c>
      <c r="B4023" s="324" t="s">
        <v>1083</v>
      </c>
      <c r="C4023" s="324" t="s">
        <v>19</v>
      </c>
      <c r="D4023" s="324">
        <v>88247</v>
      </c>
      <c r="E4023" s="323" t="s">
        <v>1475</v>
      </c>
      <c r="F4023" s="403" t="s">
        <v>1085</v>
      </c>
      <c r="G4023" s="404"/>
      <c r="H4023" s="324" t="s">
        <v>979</v>
      </c>
      <c r="I4023" s="323">
        <v>0.25309999999999999</v>
      </c>
      <c r="J4023" s="323">
        <v>17.23</v>
      </c>
      <c r="K4023" s="325">
        <v>4.3600000000000003</v>
      </c>
    </row>
    <row r="4024" spans="1:11" hidden="1">
      <c r="A4024" s="323" t="s">
        <v>1076</v>
      </c>
      <c r="B4024" s="324" t="s">
        <v>1083</v>
      </c>
      <c r="C4024" s="324" t="s">
        <v>19</v>
      </c>
      <c r="D4024" s="324">
        <v>88264</v>
      </c>
      <c r="E4024" s="323" t="s">
        <v>1476</v>
      </c>
      <c r="F4024" s="403" t="s">
        <v>1085</v>
      </c>
      <c r="G4024" s="404"/>
      <c r="H4024" s="324" t="s">
        <v>979</v>
      </c>
      <c r="I4024" s="323">
        <v>0.25309999999999999</v>
      </c>
      <c r="J4024" s="323">
        <v>20.71</v>
      </c>
      <c r="K4024" s="325">
        <v>5.24</v>
      </c>
    </row>
    <row r="4025" spans="1:11" hidden="1">
      <c r="A4025" s="277"/>
      <c r="B4025"/>
      <c r="C4025"/>
      <c r="D4025"/>
      <c r="E4025" s="277"/>
      <c r="F4025" s="277"/>
      <c r="G4025"/>
      <c r="H4025"/>
      <c r="I4025" s="277"/>
      <c r="J4025" s="277"/>
      <c r="K4025" s="278"/>
    </row>
    <row r="4026" spans="1:11" hidden="1">
      <c r="A4026" s="277"/>
      <c r="B4026"/>
      <c r="C4026"/>
      <c r="D4026"/>
      <c r="E4026" s="277"/>
      <c r="F4026" s="277"/>
      <c r="G4026"/>
      <c r="H4026"/>
      <c r="I4026" s="277"/>
      <c r="J4026" s="277"/>
      <c r="K4026" s="278"/>
    </row>
    <row r="4027" spans="1:11" ht="31.5" hidden="1">
      <c r="A4027" s="319" t="s">
        <v>2367</v>
      </c>
      <c r="B4027" s="320" t="s">
        <v>1074</v>
      </c>
      <c r="C4027" s="320" t="s">
        <v>19</v>
      </c>
      <c r="D4027" s="320">
        <v>88270</v>
      </c>
      <c r="E4027" s="321" t="s">
        <v>1364</v>
      </c>
      <c r="F4027" s="321" t="s">
        <v>1195</v>
      </c>
      <c r="G4027" s="320"/>
      <c r="H4027" s="320" t="s">
        <v>979</v>
      </c>
      <c r="I4027" s="321">
        <v>1</v>
      </c>
      <c r="J4027" s="321">
        <v>18.14</v>
      </c>
      <c r="K4027" s="322">
        <v>18.14</v>
      </c>
    </row>
    <row r="4028" spans="1:11" ht="24.75" hidden="1">
      <c r="A4028" s="315"/>
      <c r="B4028" s="316" t="s">
        <v>1066</v>
      </c>
      <c r="C4028" s="316" t="s">
        <v>1067</v>
      </c>
      <c r="D4028" s="316" t="s">
        <v>6</v>
      </c>
      <c r="E4028" s="317" t="s">
        <v>1068</v>
      </c>
      <c r="F4028" s="317" t="s">
        <v>1069</v>
      </c>
      <c r="G4028" s="316"/>
      <c r="H4028" s="316" t="s">
        <v>1070</v>
      </c>
      <c r="I4028" s="317" t="s">
        <v>11</v>
      </c>
      <c r="J4028" s="317" t="s">
        <v>1071</v>
      </c>
      <c r="K4028" s="318" t="s">
        <v>1072</v>
      </c>
    </row>
    <row r="4029" spans="1:11" hidden="1">
      <c r="A4029" s="323" t="s">
        <v>1076</v>
      </c>
      <c r="B4029" s="324" t="s">
        <v>1077</v>
      </c>
      <c r="C4029" s="324" t="s">
        <v>19</v>
      </c>
      <c r="D4029" s="324">
        <v>12873</v>
      </c>
      <c r="E4029" s="323" t="s">
        <v>2255</v>
      </c>
      <c r="F4029" s="403" t="s">
        <v>1197</v>
      </c>
      <c r="G4029" s="404"/>
      <c r="H4029" s="324" t="s">
        <v>979</v>
      </c>
      <c r="I4029" s="323">
        <v>1</v>
      </c>
      <c r="J4029" s="323">
        <v>13.02</v>
      </c>
      <c r="K4029" s="325">
        <v>13.02</v>
      </c>
    </row>
    <row r="4030" spans="1:11" hidden="1">
      <c r="A4030" s="323" t="s">
        <v>1076</v>
      </c>
      <c r="B4030" s="324" t="s">
        <v>1077</v>
      </c>
      <c r="C4030" s="324" t="s">
        <v>19</v>
      </c>
      <c r="D4030" s="324">
        <v>37370</v>
      </c>
      <c r="E4030" s="323" t="s">
        <v>2049</v>
      </c>
      <c r="F4030" s="403" t="s">
        <v>1079</v>
      </c>
      <c r="G4030" s="404"/>
      <c r="H4030" s="324" t="s">
        <v>979</v>
      </c>
      <c r="I4030" s="323">
        <v>1</v>
      </c>
      <c r="J4030" s="323">
        <v>1.52</v>
      </c>
      <c r="K4030" s="325">
        <v>1.52</v>
      </c>
    </row>
    <row r="4031" spans="1:11" hidden="1">
      <c r="A4031" s="323" t="s">
        <v>1076</v>
      </c>
      <c r="B4031" s="324" t="s">
        <v>1077</v>
      </c>
      <c r="C4031" s="324" t="s">
        <v>19</v>
      </c>
      <c r="D4031" s="324">
        <v>37371</v>
      </c>
      <c r="E4031" s="323" t="s">
        <v>2050</v>
      </c>
      <c r="F4031" s="403" t="s">
        <v>1959</v>
      </c>
      <c r="G4031" s="404"/>
      <c r="H4031" s="324" t="s">
        <v>979</v>
      </c>
      <c r="I4031" s="323">
        <v>1</v>
      </c>
      <c r="J4031" s="323">
        <v>0.68</v>
      </c>
      <c r="K4031" s="325">
        <v>0.68</v>
      </c>
    </row>
    <row r="4032" spans="1:11" hidden="1">
      <c r="A4032" s="323" t="s">
        <v>1076</v>
      </c>
      <c r="B4032" s="324" t="s">
        <v>1077</v>
      </c>
      <c r="C4032" s="324" t="s">
        <v>19</v>
      </c>
      <c r="D4032" s="324">
        <v>37372</v>
      </c>
      <c r="E4032" s="323" t="s">
        <v>1198</v>
      </c>
      <c r="F4032" s="403" t="s">
        <v>1079</v>
      </c>
      <c r="G4032" s="404"/>
      <c r="H4032" s="324" t="s">
        <v>979</v>
      </c>
      <c r="I4032" s="323">
        <v>1</v>
      </c>
      <c r="J4032" s="323">
        <v>0.81</v>
      </c>
      <c r="K4032" s="325">
        <v>0.81</v>
      </c>
    </row>
    <row r="4033" spans="1:11" hidden="1">
      <c r="A4033" s="323" t="s">
        <v>1076</v>
      </c>
      <c r="B4033" s="324" t="s">
        <v>1077</v>
      </c>
      <c r="C4033" s="324" t="s">
        <v>19</v>
      </c>
      <c r="D4033" s="324">
        <v>37373</v>
      </c>
      <c r="E4033" s="323" t="s">
        <v>1199</v>
      </c>
      <c r="F4033" s="403" t="s">
        <v>1200</v>
      </c>
      <c r="G4033" s="404"/>
      <c r="H4033" s="324" t="s">
        <v>979</v>
      </c>
      <c r="I4033" s="323">
        <v>1</v>
      </c>
      <c r="J4033" s="323">
        <v>0.06</v>
      </c>
      <c r="K4033" s="325">
        <v>0.06</v>
      </c>
    </row>
    <row r="4034" spans="1:11" hidden="1">
      <c r="A4034" s="323" t="s">
        <v>1076</v>
      </c>
      <c r="B4034" s="324" t="s">
        <v>1077</v>
      </c>
      <c r="C4034" s="324" t="s">
        <v>19</v>
      </c>
      <c r="D4034" s="324">
        <v>43465</v>
      </c>
      <c r="E4034" s="323" t="s">
        <v>2051</v>
      </c>
      <c r="F4034" s="403" t="s">
        <v>1202</v>
      </c>
      <c r="G4034" s="404"/>
      <c r="H4034" s="324" t="s">
        <v>979</v>
      </c>
      <c r="I4034" s="323">
        <v>1</v>
      </c>
      <c r="J4034" s="323">
        <v>0.74</v>
      </c>
      <c r="K4034" s="325">
        <v>0.74</v>
      </c>
    </row>
    <row r="4035" spans="1:11" hidden="1">
      <c r="A4035" s="323" t="s">
        <v>1076</v>
      </c>
      <c r="B4035" s="324" t="s">
        <v>1077</v>
      </c>
      <c r="C4035" s="324" t="s">
        <v>19</v>
      </c>
      <c r="D4035" s="324">
        <v>43489</v>
      </c>
      <c r="E4035" s="323" t="s">
        <v>2052</v>
      </c>
      <c r="F4035" s="403" t="s">
        <v>1202</v>
      </c>
      <c r="G4035" s="404"/>
      <c r="H4035" s="324" t="s">
        <v>979</v>
      </c>
      <c r="I4035" s="323">
        <v>1</v>
      </c>
      <c r="J4035" s="323">
        <v>1.0900000000000001</v>
      </c>
      <c r="K4035" s="325">
        <v>1.0900000000000001</v>
      </c>
    </row>
    <row r="4036" spans="1:11" hidden="1">
      <c r="A4036" s="323" t="s">
        <v>1076</v>
      </c>
      <c r="B4036" s="324" t="s">
        <v>1083</v>
      </c>
      <c r="C4036" s="324" t="s">
        <v>19</v>
      </c>
      <c r="D4036" s="324">
        <v>95338</v>
      </c>
      <c r="E4036" s="323" t="s">
        <v>2254</v>
      </c>
      <c r="F4036" s="403" t="s">
        <v>1085</v>
      </c>
      <c r="G4036" s="404"/>
      <c r="H4036" s="324" t="s">
        <v>979</v>
      </c>
      <c r="I4036" s="323">
        <v>1</v>
      </c>
      <c r="J4036" s="323">
        <v>0.22</v>
      </c>
      <c r="K4036" s="325">
        <v>0.22</v>
      </c>
    </row>
    <row r="4037" spans="1:11" hidden="1">
      <c r="A4037" s="277"/>
      <c r="B4037"/>
      <c r="C4037"/>
      <c r="D4037"/>
      <c r="E4037" s="277"/>
      <c r="F4037" s="277"/>
      <c r="G4037"/>
      <c r="H4037"/>
      <c r="I4037" s="277"/>
      <c r="J4037" s="277"/>
      <c r="K4037" s="278"/>
    </row>
    <row r="4038" spans="1:11" hidden="1">
      <c r="A4038" s="277"/>
      <c r="B4038"/>
      <c r="C4038"/>
      <c r="D4038"/>
      <c r="E4038" s="277"/>
      <c r="F4038" s="277"/>
      <c r="G4038"/>
      <c r="H4038"/>
      <c r="I4038" s="277"/>
      <c r="J4038" s="277"/>
      <c r="K4038" s="278"/>
    </row>
    <row r="4039" spans="1:11" ht="78.75" hidden="1">
      <c r="A4039" s="319" t="s">
        <v>2368</v>
      </c>
      <c r="B4039" s="320" t="s">
        <v>1074</v>
      </c>
      <c r="C4039" s="320" t="s">
        <v>19</v>
      </c>
      <c r="D4039" s="320">
        <v>91954</v>
      </c>
      <c r="E4039" s="321" t="s">
        <v>1543</v>
      </c>
      <c r="F4039" s="321" t="s">
        <v>1472</v>
      </c>
      <c r="G4039" s="320"/>
      <c r="H4039" s="320" t="s">
        <v>123</v>
      </c>
      <c r="I4039" s="321">
        <v>1</v>
      </c>
      <c r="J4039" s="321">
        <v>19.850000000000001</v>
      </c>
      <c r="K4039" s="322">
        <v>19.850000000000001</v>
      </c>
    </row>
    <row r="4040" spans="1:11" ht="24.75" hidden="1">
      <c r="A4040" s="315"/>
      <c r="B4040" s="316" t="s">
        <v>1066</v>
      </c>
      <c r="C4040" s="316" t="s">
        <v>1067</v>
      </c>
      <c r="D4040" s="316" t="s">
        <v>6</v>
      </c>
      <c r="E4040" s="317" t="s">
        <v>1068</v>
      </c>
      <c r="F4040" s="317" t="s">
        <v>1069</v>
      </c>
      <c r="G4040" s="316"/>
      <c r="H4040" s="316" t="s">
        <v>1070</v>
      </c>
      <c r="I4040" s="317" t="s">
        <v>11</v>
      </c>
      <c r="J4040" s="317" t="s">
        <v>1071</v>
      </c>
      <c r="K4040" s="318" t="s">
        <v>1072</v>
      </c>
    </row>
    <row r="4041" spans="1:11" hidden="1">
      <c r="A4041" s="323" t="s">
        <v>1076</v>
      </c>
      <c r="B4041" s="324" t="s">
        <v>1077</v>
      </c>
      <c r="C4041" s="324" t="s">
        <v>19</v>
      </c>
      <c r="D4041" s="324">
        <v>38113</v>
      </c>
      <c r="E4041" s="323" t="s">
        <v>1540</v>
      </c>
      <c r="F4041" s="403" t="s">
        <v>1079</v>
      </c>
      <c r="G4041" s="404"/>
      <c r="H4041" s="324" t="s">
        <v>123</v>
      </c>
      <c r="I4041" s="323">
        <v>1</v>
      </c>
      <c r="J4041" s="323">
        <v>8.18</v>
      </c>
      <c r="K4041" s="325">
        <v>8.18</v>
      </c>
    </row>
    <row r="4042" spans="1:11" hidden="1">
      <c r="A4042" s="323" t="s">
        <v>1076</v>
      </c>
      <c r="B4042" s="324" t="s">
        <v>1083</v>
      </c>
      <c r="C4042" s="324" t="s">
        <v>19</v>
      </c>
      <c r="D4042" s="324">
        <v>88247</v>
      </c>
      <c r="E4042" s="323" t="s">
        <v>1475</v>
      </c>
      <c r="F4042" s="403" t="s">
        <v>1085</v>
      </c>
      <c r="G4042" s="404"/>
      <c r="H4042" s="324" t="s">
        <v>979</v>
      </c>
      <c r="I4042" s="323">
        <v>0.308</v>
      </c>
      <c r="J4042" s="323">
        <v>17.23</v>
      </c>
      <c r="K4042" s="325">
        <v>5.3</v>
      </c>
    </row>
    <row r="4043" spans="1:11" hidden="1">
      <c r="A4043" s="323" t="s">
        <v>1076</v>
      </c>
      <c r="B4043" s="324" t="s">
        <v>1083</v>
      </c>
      <c r="C4043" s="324" t="s">
        <v>19</v>
      </c>
      <c r="D4043" s="324">
        <v>88264</v>
      </c>
      <c r="E4043" s="323" t="s">
        <v>1476</v>
      </c>
      <c r="F4043" s="403" t="s">
        <v>1085</v>
      </c>
      <c r="G4043" s="404"/>
      <c r="H4043" s="324" t="s">
        <v>979</v>
      </c>
      <c r="I4043" s="323">
        <v>0.308</v>
      </c>
      <c r="J4043" s="323">
        <v>20.71</v>
      </c>
      <c r="K4043" s="325">
        <v>6.37</v>
      </c>
    </row>
    <row r="4044" spans="1:11" hidden="1">
      <c r="A4044" s="277"/>
      <c r="B4044"/>
      <c r="C4044"/>
      <c r="D4044"/>
      <c r="E4044" s="277"/>
      <c r="F4044" s="277"/>
      <c r="G4044"/>
      <c r="H4044"/>
      <c r="I4044" s="277"/>
      <c r="J4044" s="277"/>
      <c r="K4044" s="278"/>
    </row>
    <row r="4045" spans="1:11" hidden="1">
      <c r="A4045" s="277"/>
      <c r="B4045"/>
      <c r="C4045"/>
      <c r="D4045"/>
      <c r="E4045" s="277"/>
      <c r="F4045" s="277"/>
      <c r="G4045"/>
      <c r="H4045"/>
      <c r="I4045" s="277"/>
      <c r="J4045" s="277"/>
      <c r="K4045" s="278"/>
    </row>
    <row r="4046" spans="1:11" ht="78.75" hidden="1">
      <c r="A4046" s="319" t="s">
        <v>2369</v>
      </c>
      <c r="B4046" s="320" t="s">
        <v>1074</v>
      </c>
      <c r="C4046" s="320" t="s">
        <v>19</v>
      </c>
      <c r="D4046" s="320">
        <v>92025</v>
      </c>
      <c r="E4046" s="321" t="s">
        <v>1187</v>
      </c>
      <c r="F4046" s="321" t="s">
        <v>1472</v>
      </c>
      <c r="G4046" s="320"/>
      <c r="H4046" s="320" t="s">
        <v>123</v>
      </c>
      <c r="I4046" s="321">
        <v>1</v>
      </c>
      <c r="J4046" s="321">
        <v>54.49</v>
      </c>
      <c r="K4046" s="322">
        <v>54.49</v>
      </c>
    </row>
    <row r="4047" spans="1:11" ht="24.75" hidden="1">
      <c r="A4047" s="315"/>
      <c r="B4047" s="316" t="s">
        <v>1066</v>
      </c>
      <c r="C4047" s="316" t="s">
        <v>1067</v>
      </c>
      <c r="D4047" s="316" t="s">
        <v>6</v>
      </c>
      <c r="E4047" s="317" t="s">
        <v>1068</v>
      </c>
      <c r="F4047" s="317" t="s">
        <v>1069</v>
      </c>
      <c r="G4047" s="316"/>
      <c r="H4047" s="316" t="s">
        <v>1070</v>
      </c>
      <c r="I4047" s="317" t="s">
        <v>11</v>
      </c>
      <c r="J4047" s="317" t="s">
        <v>1071</v>
      </c>
      <c r="K4047" s="318" t="s">
        <v>1072</v>
      </c>
    </row>
    <row r="4048" spans="1:11" ht="24.75" hidden="1">
      <c r="A4048" s="323" t="s">
        <v>1076</v>
      </c>
      <c r="B4048" s="324" t="s">
        <v>1083</v>
      </c>
      <c r="C4048" s="324" t="s">
        <v>19</v>
      </c>
      <c r="D4048" s="324">
        <v>91946</v>
      </c>
      <c r="E4048" s="323" t="s">
        <v>1542</v>
      </c>
      <c r="F4048" s="403" t="s">
        <v>1140</v>
      </c>
      <c r="G4048" s="404"/>
      <c r="H4048" s="324" t="s">
        <v>123</v>
      </c>
      <c r="I4048" s="323">
        <v>1</v>
      </c>
      <c r="J4048" s="323">
        <v>6.6</v>
      </c>
      <c r="K4048" s="325">
        <v>6.6</v>
      </c>
    </row>
    <row r="4049" spans="1:11" ht="24.75" hidden="1">
      <c r="A4049" s="323" t="s">
        <v>1076</v>
      </c>
      <c r="B4049" s="324" t="s">
        <v>1083</v>
      </c>
      <c r="C4049" s="324" t="s">
        <v>19</v>
      </c>
      <c r="D4049" s="324">
        <v>92024</v>
      </c>
      <c r="E4049" s="323" t="s">
        <v>2370</v>
      </c>
      <c r="F4049" s="403" t="s">
        <v>1140</v>
      </c>
      <c r="G4049" s="404"/>
      <c r="H4049" s="324" t="s">
        <v>123</v>
      </c>
      <c r="I4049" s="323">
        <v>1</v>
      </c>
      <c r="J4049" s="323">
        <v>47.89</v>
      </c>
      <c r="K4049" s="325">
        <v>47.89</v>
      </c>
    </row>
    <row r="4050" spans="1:11" hidden="1">
      <c r="A4050" s="277"/>
      <c r="B4050"/>
      <c r="C4050"/>
      <c r="D4050"/>
      <c r="E4050" s="277"/>
      <c r="F4050" s="277"/>
      <c r="G4050"/>
      <c r="H4050"/>
      <c r="I4050" s="277"/>
      <c r="J4050" s="277"/>
      <c r="K4050" s="278"/>
    </row>
    <row r="4051" spans="1:11" hidden="1">
      <c r="A4051" s="277"/>
      <c r="B4051"/>
      <c r="C4051"/>
      <c r="D4051"/>
      <c r="E4051" s="277"/>
      <c r="F4051" s="277"/>
      <c r="G4051"/>
      <c r="H4051"/>
      <c r="I4051" s="277"/>
      <c r="J4051" s="277"/>
      <c r="K4051" s="278"/>
    </row>
    <row r="4052" spans="1:11" ht="78.75" hidden="1">
      <c r="A4052" s="319" t="s">
        <v>2371</v>
      </c>
      <c r="B4052" s="320" t="s">
        <v>1074</v>
      </c>
      <c r="C4052" s="320" t="s">
        <v>19</v>
      </c>
      <c r="D4052" s="320">
        <v>92024</v>
      </c>
      <c r="E4052" s="321" t="s">
        <v>2370</v>
      </c>
      <c r="F4052" s="321" t="s">
        <v>1472</v>
      </c>
      <c r="G4052" s="320"/>
      <c r="H4052" s="320" t="s">
        <v>123</v>
      </c>
      <c r="I4052" s="321">
        <v>1</v>
      </c>
      <c r="J4052" s="321">
        <v>47.89</v>
      </c>
      <c r="K4052" s="322">
        <v>47.89</v>
      </c>
    </row>
    <row r="4053" spans="1:11" ht="24.75" hidden="1">
      <c r="A4053" s="315"/>
      <c r="B4053" s="316" t="s">
        <v>1066</v>
      </c>
      <c r="C4053" s="316" t="s">
        <v>1067</v>
      </c>
      <c r="D4053" s="316" t="s">
        <v>6</v>
      </c>
      <c r="E4053" s="317" t="s">
        <v>1068</v>
      </c>
      <c r="F4053" s="317" t="s">
        <v>1069</v>
      </c>
      <c r="G4053" s="316"/>
      <c r="H4053" s="316" t="s">
        <v>1070</v>
      </c>
      <c r="I4053" s="317" t="s">
        <v>11</v>
      </c>
      <c r="J4053" s="317" t="s">
        <v>1071</v>
      </c>
      <c r="K4053" s="318" t="s">
        <v>1072</v>
      </c>
    </row>
    <row r="4054" spans="1:11" hidden="1">
      <c r="A4054" s="323" t="s">
        <v>1076</v>
      </c>
      <c r="B4054" s="324" t="s">
        <v>1077</v>
      </c>
      <c r="C4054" s="324" t="s">
        <v>19</v>
      </c>
      <c r="D4054" s="324">
        <v>38101</v>
      </c>
      <c r="E4054" s="323" t="s">
        <v>1553</v>
      </c>
      <c r="F4054" s="403" t="s">
        <v>1079</v>
      </c>
      <c r="G4054" s="404"/>
      <c r="H4054" s="324" t="s">
        <v>123</v>
      </c>
      <c r="I4054" s="323">
        <v>2</v>
      </c>
      <c r="J4054" s="323">
        <v>7.15</v>
      </c>
      <c r="K4054" s="325">
        <v>14.3</v>
      </c>
    </row>
    <row r="4055" spans="1:11" hidden="1">
      <c r="A4055" s="323" t="s">
        <v>1076</v>
      </c>
      <c r="B4055" s="324" t="s">
        <v>1077</v>
      </c>
      <c r="C4055" s="324" t="s">
        <v>19</v>
      </c>
      <c r="D4055" s="324">
        <v>38112</v>
      </c>
      <c r="E4055" s="323" t="s">
        <v>1539</v>
      </c>
      <c r="F4055" s="403" t="s">
        <v>1079</v>
      </c>
      <c r="G4055" s="404"/>
      <c r="H4055" s="324" t="s">
        <v>123</v>
      </c>
      <c r="I4055" s="323">
        <v>1</v>
      </c>
      <c r="J4055" s="323">
        <v>6.28</v>
      </c>
      <c r="K4055" s="325">
        <v>6.28</v>
      </c>
    </row>
    <row r="4056" spans="1:11" hidden="1">
      <c r="A4056" s="323" t="s">
        <v>1076</v>
      </c>
      <c r="B4056" s="324" t="s">
        <v>1083</v>
      </c>
      <c r="C4056" s="324" t="s">
        <v>19</v>
      </c>
      <c r="D4056" s="324">
        <v>88247</v>
      </c>
      <c r="E4056" s="323" t="s">
        <v>1475</v>
      </c>
      <c r="F4056" s="403" t="s">
        <v>1085</v>
      </c>
      <c r="G4056" s="404"/>
      <c r="H4056" s="324" t="s">
        <v>979</v>
      </c>
      <c r="I4056" s="323">
        <v>0.72</v>
      </c>
      <c r="J4056" s="323">
        <v>17.23</v>
      </c>
      <c r="K4056" s="325">
        <v>12.4</v>
      </c>
    </row>
    <row r="4057" spans="1:11" hidden="1">
      <c r="A4057" s="323" t="s">
        <v>1076</v>
      </c>
      <c r="B4057" s="324" t="s">
        <v>1083</v>
      </c>
      <c r="C4057" s="324" t="s">
        <v>19</v>
      </c>
      <c r="D4057" s="324">
        <v>88264</v>
      </c>
      <c r="E4057" s="323" t="s">
        <v>1476</v>
      </c>
      <c r="F4057" s="403" t="s">
        <v>1085</v>
      </c>
      <c r="G4057" s="404"/>
      <c r="H4057" s="324" t="s">
        <v>979</v>
      </c>
      <c r="I4057" s="323">
        <v>0.72</v>
      </c>
      <c r="J4057" s="323">
        <v>20.71</v>
      </c>
      <c r="K4057" s="325">
        <v>14.91</v>
      </c>
    </row>
    <row r="4058" spans="1:11" hidden="1">
      <c r="A4058" s="277"/>
      <c r="B4058"/>
      <c r="C4058"/>
      <c r="D4058"/>
      <c r="E4058" s="277"/>
      <c r="F4058" s="277"/>
      <c r="G4058"/>
      <c r="H4058"/>
      <c r="I4058" s="277"/>
      <c r="J4058" s="277"/>
      <c r="K4058" s="278"/>
    </row>
    <row r="4059" spans="1:11" hidden="1">
      <c r="A4059" s="277"/>
      <c r="B4059"/>
      <c r="C4059"/>
      <c r="D4059"/>
      <c r="E4059" s="277"/>
      <c r="F4059" s="277"/>
      <c r="G4059"/>
      <c r="H4059"/>
      <c r="I4059" s="277"/>
      <c r="J4059" s="277"/>
      <c r="K4059" s="278"/>
    </row>
    <row r="4060" spans="1:11" ht="78.75" hidden="1">
      <c r="A4060" s="319" t="s">
        <v>2372</v>
      </c>
      <c r="B4060" s="320" t="s">
        <v>1074</v>
      </c>
      <c r="C4060" s="320" t="s">
        <v>19</v>
      </c>
      <c r="D4060" s="320">
        <v>91959</v>
      </c>
      <c r="E4060" s="321" t="s">
        <v>1149</v>
      </c>
      <c r="F4060" s="321" t="s">
        <v>1472</v>
      </c>
      <c r="G4060" s="320"/>
      <c r="H4060" s="320" t="s">
        <v>123</v>
      </c>
      <c r="I4060" s="321">
        <v>1</v>
      </c>
      <c r="J4060" s="321">
        <v>33.94</v>
      </c>
      <c r="K4060" s="322">
        <v>33.94</v>
      </c>
    </row>
    <row r="4061" spans="1:11" ht="24.75" hidden="1">
      <c r="A4061" s="315"/>
      <c r="B4061" s="316" t="s">
        <v>1066</v>
      </c>
      <c r="C4061" s="316" t="s">
        <v>1067</v>
      </c>
      <c r="D4061" s="316" t="s">
        <v>6</v>
      </c>
      <c r="E4061" s="317" t="s">
        <v>1068</v>
      </c>
      <c r="F4061" s="317" t="s">
        <v>1069</v>
      </c>
      <c r="G4061" s="316"/>
      <c r="H4061" s="316" t="s">
        <v>1070</v>
      </c>
      <c r="I4061" s="317" t="s">
        <v>11</v>
      </c>
      <c r="J4061" s="317" t="s">
        <v>1071</v>
      </c>
      <c r="K4061" s="318" t="s">
        <v>1072</v>
      </c>
    </row>
    <row r="4062" spans="1:11" ht="24.75" hidden="1">
      <c r="A4062" s="323" t="s">
        <v>1076</v>
      </c>
      <c r="B4062" s="324" t="s">
        <v>1083</v>
      </c>
      <c r="C4062" s="324" t="s">
        <v>19</v>
      </c>
      <c r="D4062" s="324">
        <v>91946</v>
      </c>
      <c r="E4062" s="323" t="s">
        <v>1542</v>
      </c>
      <c r="F4062" s="403" t="s">
        <v>1140</v>
      </c>
      <c r="G4062" s="404"/>
      <c r="H4062" s="324" t="s">
        <v>123</v>
      </c>
      <c r="I4062" s="323">
        <v>1</v>
      </c>
      <c r="J4062" s="323">
        <v>6.6</v>
      </c>
      <c r="K4062" s="325">
        <v>6.6</v>
      </c>
    </row>
    <row r="4063" spans="1:11" hidden="1">
      <c r="A4063" s="323" t="s">
        <v>1076</v>
      </c>
      <c r="B4063" s="324" t="s">
        <v>1083</v>
      </c>
      <c r="C4063" s="324" t="s">
        <v>19</v>
      </c>
      <c r="D4063" s="324">
        <v>91958</v>
      </c>
      <c r="E4063" s="323" t="s">
        <v>2373</v>
      </c>
      <c r="F4063" s="403" t="s">
        <v>1140</v>
      </c>
      <c r="G4063" s="404"/>
      <c r="H4063" s="324" t="s">
        <v>123</v>
      </c>
      <c r="I4063" s="323">
        <v>1</v>
      </c>
      <c r="J4063" s="323">
        <v>27.34</v>
      </c>
      <c r="K4063" s="325">
        <v>27.34</v>
      </c>
    </row>
    <row r="4064" spans="1:11" hidden="1">
      <c r="A4064" s="277"/>
      <c r="B4064"/>
      <c r="C4064"/>
      <c r="D4064"/>
      <c r="E4064" s="277"/>
      <c r="F4064" s="277"/>
      <c r="G4064"/>
      <c r="H4064"/>
      <c r="I4064" s="277"/>
      <c r="J4064" s="277"/>
      <c r="K4064" s="278"/>
    </row>
    <row r="4065" spans="1:11" hidden="1">
      <c r="A4065" s="277"/>
      <c r="B4065"/>
      <c r="C4065"/>
      <c r="D4065"/>
      <c r="E4065" s="277"/>
      <c r="F4065" s="277"/>
      <c r="G4065"/>
      <c r="H4065"/>
      <c r="I4065" s="277"/>
      <c r="J4065" s="277"/>
      <c r="K4065" s="278"/>
    </row>
    <row r="4066" spans="1:11" ht="78.75" hidden="1">
      <c r="A4066" s="319" t="s">
        <v>2374</v>
      </c>
      <c r="B4066" s="320" t="s">
        <v>1074</v>
      </c>
      <c r="C4066" s="320" t="s">
        <v>19</v>
      </c>
      <c r="D4066" s="320">
        <v>91958</v>
      </c>
      <c r="E4066" s="321" t="s">
        <v>2373</v>
      </c>
      <c r="F4066" s="321" t="s">
        <v>1472</v>
      </c>
      <c r="G4066" s="320"/>
      <c r="H4066" s="320" t="s">
        <v>123</v>
      </c>
      <c r="I4066" s="321">
        <v>1</v>
      </c>
      <c r="J4066" s="321">
        <v>27.34</v>
      </c>
      <c r="K4066" s="322">
        <v>27.34</v>
      </c>
    </row>
    <row r="4067" spans="1:11" ht="24.75" hidden="1">
      <c r="A4067" s="315"/>
      <c r="B4067" s="316" t="s">
        <v>1066</v>
      </c>
      <c r="C4067" s="316" t="s">
        <v>1067</v>
      </c>
      <c r="D4067" s="316" t="s">
        <v>6</v>
      </c>
      <c r="E4067" s="317" t="s">
        <v>1068</v>
      </c>
      <c r="F4067" s="317" t="s">
        <v>1069</v>
      </c>
      <c r="G4067" s="316"/>
      <c r="H4067" s="316" t="s">
        <v>1070</v>
      </c>
      <c r="I4067" s="317" t="s">
        <v>11</v>
      </c>
      <c r="J4067" s="317" t="s">
        <v>1071</v>
      </c>
      <c r="K4067" s="318" t="s">
        <v>1072</v>
      </c>
    </row>
    <row r="4068" spans="1:11" hidden="1">
      <c r="A4068" s="323" t="s">
        <v>1076</v>
      </c>
      <c r="B4068" s="324" t="s">
        <v>1077</v>
      </c>
      <c r="C4068" s="324" t="s">
        <v>19</v>
      </c>
      <c r="D4068" s="324">
        <v>38112</v>
      </c>
      <c r="E4068" s="323" t="s">
        <v>1539</v>
      </c>
      <c r="F4068" s="403" t="s">
        <v>1079</v>
      </c>
      <c r="G4068" s="404"/>
      <c r="H4068" s="324" t="s">
        <v>123</v>
      </c>
      <c r="I4068" s="323">
        <v>2</v>
      </c>
      <c r="J4068" s="323">
        <v>6.28</v>
      </c>
      <c r="K4068" s="325">
        <v>12.56</v>
      </c>
    </row>
    <row r="4069" spans="1:11" hidden="1">
      <c r="A4069" s="323" t="s">
        <v>1076</v>
      </c>
      <c r="B4069" s="324" t="s">
        <v>1083</v>
      </c>
      <c r="C4069" s="324" t="s">
        <v>19</v>
      </c>
      <c r="D4069" s="324">
        <v>88247</v>
      </c>
      <c r="E4069" s="323" t="s">
        <v>1475</v>
      </c>
      <c r="F4069" s="403" t="s">
        <v>1085</v>
      </c>
      <c r="G4069" s="404"/>
      <c r="H4069" s="324" t="s">
        <v>979</v>
      </c>
      <c r="I4069" s="323">
        <v>0.39</v>
      </c>
      <c r="J4069" s="323">
        <v>17.23</v>
      </c>
      <c r="K4069" s="325">
        <v>6.71</v>
      </c>
    </row>
    <row r="4070" spans="1:11" hidden="1">
      <c r="A4070" s="323" t="s">
        <v>1076</v>
      </c>
      <c r="B4070" s="324" t="s">
        <v>1083</v>
      </c>
      <c r="C4070" s="324" t="s">
        <v>19</v>
      </c>
      <c r="D4070" s="324">
        <v>88264</v>
      </c>
      <c r="E4070" s="323" t="s">
        <v>1476</v>
      </c>
      <c r="F4070" s="403" t="s">
        <v>1085</v>
      </c>
      <c r="G4070" s="404"/>
      <c r="H4070" s="324" t="s">
        <v>979</v>
      </c>
      <c r="I4070" s="323">
        <v>0.39</v>
      </c>
      <c r="J4070" s="323">
        <v>20.71</v>
      </c>
      <c r="K4070" s="325">
        <v>8.07</v>
      </c>
    </row>
    <row r="4071" spans="1:11" hidden="1">
      <c r="A4071" s="277"/>
      <c r="B4071"/>
      <c r="C4071"/>
      <c r="D4071"/>
      <c r="E4071" s="277"/>
      <c r="F4071" s="277"/>
      <c r="G4071"/>
      <c r="H4071"/>
      <c r="I4071" s="277"/>
      <c r="J4071" s="277"/>
      <c r="K4071" s="278"/>
    </row>
    <row r="4072" spans="1:11" hidden="1">
      <c r="A4072" s="277"/>
      <c r="B4072"/>
      <c r="C4072"/>
      <c r="D4072"/>
      <c r="E4072" s="277"/>
      <c r="F4072" s="277"/>
      <c r="G4072"/>
      <c r="H4072"/>
      <c r="I4072" s="277"/>
      <c r="J4072" s="277"/>
      <c r="K4072" s="278"/>
    </row>
    <row r="4073" spans="1:11" ht="78.75" hidden="1">
      <c r="A4073" s="319" t="s">
        <v>2375</v>
      </c>
      <c r="B4073" s="320" t="s">
        <v>1074</v>
      </c>
      <c r="C4073" s="320" t="s">
        <v>19</v>
      </c>
      <c r="D4073" s="320">
        <v>91967</v>
      </c>
      <c r="E4073" s="321" t="s">
        <v>139</v>
      </c>
      <c r="F4073" s="321" t="s">
        <v>1472</v>
      </c>
      <c r="G4073" s="320"/>
      <c r="H4073" s="320" t="s">
        <v>123</v>
      </c>
      <c r="I4073" s="321">
        <v>1</v>
      </c>
      <c r="J4073" s="321">
        <v>46.49</v>
      </c>
      <c r="K4073" s="322">
        <v>46.49</v>
      </c>
    </row>
    <row r="4074" spans="1:11" ht="24.75" hidden="1">
      <c r="A4074" s="315"/>
      <c r="B4074" s="316" t="s">
        <v>1066</v>
      </c>
      <c r="C4074" s="316" t="s">
        <v>1067</v>
      </c>
      <c r="D4074" s="316" t="s">
        <v>6</v>
      </c>
      <c r="E4074" s="317" t="s">
        <v>1068</v>
      </c>
      <c r="F4074" s="317" t="s">
        <v>1069</v>
      </c>
      <c r="G4074" s="316"/>
      <c r="H4074" s="316" t="s">
        <v>1070</v>
      </c>
      <c r="I4074" s="317" t="s">
        <v>11</v>
      </c>
      <c r="J4074" s="317" t="s">
        <v>1071</v>
      </c>
      <c r="K4074" s="318" t="s">
        <v>1072</v>
      </c>
    </row>
    <row r="4075" spans="1:11" ht="24.75" hidden="1">
      <c r="A4075" s="323" t="s">
        <v>1076</v>
      </c>
      <c r="B4075" s="324" t="s">
        <v>1083</v>
      </c>
      <c r="C4075" s="324" t="s">
        <v>19</v>
      </c>
      <c r="D4075" s="324">
        <v>91946</v>
      </c>
      <c r="E4075" s="323" t="s">
        <v>1542</v>
      </c>
      <c r="F4075" s="403" t="s">
        <v>1140</v>
      </c>
      <c r="G4075" s="404"/>
      <c r="H4075" s="324" t="s">
        <v>123</v>
      </c>
      <c r="I4075" s="323">
        <v>1</v>
      </c>
      <c r="J4075" s="323">
        <v>6.6</v>
      </c>
      <c r="K4075" s="325">
        <v>6.6</v>
      </c>
    </row>
    <row r="4076" spans="1:11" hidden="1">
      <c r="A4076" s="323" t="s">
        <v>1076</v>
      </c>
      <c r="B4076" s="324" t="s">
        <v>1083</v>
      </c>
      <c r="C4076" s="324" t="s">
        <v>19</v>
      </c>
      <c r="D4076" s="324">
        <v>91966</v>
      </c>
      <c r="E4076" s="323" t="s">
        <v>1545</v>
      </c>
      <c r="F4076" s="403" t="s">
        <v>1140</v>
      </c>
      <c r="G4076" s="404"/>
      <c r="H4076" s="324" t="s">
        <v>123</v>
      </c>
      <c r="I4076" s="323">
        <v>1</v>
      </c>
      <c r="J4076" s="323">
        <v>39.89</v>
      </c>
      <c r="K4076" s="325">
        <v>39.89</v>
      </c>
    </row>
    <row r="4077" spans="1:11" hidden="1">
      <c r="A4077" s="277"/>
      <c r="B4077"/>
      <c r="C4077"/>
      <c r="D4077"/>
      <c r="E4077" s="277"/>
      <c r="F4077" s="277"/>
      <c r="G4077"/>
      <c r="H4077"/>
      <c r="I4077" s="277"/>
      <c r="J4077" s="277"/>
      <c r="K4077" s="278"/>
    </row>
    <row r="4078" spans="1:11" hidden="1">
      <c r="A4078" s="277"/>
      <c r="B4078"/>
      <c r="C4078"/>
      <c r="D4078"/>
      <c r="E4078" s="277"/>
      <c r="F4078" s="277"/>
      <c r="G4078"/>
      <c r="H4078"/>
      <c r="I4078" s="277"/>
      <c r="J4078" s="277"/>
      <c r="K4078" s="278"/>
    </row>
    <row r="4079" spans="1:11" ht="78.75" hidden="1">
      <c r="A4079" s="319" t="s">
        <v>2376</v>
      </c>
      <c r="B4079" s="320" t="s">
        <v>1074</v>
      </c>
      <c r="C4079" s="320" t="s">
        <v>19</v>
      </c>
      <c r="D4079" s="320">
        <v>91966</v>
      </c>
      <c r="E4079" s="321" t="s">
        <v>1545</v>
      </c>
      <c r="F4079" s="321" t="s">
        <v>1472</v>
      </c>
      <c r="G4079" s="320"/>
      <c r="H4079" s="320" t="s">
        <v>123</v>
      </c>
      <c r="I4079" s="321">
        <v>1</v>
      </c>
      <c r="J4079" s="321">
        <v>39.89</v>
      </c>
      <c r="K4079" s="322">
        <v>39.89</v>
      </c>
    </row>
    <row r="4080" spans="1:11" ht="24.75" hidden="1">
      <c r="A4080" s="315"/>
      <c r="B4080" s="316" t="s">
        <v>1066</v>
      </c>
      <c r="C4080" s="316" t="s">
        <v>1067</v>
      </c>
      <c r="D4080" s="316" t="s">
        <v>6</v>
      </c>
      <c r="E4080" s="317" t="s">
        <v>1068</v>
      </c>
      <c r="F4080" s="317" t="s">
        <v>1069</v>
      </c>
      <c r="G4080" s="316"/>
      <c r="H4080" s="316" t="s">
        <v>1070</v>
      </c>
      <c r="I4080" s="317" t="s">
        <v>11</v>
      </c>
      <c r="J4080" s="317" t="s">
        <v>1071</v>
      </c>
      <c r="K4080" s="318" t="s">
        <v>1072</v>
      </c>
    </row>
    <row r="4081" spans="1:11" hidden="1">
      <c r="A4081" s="323" t="s">
        <v>1076</v>
      </c>
      <c r="B4081" s="324" t="s">
        <v>1077</v>
      </c>
      <c r="C4081" s="324" t="s">
        <v>19</v>
      </c>
      <c r="D4081" s="324">
        <v>38112</v>
      </c>
      <c r="E4081" s="323" t="s">
        <v>1539</v>
      </c>
      <c r="F4081" s="403" t="s">
        <v>1079</v>
      </c>
      <c r="G4081" s="404"/>
      <c r="H4081" s="324" t="s">
        <v>123</v>
      </c>
      <c r="I4081" s="323">
        <v>3</v>
      </c>
      <c r="J4081" s="323">
        <v>6.28</v>
      </c>
      <c r="K4081" s="325">
        <v>18.84</v>
      </c>
    </row>
    <row r="4082" spans="1:11" hidden="1">
      <c r="A4082" s="323" t="s">
        <v>1076</v>
      </c>
      <c r="B4082" s="324" t="s">
        <v>1083</v>
      </c>
      <c r="C4082" s="324" t="s">
        <v>19</v>
      </c>
      <c r="D4082" s="324">
        <v>88247</v>
      </c>
      <c r="E4082" s="323" t="s">
        <v>1475</v>
      </c>
      <c r="F4082" s="403" t="s">
        <v>1085</v>
      </c>
      <c r="G4082" s="404"/>
      <c r="H4082" s="324" t="s">
        <v>979</v>
      </c>
      <c r="I4082" s="323">
        <v>0.55500000000000005</v>
      </c>
      <c r="J4082" s="323">
        <v>17.23</v>
      </c>
      <c r="K4082" s="325">
        <v>9.56</v>
      </c>
    </row>
    <row r="4083" spans="1:11" hidden="1">
      <c r="A4083" s="323" t="s">
        <v>1076</v>
      </c>
      <c r="B4083" s="324" t="s">
        <v>1083</v>
      </c>
      <c r="C4083" s="324" t="s">
        <v>19</v>
      </c>
      <c r="D4083" s="324">
        <v>88264</v>
      </c>
      <c r="E4083" s="323" t="s">
        <v>1476</v>
      </c>
      <c r="F4083" s="403" t="s">
        <v>1085</v>
      </c>
      <c r="G4083" s="404"/>
      <c r="H4083" s="324" t="s">
        <v>979</v>
      </c>
      <c r="I4083" s="323">
        <v>0.55500000000000005</v>
      </c>
      <c r="J4083" s="323">
        <v>20.71</v>
      </c>
      <c r="K4083" s="325">
        <v>11.49</v>
      </c>
    </row>
    <row r="4084" spans="1:11" hidden="1">
      <c r="A4084" s="277"/>
      <c r="B4084"/>
      <c r="C4084"/>
      <c r="D4084"/>
      <c r="E4084" s="277"/>
      <c r="F4084" s="277"/>
      <c r="G4084"/>
      <c r="H4084"/>
      <c r="I4084" s="277"/>
      <c r="J4084" s="277"/>
      <c r="K4084" s="278"/>
    </row>
    <row r="4085" spans="1:11" hidden="1">
      <c r="A4085" s="277"/>
      <c r="B4085"/>
      <c r="C4085"/>
      <c r="D4085"/>
      <c r="E4085" s="277"/>
      <c r="F4085" s="277"/>
      <c r="G4085"/>
      <c r="H4085"/>
      <c r="I4085" s="277"/>
      <c r="J4085" s="277"/>
      <c r="K4085" s="278"/>
    </row>
    <row r="4086" spans="1:11" ht="47.25" hidden="1">
      <c r="A4086" s="319" t="s">
        <v>2377</v>
      </c>
      <c r="B4086" s="320" t="s">
        <v>1074</v>
      </c>
      <c r="C4086" s="320" t="s">
        <v>19</v>
      </c>
      <c r="D4086" s="320">
        <v>94559</v>
      </c>
      <c r="E4086" s="321" t="s">
        <v>1157</v>
      </c>
      <c r="F4086" s="321" t="s">
        <v>1378</v>
      </c>
      <c r="G4086" s="320"/>
      <c r="H4086" s="320" t="s">
        <v>21</v>
      </c>
      <c r="I4086" s="321">
        <v>1</v>
      </c>
      <c r="J4086" s="321">
        <v>777.53</v>
      </c>
      <c r="K4086" s="322">
        <v>777.53</v>
      </c>
    </row>
    <row r="4087" spans="1:11" ht="24.75" hidden="1">
      <c r="A4087" s="315"/>
      <c r="B4087" s="316" t="s">
        <v>1066</v>
      </c>
      <c r="C4087" s="316" t="s">
        <v>1067</v>
      </c>
      <c r="D4087" s="316" t="s">
        <v>6</v>
      </c>
      <c r="E4087" s="317" t="s">
        <v>1068</v>
      </c>
      <c r="F4087" s="317" t="s">
        <v>1069</v>
      </c>
      <c r="G4087" s="316"/>
      <c r="H4087" s="316" t="s">
        <v>1070</v>
      </c>
      <c r="I4087" s="317" t="s">
        <v>11</v>
      </c>
      <c r="J4087" s="317" t="s">
        <v>1071</v>
      </c>
      <c r="K4087" s="318" t="s">
        <v>1072</v>
      </c>
    </row>
    <row r="4088" spans="1:11" hidden="1">
      <c r="A4088" s="323" t="s">
        <v>1076</v>
      </c>
      <c r="B4088" s="324" t="s">
        <v>1077</v>
      </c>
      <c r="C4088" s="324" t="s">
        <v>19</v>
      </c>
      <c r="D4088" s="324">
        <v>11190</v>
      </c>
      <c r="E4088" s="323" t="s">
        <v>2378</v>
      </c>
      <c r="F4088" s="403" t="s">
        <v>1079</v>
      </c>
      <c r="G4088" s="404"/>
      <c r="H4088" s="324" t="s">
        <v>123</v>
      </c>
      <c r="I4088" s="323">
        <v>2.778</v>
      </c>
      <c r="J4088" s="323">
        <v>229</v>
      </c>
      <c r="K4088" s="325">
        <v>636.16</v>
      </c>
    </row>
    <row r="4089" spans="1:11" hidden="1">
      <c r="A4089" s="323" t="s">
        <v>1076</v>
      </c>
      <c r="B4089" s="324" t="s">
        <v>1083</v>
      </c>
      <c r="C4089" s="324" t="s">
        <v>19</v>
      </c>
      <c r="D4089" s="324">
        <v>88309</v>
      </c>
      <c r="E4089" s="323" t="s">
        <v>1208</v>
      </c>
      <c r="F4089" s="403" t="s">
        <v>1085</v>
      </c>
      <c r="G4089" s="404"/>
      <c r="H4089" s="324" t="s">
        <v>979</v>
      </c>
      <c r="I4089" s="323">
        <v>4.5810000000000004</v>
      </c>
      <c r="J4089" s="323">
        <v>19.98</v>
      </c>
      <c r="K4089" s="325">
        <v>91.52</v>
      </c>
    </row>
    <row r="4090" spans="1:11" hidden="1">
      <c r="A4090" s="323" t="s">
        <v>1076</v>
      </c>
      <c r="B4090" s="324" t="s">
        <v>1083</v>
      </c>
      <c r="C4090" s="324" t="s">
        <v>19</v>
      </c>
      <c r="D4090" s="324">
        <v>88316</v>
      </c>
      <c r="E4090" s="323" t="s">
        <v>1086</v>
      </c>
      <c r="F4090" s="403" t="s">
        <v>1085</v>
      </c>
      <c r="G4090" s="404"/>
      <c r="H4090" s="324" t="s">
        <v>979</v>
      </c>
      <c r="I4090" s="323">
        <v>2.2909999999999999</v>
      </c>
      <c r="J4090" s="323">
        <v>16.02</v>
      </c>
      <c r="K4090" s="325">
        <v>36.700000000000003</v>
      </c>
    </row>
    <row r="4091" spans="1:11" hidden="1">
      <c r="A4091" s="323" t="s">
        <v>1076</v>
      </c>
      <c r="B4091" s="324" t="s">
        <v>1083</v>
      </c>
      <c r="C4091" s="324" t="s">
        <v>19</v>
      </c>
      <c r="D4091" s="324">
        <v>88629</v>
      </c>
      <c r="E4091" s="323" t="s">
        <v>1517</v>
      </c>
      <c r="F4091" s="403" t="s">
        <v>1085</v>
      </c>
      <c r="G4091" s="404"/>
      <c r="H4091" s="324" t="s">
        <v>28</v>
      </c>
      <c r="I4091" s="323">
        <v>2.1000000000000001E-2</v>
      </c>
      <c r="J4091" s="323">
        <v>626.39</v>
      </c>
      <c r="K4091" s="325">
        <v>13.15</v>
      </c>
    </row>
    <row r="4092" spans="1:11" hidden="1">
      <c r="A4092" s="277"/>
      <c r="B4092"/>
      <c r="C4092"/>
      <c r="D4092"/>
      <c r="E4092" s="277"/>
      <c r="F4092" s="277"/>
      <c r="G4092"/>
      <c r="H4092"/>
      <c r="I4092" s="277"/>
      <c r="J4092" s="277"/>
      <c r="K4092" s="278"/>
    </row>
    <row r="4093" spans="1:11" hidden="1">
      <c r="A4093" s="277"/>
      <c r="B4093"/>
      <c r="C4093"/>
      <c r="D4093"/>
      <c r="E4093" s="277"/>
      <c r="F4093" s="277"/>
      <c r="G4093"/>
      <c r="H4093"/>
      <c r="I4093" s="277"/>
      <c r="J4093" s="277"/>
      <c r="K4093" s="278"/>
    </row>
    <row r="4094" spans="1:11" ht="31.5" hidden="1">
      <c r="A4094" s="319" t="s">
        <v>2379</v>
      </c>
      <c r="B4094" s="320" t="s">
        <v>1074</v>
      </c>
      <c r="C4094" s="320" t="s">
        <v>19</v>
      </c>
      <c r="D4094" s="320">
        <v>88441</v>
      </c>
      <c r="E4094" s="321" t="s">
        <v>1858</v>
      </c>
      <c r="F4094" s="321" t="s">
        <v>1195</v>
      </c>
      <c r="G4094" s="320"/>
      <c r="H4094" s="320" t="s">
        <v>979</v>
      </c>
      <c r="I4094" s="321">
        <v>1</v>
      </c>
      <c r="J4094" s="321">
        <v>17.36</v>
      </c>
      <c r="K4094" s="322">
        <v>17.36</v>
      </c>
    </row>
    <row r="4095" spans="1:11" ht="24.75" hidden="1">
      <c r="A4095" s="315"/>
      <c r="B4095" s="316" t="s">
        <v>1066</v>
      </c>
      <c r="C4095" s="316" t="s">
        <v>1067</v>
      </c>
      <c r="D4095" s="316" t="s">
        <v>6</v>
      </c>
      <c r="E4095" s="317" t="s">
        <v>1068</v>
      </c>
      <c r="F4095" s="317" t="s">
        <v>1069</v>
      </c>
      <c r="G4095" s="316"/>
      <c r="H4095" s="316" t="s">
        <v>1070</v>
      </c>
      <c r="I4095" s="317" t="s">
        <v>11</v>
      </c>
      <c r="J4095" s="317" t="s">
        <v>1071</v>
      </c>
      <c r="K4095" s="318" t="s">
        <v>1072</v>
      </c>
    </row>
    <row r="4096" spans="1:11" hidden="1">
      <c r="A4096" s="323" t="s">
        <v>1076</v>
      </c>
      <c r="B4096" s="324" t="s">
        <v>1077</v>
      </c>
      <c r="C4096" s="324" t="s">
        <v>19</v>
      </c>
      <c r="D4096" s="324">
        <v>37370</v>
      </c>
      <c r="E4096" s="323" t="s">
        <v>2049</v>
      </c>
      <c r="F4096" s="403" t="s">
        <v>1079</v>
      </c>
      <c r="G4096" s="404"/>
      <c r="H4096" s="324" t="s">
        <v>979</v>
      </c>
      <c r="I4096" s="323">
        <v>1</v>
      </c>
      <c r="J4096" s="323">
        <v>1.52</v>
      </c>
      <c r="K4096" s="325">
        <v>1.52</v>
      </c>
    </row>
    <row r="4097" spans="1:11" hidden="1">
      <c r="A4097" s="323" t="s">
        <v>1076</v>
      </c>
      <c r="B4097" s="324" t="s">
        <v>1077</v>
      </c>
      <c r="C4097" s="324" t="s">
        <v>19</v>
      </c>
      <c r="D4097" s="324">
        <v>37371</v>
      </c>
      <c r="E4097" s="323" t="s">
        <v>2050</v>
      </c>
      <c r="F4097" s="403" t="s">
        <v>1959</v>
      </c>
      <c r="G4097" s="404"/>
      <c r="H4097" s="324" t="s">
        <v>979</v>
      </c>
      <c r="I4097" s="323">
        <v>1</v>
      </c>
      <c r="J4097" s="323">
        <v>0.68</v>
      </c>
      <c r="K4097" s="325">
        <v>0.68</v>
      </c>
    </row>
    <row r="4098" spans="1:11" hidden="1">
      <c r="A4098" s="323" t="s">
        <v>1076</v>
      </c>
      <c r="B4098" s="324" t="s">
        <v>1077</v>
      </c>
      <c r="C4098" s="324" t="s">
        <v>19</v>
      </c>
      <c r="D4098" s="324">
        <v>37372</v>
      </c>
      <c r="E4098" s="323" t="s">
        <v>1198</v>
      </c>
      <c r="F4098" s="403" t="s">
        <v>1079</v>
      </c>
      <c r="G4098" s="404"/>
      <c r="H4098" s="324" t="s">
        <v>979</v>
      </c>
      <c r="I4098" s="323">
        <v>1</v>
      </c>
      <c r="J4098" s="323">
        <v>0.81</v>
      </c>
      <c r="K4098" s="325">
        <v>0.81</v>
      </c>
    </row>
    <row r="4099" spans="1:11" hidden="1">
      <c r="A4099" s="323" t="s">
        <v>1076</v>
      </c>
      <c r="B4099" s="324" t="s">
        <v>1077</v>
      </c>
      <c r="C4099" s="324" t="s">
        <v>19</v>
      </c>
      <c r="D4099" s="324">
        <v>37373</v>
      </c>
      <c r="E4099" s="323" t="s">
        <v>1199</v>
      </c>
      <c r="F4099" s="403" t="s">
        <v>1200</v>
      </c>
      <c r="G4099" s="404"/>
      <c r="H4099" s="324" t="s">
        <v>979</v>
      </c>
      <c r="I4099" s="323">
        <v>1</v>
      </c>
      <c r="J4099" s="323">
        <v>0.06</v>
      </c>
      <c r="K4099" s="325">
        <v>0.06</v>
      </c>
    </row>
    <row r="4100" spans="1:11" hidden="1">
      <c r="A4100" s="323" t="s">
        <v>1076</v>
      </c>
      <c r="B4100" s="324" t="s">
        <v>1077</v>
      </c>
      <c r="C4100" s="324" t="s">
        <v>19</v>
      </c>
      <c r="D4100" s="324">
        <v>43465</v>
      </c>
      <c r="E4100" s="323" t="s">
        <v>2051</v>
      </c>
      <c r="F4100" s="403" t="s">
        <v>1202</v>
      </c>
      <c r="G4100" s="404"/>
      <c r="H4100" s="324" t="s">
        <v>979</v>
      </c>
      <c r="I4100" s="323">
        <v>1</v>
      </c>
      <c r="J4100" s="323">
        <v>0.74</v>
      </c>
      <c r="K4100" s="325">
        <v>0.74</v>
      </c>
    </row>
    <row r="4101" spans="1:11" hidden="1">
      <c r="A4101" s="323" t="s">
        <v>1076</v>
      </c>
      <c r="B4101" s="324" t="s">
        <v>1077</v>
      </c>
      <c r="C4101" s="324" t="s">
        <v>19</v>
      </c>
      <c r="D4101" s="324">
        <v>43489</v>
      </c>
      <c r="E4101" s="323" t="s">
        <v>2052</v>
      </c>
      <c r="F4101" s="403" t="s">
        <v>1202</v>
      </c>
      <c r="G4101" s="404"/>
      <c r="H4101" s="324" t="s">
        <v>979</v>
      </c>
      <c r="I4101" s="323">
        <v>1</v>
      </c>
      <c r="J4101" s="323">
        <v>1.0900000000000001</v>
      </c>
      <c r="K4101" s="325">
        <v>1.0900000000000001</v>
      </c>
    </row>
    <row r="4102" spans="1:11" hidden="1">
      <c r="A4102" s="323" t="s">
        <v>1076</v>
      </c>
      <c r="B4102" s="324" t="s">
        <v>1077</v>
      </c>
      <c r="C4102" s="324" t="s">
        <v>19</v>
      </c>
      <c r="D4102" s="324">
        <v>44503</v>
      </c>
      <c r="E4102" s="323" t="s">
        <v>2258</v>
      </c>
      <c r="F4102" s="403" t="s">
        <v>1197</v>
      </c>
      <c r="G4102" s="404"/>
      <c r="H4102" s="324" t="s">
        <v>2259</v>
      </c>
      <c r="I4102" s="323">
        <v>1</v>
      </c>
      <c r="J4102" s="323">
        <v>12.41</v>
      </c>
      <c r="K4102" s="325">
        <v>12.41</v>
      </c>
    </row>
    <row r="4103" spans="1:11" hidden="1">
      <c r="A4103" s="323" t="s">
        <v>1076</v>
      </c>
      <c r="B4103" s="324" t="s">
        <v>1083</v>
      </c>
      <c r="C4103" s="324" t="s">
        <v>19</v>
      </c>
      <c r="D4103" s="324">
        <v>95390</v>
      </c>
      <c r="E4103" s="323" t="s">
        <v>2257</v>
      </c>
      <c r="F4103" s="403" t="s">
        <v>1085</v>
      </c>
      <c r="G4103" s="404"/>
      <c r="H4103" s="324" t="s">
        <v>979</v>
      </c>
      <c r="I4103" s="323">
        <v>1</v>
      </c>
      <c r="J4103" s="323">
        <v>0.05</v>
      </c>
      <c r="K4103" s="325">
        <v>0.05</v>
      </c>
    </row>
    <row r="4104" spans="1:11" hidden="1">
      <c r="A4104" s="277"/>
      <c r="B4104"/>
      <c r="C4104"/>
      <c r="D4104"/>
      <c r="E4104" s="277"/>
      <c r="F4104" s="277"/>
      <c r="G4104"/>
      <c r="H4104"/>
      <c r="I4104" s="277"/>
      <c r="J4104" s="277"/>
      <c r="K4104" s="278"/>
    </row>
    <row r="4105" spans="1:11" hidden="1">
      <c r="A4105" s="277"/>
      <c r="B4105"/>
      <c r="C4105"/>
      <c r="D4105"/>
      <c r="E4105" s="277"/>
      <c r="F4105" s="277"/>
      <c r="G4105"/>
      <c r="H4105"/>
      <c r="I4105" s="277"/>
      <c r="J4105" s="277"/>
      <c r="K4105" s="278"/>
    </row>
    <row r="4106" spans="1:11" ht="47.25" hidden="1">
      <c r="A4106" s="319" t="s">
        <v>2380</v>
      </c>
      <c r="B4106" s="320" t="s">
        <v>1074</v>
      </c>
      <c r="C4106" s="320" t="s">
        <v>19</v>
      </c>
      <c r="D4106" s="320">
        <v>89366</v>
      </c>
      <c r="E4106" s="321" t="s">
        <v>145</v>
      </c>
      <c r="F4106" s="321" t="s">
        <v>1366</v>
      </c>
      <c r="G4106" s="320"/>
      <c r="H4106" s="320" t="s">
        <v>123</v>
      </c>
      <c r="I4106" s="321">
        <v>1</v>
      </c>
      <c r="J4106" s="321">
        <v>15.87</v>
      </c>
      <c r="K4106" s="322">
        <v>15.87</v>
      </c>
    </row>
    <row r="4107" spans="1:11" ht="24.75" hidden="1">
      <c r="A4107" s="315"/>
      <c r="B4107" s="316" t="s">
        <v>1066</v>
      </c>
      <c r="C4107" s="316" t="s">
        <v>1067</v>
      </c>
      <c r="D4107" s="316" t="s">
        <v>6</v>
      </c>
      <c r="E4107" s="317" t="s">
        <v>1068</v>
      </c>
      <c r="F4107" s="317" t="s">
        <v>1069</v>
      </c>
      <c r="G4107" s="316"/>
      <c r="H4107" s="316" t="s">
        <v>1070</v>
      </c>
      <c r="I4107" s="317" t="s">
        <v>11</v>
      </c>
      <c r="J4107" s="317" t="s">
        <v>1071</v>
      </c>
      <c r="K4107" s="318" t="s">
        <v>1072</v>
      </c>
    </row>
    <row r="4108" spans="1:11" hidden="1">
      <c r="A4108" s="323" t="s">
        <v>1076</v>
      </c>
      <c r="B4108" s="324" t="s">
        <v>1077</v>
      </c>
      <c r="C4108" s="324" t="s">
        <v>19</v>
      </c>
      <c r="D4108" s="324">
        <v>122</v>
      </c>
      <c r="E4108" s="323" t="s">
        <v>1373</v>
      </c>
      <c r="F4108" s="403" t="s">
        <v>1079</v>
      </c>
      <c r="G4108" s="404"/>
      <c r="H4108" s="324" t="s">
        <v>123</v>
      </c>
      <c r="I4108" s="323">
        <v>7.0000000000000001E-3</v>
      </c>
      <c r="J4108" s="323">
        <v>76.86</v>
      </c>
      <c r="K4108" s="325">
        <v>0.53</v>
      </c>
    </row>
    <row r="4109" spans="1:11" hidden="1">
      <c r="A4109" s="323" t="s">
        <v>1076</v>
      </c>
      <c r="B4109" s="324" t="s">
        <v>1077</v>
      </c>
      <c r="C4109" s="324" t="s">
        <v>19</v>
      </c>
      <c r="D4109" s="324">
        <v>3524</v>
      </c>
      <c r="E4109" s="323" t="s">
        <v>1631</v>
      </c>
      <c r="F4109" s="403" t="s">
        <v>1079</v>
      </c>
      <c r="G4109" s="404"/>
      <c r="H4109" s="324" t="s">
        <v>123</v>
      </c>
      <c r="I4109" s="323">
        <v>1</v>
      </c>
      <c r="J4109" s="323">
        <v>9.1</v>
      </c>
      <c r="K4109" s="325">
        <v>9.1</v>
      </c>
    </row>
    <row r="4110" spans="1:11" hidden="1">
      <c r="A4110" s="323" t="s">
        <v>1076</v>
      </c>
      <c r="B4110" s="324" t="s">
        <v>1077</v>
      </c>
      <c r="C4110" s="324" t="s">
        <v>19</v>
      </c>
      <c r="D4110" s="324">
        <v>20083</v>
      </c>
      <c r="E4110" s="323" t="s">
        <v>1375</v>
      </c>
      <c r="F4110" s="403" t="s">
        <v>1079</v>
      </c>
      <c r="G4110" s="404"/>
      <c r="H4110" s="324" t="s">
        <v>123</v>
      </c>
      <c r="I4110" s="323">
        <v>8.0000000000000002E-3</v>
      </c>
      <c r="J4110" s="323">
        <v>87.08</v>
      </c>
      <c r="K4110" s="325">
        <v>0.69</v>
      </c>
    </row>
    <row r="4111" spans="1:11" hidden="1">
      <c r="A4111" s="323" t="s">
        <v>1076</v>
      </c>
      <c r="B4111" s="324" t="s">
        <v>1077</v>
      </c>
      <c r="C4111" s="324" t="s">
        <v>19</v>
      </c>
      <c r="D4111" s="324">
        <v>38383</v>
      </c>
      <c r="E4111" s="323" t="s">
        <v>1376</v>
      </c>
      <c r="F4111" s="403" t="s">
        <v>1079</v>
      </c>
      <c r="G4111" s="404"/>
      <c r="H4111" s="324" t="s">
        <v>123</v>
      </c>
      <c r="I4111" s="323">
        <v>0.05</v>
      </c>
      <c r="J4111" s="323">
        <v>2.3199999999999998</v>
      </c>
      <c r="K4111" s="325">
        <v>0.11</v>
      </c>
    </row>
    <row r="4112" spans="1:11" hidden="1">
      <c r="A4112" s="323" t="s">
        <v>1076</v>
      </c>
      <c r="B4112" s="324" t="s">
        <v>1083</v>
      </c>
      <c r="C4112" s="324" t="s">
        <v>19</v>
      </c>
      <c r="D4112" s="324">
        <v>88248</v>
      </c>
      <c r="E4112" s="323" t="s">
        <v>1370</v>
      </c>
      <c r="F4112" s="403" t="s">
        <v>1085</v>
      </c>
      <c r="G4112" s="404"/>
      <c r="H4112" s="324" t="s">
        <v>979</v>
      </c>
      <c r="I4112" s="323">
        <v>0.15</v>
      </c>
      <c r="J4112" s="323">
        <v>16.45</v>
      </c>
      <c r="K4112" s="325">
        <v>2.46</v>
      </c>
    </row>
    <row r="4113" spans="1:11" hidden="1">
      <c r="A4113" s="323" t="s">
        <v>1076</v>
      </c>
      <c r="B4113" s="324" t="s">
        <v>1083</v>
      </c>
      <c r="C4113" s="324" t="s">
        <v>19</v>
      </c>
      <c r="D4113" s="324">
        <v>88267</v>
      </c>
      <c r="E4113" s="323" t="s">
        <v>1371</v>
      </c>
      <c r="F4113" s="403" t="s">
        <v>1085</v>
      </c>
      <c r="G4113" s="404"/>
      <c r="H4113" s="324" t="s">
        <v>979</v>
      </c>
      <c r="I4113" s="323">
        <v>0.15</v>
      </c>
      <c r="J4113" s="323">
        <v>19.88</v>
      </c>
      <c r="K4113" s="325">
        <v>2.98</v>
      </c>
    </row>
    <row r="4114" spans="1:11" hidden="1">
      <c r="A4114" s="277"/>
      <c r="B4114"/>
      <c r="C4114"/>
      <c r="D4114"/>
      <c r="E4114" s="277"/>
      <c r="F4114" s="277"/>
      <c r="G4114"/>
      <c r="H4114"/>
      <c r="I4114" s="277"/>
      <c r="J4114" s="277"/>
      <c r="K4114" s="278"/>
    </row>
    <row r="4115" spans="1:11" hidden="1">
      <c r="A4115" s="277"/>
      <c r="B4115"/>
      <c r="C4115"/>
      <c r="D4115"/>
      <c r="E4115" s="277"/>
      <c r="F4115" s="277"/>
      <c r="G4115"/>
      <c r="H4115"/>
      <c r="I4115" s="277"/>
      <c r="J4115" s="277"/>
      <c r="K4115" s="278"/>
    </row>
    <row r="4116" spans="1:11" ht="47.25" hidden="1">
      <c r="A4116" s="319" t="s">
        <v>2381</v>
      </c>
      <c r="B4116" s="320" t="s">
        <v>1074</v>
      </c>
      <c r="C4116" s="320" t="s">
        <v>19</v>
      </c>
      <c r="D4116" s="320">
        <v>89724</v>
      </c>
      <c r="E4116" s="321" t="s">
        <v>153</v>
      </c>
      <c r="F4116" s="321" t="s">
        <v>1366</v>
      </c>
      <c r="G4116" s="320"/>
      <c r="H4116" s="320" t="s">
        <v>123</v>
      </c>
      <c r="I4116" s="321">
        <v>1</v>
      </c>
      <c r="J4116" s="321">
        <v>10.72</v>
      </c>
      <c r="K4116" s="322">
        <v>10.72</v>
      </c>
    </row>
    <row r="4117" spans="1:11" ht="24.75" hidden="1">
      <c r="A4117" s="315"/>
      <c r="B4117" s="316" t="s">
        <v>1066</v>
      </c>
      <c r="C4117" s="316" t="s">
        <v>1067</v>
      </c>
      <c r="D4117" s="316" t="s">
        <v>6</v>
      </c>
      <c r="E4117" s="317" t="s">
        <v>1068</v>
      </c>
      <c r="F4117" s="317" t="s">
        <v>1069</v>
      </c>
      <c r="G4117" s="316"/>
      <c r="H4117" s="316" t="s">
        <v>1070</v>
      </c>
      <c r="I4117" s="317" t="s">
        <v>11</v>
      </c>
      <c r="J4117" s="317" t="s">
        <v>1071</v>
      </c>
      <c r="K4117" s="318" t="s">
        <v>1072</v>
      </c>
    </row>
    <row r="4118" spans="1:11" hidden="1">
      <c r="A4118" s="323" t="s">
        <v>1076</v>
      </c>
      <c r="B4118" s="324" t="s">
        <v>1077</v>
      </c>
      <c r="C4118" s="324" t="s">
        <v>19</v>
      </c>
      <c r="D4118" s="324">
        <v>122</v>
      </c>
      <c r="E4118" s="323" t="s">
        <v>1373</v>
      </c>
      <c r="F4118" s="403" t="s">
        <v>1079</v>
      </c>
      <c r="G4118" s="404"/>
      <c r="H4118" s="324" t="s">
        <v>123</v>
      </c>
      <c r="I4118" s="323">
        <v>9.9000000000000008E-3</v>
      </c>
      <c r="J4118" s="323">
        <v>76.86</v>
      </c>
      <c r="K4118" s="325">
        <v>0.76</v>
      </c>
    </row>
    <row r="4119" spans="1:11" hidden="1">
      <c r="A4119" s="323" t="s">
        <v>1076</v>
      </c>
      <c r="B4119" s="324" t="s">
        <v>1077</v>
      </c>
      <c r="C4119" s="324" t="s">
        <v>19</v>
      </c>
      <c r="D4119" s="324">
        <v>3517</v>
      </c>
      <c r="E4119" s="323" t="s">
        <v>1735</v>
      </c>
      <c r="F4119" s="403" t="s">
        <v>1079</v>
      </c>
      <c r="G4119" s="404"/>
      <c r="H4119" s="324" t="s">
        <v>123</v>
      </c>
      <c r="I4119" s="323">
        <v>1</v>
      </c>
      <c r="J4119" s="323">
        <v>5</v>
      </c>
      <c r="K4119" s="325">
        <v>5</v>
      </c>
    </row>
    <row r="4120" spans="1:11" hidden="1">
      <c r="A4120" s="323" t="s">
        <v>1076</v>
      </c>
      <c r="B4120" s="324" t="s">
        <v>1077</v>
      </c>
      <c r="C4120" s="324" t="s">
        <v>19</v>
      </c>
      <c r="D4120" s="324">
        <v>20083</v>
      </c>
      <c r="E4120" s="323" t="s">
        <v>1375</v>
      </c>
      <c r="F4120" s="403" t="s">
        <v>1079</v>
      </c>
      <c r="G4120" s="404"/>
      <c r="H4120" s="324" t="s">
        <v>123</v>
      </c>
      <c r="I4120" s="323">
        <v>1.4999999999999999E-2</v>
      </c>
      <c r="J4120" s="323">
        <v>87.08</v>
      </c>
      <c r="K4120" s="325">
        <v>1.3</v>
      </c>
    </row>
    <row r="4121" spans="1:11" hidden="1">
      <c r="A4121" s="323" t="s">
        <v>1076</v>
      </c>
      <c r="B4121" s="324" t="s">
        <v>1077</v>
      </c>
      <c r="C4121" s="324" t="s">
        <v>19</v>
      </c>
      <c r="D4121" s="324">
        <v>38383</v>
      </c>
      <c r="E4121" s="323" t="s">
        <v>1376</v>
      </c>
      <c r="F4121" s="403" t="s">
        <v>1079</v>
      </c>
      <c r="G4121" s="404"/>
      <c r="H4121" s="324" t="s">
        <v>123</v>
      </c>
      <c r="I4121" s="323">
        <v>2.1000000000000001E-2</v>
      </c>
      <c r="J4121" s="323">
        <v>2.3199999999999998</v>
      </c>
      <c r="K4121" s="325">
        <v>0.04</v>
      </c>
    </row>
    <row r="4122" spans="1:11" hidden="1">
      <c r="A4122" s="323" t="s">
        <v>1076</v>
      </c>
      <c r="B4122" s="324" t="s">
        <v>1083</v>
      </c>
      <c r="C4122" s="324" t="s">
        <v>19</v>
      </c>
      <c r="D4122" s="324">
        <v>88248</v>
      </c>
      <c r="E4122" s="323" t="s">
        <v>1370</v>
      </c>
      <c r="F4122" s="403" t="s">
        <v>1085</v>
      </c>
      <c r="G4122" s="404"/>
      <c r="H4122" s="324" t="s">
        <v>979</v>
      </c>
      <c r="I4122" s="323">
        <v>0.1</v>
      </c>
      <c r="J4122" s="323">
        <v>16.45</v>
      </c>
      <c r="K4122" s="325">
        <v>1.64</v>
      </c>
    </row>
    <row r="4123" spans="1:11" hidden="1">
      <c r="A4123" s="323" t="s">
        <v>1076</v>
      </c>
      <c r="B4123" s="324" t="s">
        <v>1083</v>
      </c>
      <c r="C4123" s="324" t="s">
        <v>19</v>
      </c>
      <c r="D4123" s="324">
        <v>88267</v>
      </c>
      <c r="E4123" s="323" t="s">
        <v>1371</v>
      </c>
      <c r="F4123" s="403" t="s">
        <v>1085</v>
      </c>
      <c r="G4123" s="404"/>
      <c r="H4123" s="324" t="s">
        <v>979</v>
      </c>
      <c r="I4123" s="323">
        <v>0.1</v>
      </c>
      <c r="J4123" s="323">
        <v>19.88</v>
      </c>
      <c r="K4123" s="325">
        <v>1.98</v>
      </c>
    </row>
    <row r="4124" spans="1:11" hidden="1">
      <c r="A4124" s="277"/>
      <c r="B4124"/>
      <c r="C4124"/>
      <c r="D4124"/>
      <c r="E4124" s="277"/>
      <c r="F4124" s="277"/>
      <c r="G4124"/>
      <c r="H4124"/>
      <c r="I4124" s="277"/>
      <c r="J4124" s="277"/>
      <c r="K4124" s="278"/>
    </row>
    <row r="4125" spans="1:11" hidden="1">
      <c r="A4125" s="277"/>
      <c r="B4125"/>
      <c r="C4125"/>
      <c r="D4125"/>
      <c r="E4125" s="277"/>
      <c r="F4125" s="277"/>
      <c r="G4125"/>
      <c r="H4125"/>
      <c r="I4125" s="277"/>
      <c r="J4125" s="277"/>
      <c r="K4125" s="278"/>
    </row>
    <row r="4126" spans="1:11" ht="47.25" hidden="1">
      <c r="A4126" s="319" t="s">
        <v>2382</v>
      </c>
      <c r="B4126" s="320" t="s">
        <v>1074</v>
      </c>
      <c r="C4126" s="320" t="s">
        <v>19</v>
      </c>
      <c r="D4126" s="320">
        <v>89731</v>
      </c>
      <c r="E4126" s="321" t="s">
        <v>152</v>
      </c>
      <c r="F4126" s="321" t="s">
        <v>1366</v>
      </c>
      <c r="G4126" s="320"/>
      <c r="H4126" s="320" t="s">
        <v>123</v>
      </c>
      <c r="I4126" s="321">
        <v>1</v>
      </c>
      <c r="J4126" s="321">
        <v>11.09</v>
      </c>
      <c r="K4126" s="322">
        <v>11.09</v>
      </c>
    </row>
    <row r="4127" spans="1:11" ht="24.75" hidden="1">
      <c r="A4127" s="315"/>
      <c r="B4127" s="316" t="s">
        <v>1066</v>
      </c>
      <c r="C4127" s="316" t="s">
        <v>1067</v>
      </c>
      <c r="D4127" s="316" t="s">
        <v>6</v>
      </c>
      <c r="E4127" s="317" t="s">
        <v>1068</v>
      </c>
      <c r="F4127" s="317" t="s">
        <v>1069</v>
      </c>
      <c r="G4127" s="316"/>
      <c r="H4127" s="316" t="s">
        <v>1070</v>
      </c>
      <c r="I4127" s="317" t="s">
        <v>11</v>
      </c>
      <c r="J4127" s="317" t="s">
        <v>1071</v>
      </c>
      <c r="K4127" s="318" t="s">
        <v>1072</v>
      </c>
    </row>
    <row r="4128" spans="1:11" hidden="1">
      <c r="A4128" s="323" t="s">
        <v>1076</v>
      </c>
      <c r="B4128" s="324" t="s">
        <v>1077</v>
      </c>
      <c r="C4128" s="324" t="s">
        <v>19</v>
      </c>
      <c r="D4128" s="324">
        <v>296</v>
      </c>
      <c r="E4128" s="323" t="s">
        <v>1737</v>
      </c>
      <c r="F4128" s="403" t="s">
        <v>1079</v>
      </c>
      <c r="G4128" s="404"/>
      <c r="H4128" s="324" t="s">
        <v>123</v>
      </c>
      <c r="I4128" s="323">
        <v>1</v>
      </c>
      <c r="J4128" s="323">
        <v>2.31</v>
      </c>
      <c r="K4128" s="325">
        <v>2.31</v>
      </c>
    </row>
    <row r="4129" spans="1:11" hidden="1">
      <c r="A4129" s="323" t="s">
        <v>1076</v>
      </c>
      <c r="B4129" s="324" t="s">
        <v>1077</v>
      </c>
      <c r="C4129" s="324" t="s">
        <v>19</v>
      </c>
      <c r="D4129" s="324">
        <v>3526</v>
      </c>
      <c r="E4129" s="323" t="s">
        <v>1738</v>
      </c>
      <c r="F4129" s="403" t="s">
        <v>1079</v>
      </c>
      <c r="G4129" s="404"/>
      <c r="H4129" s="324" t="s">
        <v>123</v>
      </c>
      <c r="I4129" s="323">
        <v>1</v>
      </c>
      <c r="J4129" s="323">
        <v>3.44</v>
      </c>
      <c r="K4129" s="325">
        <v>3.44</v>
      </c>
    </row>
    <row r="4130" spans="1:11" ht="24.75" hidden="1">
      <c r="A4130" s="323" t="s">
        <v>1076</v>
      </c>
      <c r="B4130" s="324" t="s">
        <v>1077</v>
      </c>
      <c r="C4130" s="324" t="s">
        <v>19</v>
      </c>
      <c r="D4130" s="324">
        <v>20078</v>
      </c>
      <c r="E4130" s="323" t="s">
        <v>1368</v>
      </c>
      <c r="F4130" s="403" t="s">
        <v>1079</v>
      </c>
      <c r="G4130" s="404"/>
      <c r="H4130" s="324" t="s">
        <v>123</v>
      </c>
      <c r="I4130" s="323">
        <v>0.02</v>
      </c>
      <c r="J4130" s="323">
        <v>31.72</v>
      </c>
      <c r="K4130" s="325">
        <v>0.63</v>
      </c>
    </row>
    <row r="4131" spans="1:11" hidden="1">
      <c r="A4131" s="323" t="s">
        <v>1076</v>
      </c>
      <c r="B4131" s="324" t="s">
        <v>1083</v>
      </c>
      <c r="C4131" s="324" t="s">
        <v>19</v>
      </c>
      <c r="D4131" s="324">
        <v>88248</v>
      </c>
      <c r="E4131" s="323" t="s">
        <v>1370</v>
      </c>
      <c r="F4131" s="403" t="s">
        <v>1085</v>
      </c>
      <c r="G4131" s="404"/>
      <c r="H4131" s="324" t="s">
        <v>979</v>
      </c>
      <c r="I4131" s="323">
        <v>0.13</v>
      </c>
      <c r="J4131" s="323">
        <v>16.45</v>
      </c>
      <c r="K4131" s="325">
        <v>2.13</v>
      </c>
    </row>
    <row r="4132" spans="1:11" hidden="1">
      <c r="A4132" s="323" t="s">
        <v>1076</v>
      </c>
      <c r="B4132" s="324" t="s">
        <v>1083</v>
      </c>
      <c r="C4132" s="324" t="s">
        <v>19</v>
      </c>
      <c r="D4132" s="324">
        <v>88267</v>
      </c>
      <c r="E4132" s="323" t="s">
        <v>1371</v>
      </c>
      <c r="F4132" s="403" t="s">
        <v>1085</v>
      </c>
      <c r="G4132" s="404"/>
      <c r="H4132" s="324" t="s">
        <v>979</v>
      </c>
      <c r="I4132" s="323">
        <v>0.13</v>
      </c>
      <c r="J4132" s="323">
        <v>19.88</v>
      </c>
      <c r="K4132" s="325">
        <v>2.58</v>
      </c>
    </row>
    <row r="4133" spans="1:11" hidden="1">
      <c r="A4133" s="277"/>
      <c r="B4133"/>
      <c r="C4133"/>
      <c r="D4133"/>
      <c r="E4133" s="277"/>
      <c r="F4133" s="277"/>
      <c r="G4133"/>
      <c r="H4133"/>
      <c r="I4133" s="277"/>
      <c r="J4133" s="277"/>
      <c r="K4133" s="278"/>
    </row>
    <row r="4134" spans="1:11" hidden="1">
      <c r="A4134" s="277"/>
      <c r="B4134"/>
      <c r="C4134"/>
      <c r="D4134"/>
      <c r="E4134" s="277"/>
      <c r="F4134" s="277"/>
      <c r="G4134"/>
      <c r="H4134"/>
      <c r="I4134" s="277"/>
      <c r="J4134" s="277"/>
      <c r="K4134" s="278"/>
    </row>
    <row r="4135" spans="1:11" ht="47.25" hidden="1">
      <c r="A4135" s="319" t="s">
        <v>2383</v>
      </c>
      <c r="B4135" s="320" t="s">
        <v>1074</v>
      </c>
      <c r="C4135" s="320" t="s">
        <v>19</v>
      </c>
      <c r="D4135" s="320">
        <v>89362</v>
      </c>
      <c r="E4135" s="321" t="s">
        <v>2384</v>
      </c>
      <c r="F4135" s="321" t="s">
        <v>1366</v>
      </c>
      <c r="G4135" s="320"/>
      <c r="H4135" s="320" t="s">
        <v>123</v>
      </c>
      <c r="I4135" s="321">
        <v>1</v>
      </c>
      <c r="J4135" s="321">
        <v>7.69</v>
      </c>
      <c r="K4135" s="322">
        <v>7.69</v>
      </c>
    </row>
    <row r="4136" spans="1:11" ht="24.75" hidden="1">
      <c r="A4136" s="315"/>
      <c r="B4136" s="316" t="s">
        <v>1066</v>
      </c>
      <c r="C4136" s="316" t="s">
        <v>1067</v>
      </c>
      <c r="D4136" s="316" t="s">
        <v>6</v>
      </c>
      <c r="E4136" s="317" t="s">
        <v>1068</v>
      </c>
      <c r="F4136" s="317" t="s">
        <v>1069</v>
      </c>
      <c r="G4136" s="316"/>
      <c r="H4136" s="316" t="s">
        <v>1070</v>
      </c>
      <c r="I4136" s="317" t="s">
        <v>11</v>
      </c>
      <c r="J4136" s="317" t="s">
        <v>1071</v>
      </c>
      <c r="K4136" s="318" t="s">
        <v>1072</v>
      </c>
    </row>
    <row r="4137" spans="1:11" hidden="1">
      <c r="A4137" s="323" t="s">
        <v>1076</v>
      </c>
      <c r="B4137" s="324" t="s">
        <v>1077</v>
      </c>
      <c r="C4137" s="324" t="s">
        <v>19</v>
      </c>
      <c r="D4137" s="324">
        <v>122</v>
      </c>
      <c r="E4137" s="323" t="s">
        <v>1373</v>
      </c>
      <c r="F4137" s="403" t="s">
        <v>1079</v>
      </c>
      <c r="G4137" s="404"/>
      <c r="H4137" s="324" t="s">
        <v>123</v>
      </c>
      <c r="I4137" s="323">
        <v>7.0000000000000001E-3</v>
      </c>
      <c r="J4137" s="323">
        <v>76.86</v>
      </c>
      <c r="K4137" s="325">
        <v>0.53</v>
      </c>
    </row>
    <row r="4138" spans="1:11" hidden="1">
      <c r="A4138" s="323" t="s">
        <v>1076</v>
      </c>
      <c r="B4138" s="324" t="s">
        <v>1077</v>
      </c>
      <c r="C4138" s="324" t="s">
        <v>19</v>
      </c>
      <c r="D4138" s="324">
        <v>3529</v>
      </c>
      <c r="E4138" s="323" t="s">
        <v>2385</v>
      </c>
      <c r="F4138" s="403" t="s">
        <v>1079</v>
      </c>
      <c r="G4138" s="404"/>
      <c r="H4138" s="324" t="s">
        <v>123</v>
      </c>
      <c r="I4138" s="323">
        <v>1</v>
      </c>
      <c r="J4138" s="323">
        <v>0.92</v>
      </c>
      <c r="K4138" s="325">
        <v>0.92</v>
      </c>
    </row>
    <row r="4139" spans="1:11" hidden="1">
      <c r="A4139" s="323" t="s">
        <v>1076</v>
      </c>
      <c r="B4139" s="324" t="s">
        <v>1077</v>
      </c>
      <c r="C4139" s="324" t="s">
        <v>19</v>
      </c>
      <c r="D4139" s="324">
        <v>20083</v>
      </c>
      <c r="E4139" s="323" t="s">
        <v>1375</v>
      </c>
      <c r="F4139" s="403" t="s">
        <v>1079</v>
      </c>
      <c r="G4139" s="404"/>
      <c r="H4139" s="324" t="s">
        <v>123</v>
      </c>
      <c r="I4139" s="323">
        <v>8.0000000000000002E-3</v>
      </c>
      <c r="J4139" s="323">
        <v>87.08</v>
      </c>
      <c r="K4139" s="325">
        <v>0.69</v>
      </c>
    </row>
    <row r="4140" spans="1:11" hidden="1">
      <c r="A4140" s="323" t="s">
        <v>1076</v>
      </c>
      <c r="B4140" s="324" t="s">
        <v>1077</v>
      </c>
      <c r="C4140" s="324" t="s">
        <v>19</v>
      </c>
      <c r="D4140" s="324">
        <v>38383</v>
      </c>
      <c r="E4140" s="323" t="s">
        <v>1376</v>
      </c>
      <c r="F4140" s="403" t="s">
        <v>1079</v>
      </c>
      <c r="G4140" s="404"/>
      <c r="H4140" s="324" t="s">
        <v>123</v>
      </c>
      <c r="I4140" s="323">
        <v>0.05</v>
      </c>
      <c r="J4140" s="323">
        <v>2.3199999999999998</v>
      </c>
      <c r="K4140" s="325">
        <v>0.11</v>
      </c>
    </row>
    <row r="4141" spans="1:11" hidden="1">
      <c r="A4141" s="323" t="s">
        <v>1076</v>
      </c>
      <c r="B4141" s="324" t="s">
        <v>1083</v>
      </c>
      <c r="C4141" s="324" t="s">
        <v>19</v>
      </c>
      <c r="D4141" s="324">
        <v>88248</v>
      </c>
      <c r="E4141" s="323" t="s">
        <v>1370</v>
      </c>
      <c r="F4141" s="403" t="s">
        <v>1085</v>
      </c>
      <c r="G4141" s="404"/>
      <c r="H4141" s="324" t="s">
        <v>979</v>
      </c>
      <c r="I4141" s="323">
        <v>0.15</v>
      </c>
      <c r="J4141" s="323">
        <v>16.45</v>
      </c>
      <c r="K4141" s="325">
        <v>2.46</v>
      </c>
    </row>
    <row r="4142" spans="1:11" hidden="1">
      <c r="A4142" s="323" t="s">
        <v>1076</v>
      </c>
      <c r="B4142" s="324" t="s">
        <v>1083</v>
      </c>
      <c r="C4142" s="324" t="s">
        <v>19</v>
      </c>
      <c r="D4142" s="324">
        <v>88267</v>
      </c>
      <c r="E4142" s="323" t="s">
        <v>1371</v>
      </c>
      <c r="F4142" s="403" t="s">
        <v>1085</v>
      </c>
      <c r="G4142" s="404"/>
      <c r="H4142" s="324" t="s">
        <v>979</v>
      </c>
      <c r="I4142" s="323">
        <v>0.15</v>
      </c>
      <c r="J4142" s="323">
        <v>19.88</v>
      </c>
      <c r="K4142" s="325">
        <v>2.98</v>
      </c>
    </row>
    <row r="4143" spans="1:11" hidden="1">
      <c r="A4143" s="277"/>
      <c r="B4143"/>
      <c r="C4143"/>
      <c r="D4143"/>
      <c r="E4143" s="277"/>
      <c r="F4143" s="277"/>
      <c r="G4143"/>
      <c r="H4143"/>
      <c r="I4143" s="277"/>
      <c r="J4143" s="277"/>
      <c r="K4143" s="278"/>
    </row>
    <row r="4144" spans="1:11" hidden="1">
      <c r="A4144" s="277"/>
      <c r="B4144"/>
      <c r="C4144"/>
      <c r="D4144"/>
      <c r="E4144" s="277"/>
      <c r="F4144" s="277"/>
      <c r="G4144"/>
      <c r="H4144"/>
      <c r="I4144" s="277"/>
      <c r="J4144" s="277"/>
      <c r="K4144" s="278"/>
    </row>
    <row r="4145" spans="1:11" ht="47.25" hidden="1">
      <c r="A4145" s="319" t="s">
        <v>2386</v>
      </c>
      <c r="B4145" s="320" t="s">
        <v>1074</v>
      </c>
      <c r="C4145" s="320" t="s">
        <v>19</v>
      </c>
      <c r="D4145" s="320">
        <v>89970</v>
      </c>
      <c r="E4145" s="321" t="s">
        <v>1131</v>
      </c>
      <c r="F4145" s="321" t="s">
        <v>1366</v>
      </c>
      <c r="G4145" s="320"/>
      <c r="H4145" s="320" t="s">
        <v>123</v>
      </c>
      <c r="I4145" s="321">
        <v>1</v>
      </c>
      <c r="J4145" s="321">
        <v>42.05</v>
      </c>
      <c r="K4145" s="322">
        <v>42.05</v>
      </c>
    </row>
    <row r="4146" spans="1:11" ht="24.75" hidden="1">
      <c r="A4146" s="315"/>
      <c r="B4146" s="316" t="s">
        <v>1066</v>
      </c>
      <c r="C4146" s="316" t="s">
        <v>1067</v>
      </c>
      <c r="D4146" s="316" t="s">
        <v>6</v>
      </c>
      <c r="E4146" s="317" t="s">
        <v>1068</v>
      </c>
      <c r="F4146" s="317" t="s">
        <v>1069</v>
      </c>
      <c r="G4146" s="316"/>
      <c r="H4146" s="316" t="s">
        <v>1070</v>
      </c>
      <c r="I4146" s="317" t="s">
        <v>11</v>
      </c>
      <c r="J4146" s="317" t="s">
        <v>1071</v>
      </c>
      <c r="K4146" s="318" t="s">
        <v>1072</v>
      </c>
    </row>
    <row r="4147" spans="1:11" hidden="1">
      <c r="A4147" s="323" t="s">
        <v>1076</v>
      </c>
      <c r="B4147" s="324" t="s">
        <v>1083</v>
      </c>
      <c r="C4147" s="324" t="s">
        <v>19</v>
      </c>
      <c r="D4147" s="324">
        <v>89351</v>
      </c>
      <c r="E4147" s="323" t="s">
        <v>2387</v>
      </c>
      <c r="F4147" s="403" t="s">
        <v>1117</v>
      </c>
      <c r="G4147" s="404"/>
      <c r="H4147" s="324" t="s">
        <v>123</v>
      </c>
      <c r="I4147" s="323">
        <v>1</v>
      </c>
      <c r="J4147" s="323">
        <v>29.01</v>
      </c>
      <c r="K4147" s="325">
        <v>29.01</v>
      </c>
    </row>
    <row r="4148" spans="1:11" ht="24.75" hidden="1">
      <c r="A4148" s="323" t="s">
        <v>1076</v>
      </c>
      <c r="B4148" s="324" t="s">
        <v>1083</v>
      </c>
      <c r="C4148" s="324" t="s">
        <v>19</v>
      </c>
      <c r="D4148" s="324">
        <v>89383</v>
      </c>
      <c r="E4148" s="323" t="s">
        <v>456</v>
      </c>
      <c r="F4148" s="403" t="s">
        <v>1117</v>
      </c>
      <c r="G4148" s="404"/>
      <c r="H4148" s="324" t="s">
        <v>123</v>
      </c>
      <c r="I4148" s="323">
        <v>1</v>
      </c>
      <c r="J4148" s="323">
        <v>6.05</v>
      </c>
      <c r="K4148" s="325">
        <v>6.05</v>
      </c>
    </row>
    <row r="4149" spans="1:11" ht="24.75" hidden="1">
      <c r="A4149" s="323" t="s">
        <v>1076</v>
      </c>
      <c r="B4149" s="324" t="s">
        <v>1083</v>
      </c>
      <c r="C4149" s="324" t="s">
        <v>19</v>
      </c>
      <c r="D4149" s="324">
        <v>89385</v>
      </c>
      <c r="E4149" s="323" t="s">
        <v>2388</v>
      </c>
      <c r="F4149" s="403" t="s">
        <v>1117</v>
      </c>
      <c r="G4149" s="404"/>
      <c r="H4149" s="324" t="s">
        <v>123</v>
      </c>
      <c r="I4149" s="323">
        <v>1</v>
      </c>
      <c r="J4149" s="323">
        <v>6.99</v>
      </c>
      <c r="K4149" s="325">
        <v>6.99</v>
      </c>
    </row>
    <row r="4150" spans="1:11" hidden="1">
      <c r="A4150" s="277"/>
      <c r="B4150"/>
      <c r="C4150"/>
      <c r="D4150"/>
      <c r="E4150" s="277"/>
      <c r="F4150" s="277"/>
      <c r="G4150"/>
      <c r="H4150"/>
      <c r="I4150" s="277"/>
      <c r="J4150" s="277"/>
      <c r="K4150" s="278"/>
    </row>
    <row r="4151" spans="1:11" hidden="1">
      <c r="A4151" s="277"/>
      <c r="B4151"/>
      <c r="C4151"/>
      <c r="D4151"/>
      <c r="E4151" s="277"/>
      <c r="F4151" s="277"/>
      <c r="G4151"/>
      <c r="H4151"/>
      <c r="I4151" s="277"/>
      <c r="J4151" s="277"/>
      <c r="K4151" s="278"/>
    </row>
    <row r="4152" spans="1:11" ht="78.75" hidden="1">
      <c r="A4152" s="319" t="s">
        <v>2389</v>
      </c>
      <c r="B4152" s="320" t="s">
        <v>1074</v>
      </c>
      <c r="C4152" s="320" t="s">
        <v>19</v>
      </c>
      <c r="D4152" s="320">
        <v>97611</v>
      </c>
      <c r="E4152" s="321" t="s">
        <v>1189</v>
      </c>
      <c r="F4152" s="321" t="s">
        <v>1472</v>
      </c>
      <c r="G4152" s="320"/>
      <c r="H4152" s="320" t="s">
        <v>123</v>
      </c>
      <c r="I4152" s="321">
        <v>1</v>
      </c>
      <c r="J4152" s="321">
        <v>16.45</v>
      </c>
      <c r="K4152" s="322">
        <v>16.45</v>
      </c>
    </row>
    <row r="4153" spans="1:11" ht="24.75" hidden="1">
      <c r="A4153" s="315"/>
      <c r="B4153" s="316" t="s">
        <v>1066</v>
      </c>
      <c r="C4153" s="316" t="s">
        <v>1067</v>
      </c>
      <c r="D4153" s="316" t="s">
        <v>6</v>
      </c>
      <c r="E4153" s="317" t="s">
        <v>1068</v>
      </c>
      <c r="F4153" s="317" t="s">
        <v>1069</v>
      </c>
      <c r="G4153" s="316"/>
      <c r="H4153" s="316" t="s">
        <v>1070</v>
      </c>
      <c r="I4153" s="317" t="s">
        <v>11</v>
      </c>
      <c r="J4153" s="317" t="s">
        <v>1071</v>
      </c>
      <c r="K4153" s="318" t="s">
        <v>1072</v>
      </c>
    </row>
    <row r="4154" spans="1:11" hidden="1">
      <c r="A4154" s="323" t="s">
        <v>1076</v>
      </c>
      <c r="B4154" s="324" t="s">
        <v>1077</v>
      </c>
      <c r="C4154" s="324" t="s">
        <v>19</v>
      </c>
      <c r="D4154" s="324">
        <v>12295</v>
      </c>
      <c r="E4154" s="323" t="s">
        <v>2390</v>
      </c>
      <c r="F4154" s="403" t="s">
        <v>1079</v>
      </c>
      <c r="G4154" s="404"/>
      <c r="H4154" s="324" t="s">
        <v>123</v>
      </c>
      <c r="I4154" s="323">
        <v>1</v>
      </c>
      <c r="J4154" s="323">
        <v>3.07</v>
      </c>
      <c r="K4154" s="325">
        <v>3.07</v>
      </c>
    </row>
    <row r="4155" spans="1:11" hidden="1">
      <c r="A4155" s="323" t="s">
        <v>1076</v>
      </c>
      <c r="B4155" s="324" t="s">
        <v>1077</v>
      </c>
      <c r="C4155" s="324" t="s">
        <v>19</v>
      </c>
      <c r="D4155" s="324">
        <v>38191</v>
      </c>
      <c r="E4155" s="323" t="s">
        <v>2391</v>
      </c>
      <c r="F4155" s="403" t="s">
        <v>1079</v>
      </c>
      <c r="G4155" s="404"/>
      <c r="H4155" s="324" t="s">
        <v>123</v>
      </c>
      <c r="I4155" s="323">
        <v>1</v>
      </c>
      <c r="J4155" s="323">
        <v>8.7799999999999994</v>
      </c>
      <c r="K4155" s="325">
        <v>8.7799999999999994</v>
      </c>
    </row>
    <row r="4156" spans="1:11" hidden="1">
      <c r="A4156" s="323" t="s">
        <v>1076</v>
      </c>
      <c r="B4156" s="324" t="s">
        <v>1083</v>
      </c>
      <c r="C4156" s="324" t="s">
        <v>19</v>
      </c>
      <c r="D4156" s="324">
        <v>88247</v>
      </c>
      <c r="E4156" s="323" t="s">
        <v>1475</v>
      </c>
      <c r="F4156" s="403" t="s">
        <v>1085</v>
      </c>
      <c r="G4156" s="404"/>
      <c r="H4156" s="324" t="s">
        <v>979</v>
      </c>
      <c r="I4156" s="323">
        <v>6.9000000000000006E-2</v>
      </c>
      <c r="J4156" s="323">
        <v>17.23</v>
      </c>
      <c r="K4156" s="325">
        <v>1.18</v>
      </c>
    </row>
    <row r="4157" spans="1:11" hidden="1">
      <c r="A4157" s="323" t="s">
        <v>1076</v>
      </c>
      <c r="B4157" s="324" t="s">
        <v>1083</v>
      </c>
      <c r="C4157" s="324" t="s">
        <v>19</v>
      </c>
      <c r="D4157" s="324">
        <v>88264</v>
      </c>
      <c r="E4157" s="323" t="s">
        <v>1476</v>
      </c>
      <c r="F4157" s="403" t="s">
        <v>1085</v>
      </c>
      <c r="G4157" s="404"/>
      <c r="H4157" s="324" t="s">
        <v>979</v>
      </c>
      <c r="I4157" s="323">
        <v>0.16550000000000001</v>
      </c>
      <c r="J4157" s="323">
        <v>20.71</v>
      </c>
      <c r="K4157" s="325">
        <v>3.42</v>
      </c>
    </row>
    <row r="4158" spans="1:11" hidden="1">
      <c r="A4158" s="277"/>
      <c r="B4158"/>
      <c r="C4158"/>
      <c r="D4158"/>
      <c r="E4158" s="277"/>
      <c r="F4158" s="277"/>
      <c r="G4158"/>
      <c r="H4158"/>
      <c r="I4158" s="277"/>
      <c r="J4158" s="277"/>
      <c r="K4158" s="278"/>
    </row>
    <row r="4159" spans="1:11" hidden="1">
      <c r="A4159" s="277"/>
      <c r="B4159"/>
      <c r="C4159"/>
      <c r="D4159"/>
      <c r="E4159" s="277"/>
      <c r="F4159" s="277"/>
      <c r="G4159"/>
      <c r="H4159"/>
      <c r="I4159" s="277"/>
      <c r="J4159" s="277"/>
      <c r="K4159" s="278"/>
    </row>
    <row r="4160" spans="1:11" ht="31.5" hidden="1">
      <c r="A4160" s="319" t="s">
        <v>2392</v>
      </c>
      <c r="B4160" s="320" t="s">
        <v>1074</v>
      </c>
      <c r="C4160" s="320" t="s">
        <v>19</v>
      </c>
      <c r="D4160" s="320">
        <v>95240</v>
      </c>
      <c r="E4160" s="321" t="s">
        <v>524</v>
      </c>
      <c r="F4160" s="321" t="s">
        <v>1210</v>
      </c>
      <c r="G4160" s="320"/>
      <c r="H4160" s="320" t="s">
        <v>21</v>
      </c>
      <c r="I4160" s="321">
        <v>1</v>
      </c>
      <c r="J4160" s="321">
        <v>16.18</v>
      </c>
      <c r="K4160" s="322">
        <v>16.18</v>
      </c>
    </row>
    <row r="4161" spans="1:11" ht="24.75" hidden="1">
      <c r="A4161" s="315"/>
      <c r="B4161" s="316" t="s">
        <v>1066</v>
      </c>
      <c r="C4161" s="316" t="s">
        <v>1067</v>
      </c>
      <c r="D4161" s="316" t="s">
        <v>6</v>
      </c>
      <c r="E4161" s="317" t="s">
        <v>1068</v>
      </c>
      <c r="F4161" s="317" t="s">
        <v>1069</v>
      </c>
      <c r="G4161" s="316"/>
      <c r="H4161" s="316" t="s">
        <v>1070</v>
      </c>
      <c r="I4161" s="317" t="s">
        <v>11</v>
      </c>
      <c r="J4161" s="317" t="s">
        <v>1071</v>
      </c>
      <c r="K4161" s="318" t="s">
        <v>1072</v>
      </c>
    </row>
    <row r="4162" spans="1:11" hidden="1">
      <c r="A4162" s="323" t="s">
        <v>1076</v>
      </c>
      <c r="B4162" s="324" t="s">
        <v>1083</v>
      </c>
      <c r="C4162" s="324" t="s">
        <v>19</v>
      </c>
      <c r="D4162" s="324">
        <v>88309</v>
      </c>
      <c r="E4162" s="323" t="s">
        <v>1208</v>
      </c>
      <c r="F4162" s="403" t="s">
        <v>1085</v>
      </c>
      <c r="G4162" s="404"/>
      <c r="H4162" s="324" t="s">
        <v>979</v>
      </c>
      <c r="I4162" s="323">
        <v>0.16309999999999999</v>
      </c>
      <c r="J4162" s="323">
        <v>19.98</v>
      </c>
      <c r="K4162" s="325">
        <v>3.25</v>
      </c>
    </row>
    <row r="4163" spans="1:11" hidden="1">
      <c r="A4163" s="323" t="s">
        <v>1076</v>
      </c>
      <c r="B4163" s="324" t="s">
        <v>1083</v>
      </c>
      <c r="C4163" s="324" t="s">
        <v>19</v>
      </c>
      <c r="D4163" s="324">
        <v>88316</v>
      </c>
      <c r="E4163" s="323" t="s">
        <v>1086</v>
      </c>
      <c r="F4163" s="403" t="s">
        <v>1085</v>
      </c>
      <c r="G4163" s="404"/>
      <c r="H4163" s="324" t="s">
        <v>979</v>
      </c>
      <c r="I4163" s="323">
        <v>4.4400000000000002E-2</v>
      </c>
      <c r="J4163" s="323">
        <v>16.02</v>
      </c>
      <c r="K4163" s="325">
        <v>0.71</v>
      </c>
    </row>
    <row r="4164" spans="1:11" ht="24.75" hidden="1">
      <c r="A4164" s="323" t="s">
        <v>1076</v>
      </c>
      <c r="B4164" s="324" t="s">
        <v>1083</v>
      </c>
      <c r="C4164" s="324" t="s">
        <v>19</v>
      </c>
      <c r="D4164" s="324">
        <v>94968</v>
      </c>
      <c r="E4164" s="323" t="s">
        <v>1418</v>
      </c>
      <c r="F4164" s="403" t="s">
        <v>1088</v>
      </c>
      <c r="G4164" s="404"/>
      <c r="H4164" s="324" t="s">
        <v>28</v>
      </c>
      <c r="I4164" s="323">
        <v>3.39E-2</v>
      </c>
      <c r="J4164" s="323">
        <v>360.74</v>
      </c>
      <c r="K4164" s="325">
        <v>12.22</v>
      </c>
    </row>
    <row r="4165" spans="1:11" hidden="1">
      <c r="A4165" s="277"/>
      <c r="B4165"/>
      <c r="C4165"/>
      <c r="D4165"/>
      <c r="E4165" s="277"/>
      <c r="F4165" s="277"/>
      <c r="G4165"/>
      <c r="H4165"/>
      <c r="I4165" s="277"/>
      <c r="J4165" s="277"/>
      <c r="K4165" s="278"/>
    </row>
    <row r="4166" spans="1:11" hidden="1">
      <c r="A4166" s="277"/>
      <c r="B4166"/>
      <c r="C4166"/>
      <c r="D4166"/>
      <c r="E4166" s="277"/>
      <c r="F4166" s="277"/>
      <c r="G4166"/>
      <c r="H4166"/>
      <c r="I4166" s="277"/>
      <c r="J4166" s="277"/>
      <c r="K4166" s="278"/>
    </row>
    <row r="4167" spans="1:11" ht="31.5" hidden="1">
      <c r="A4167" s="319" t="s">
        <v>2393</v>
      </c>
      <c r="B4167" s="320" t="s">
        <v>1074</v>
      </c>
      <c r="C4167" s="320" t="s">
        <v>19</v>
      </c>
      <c r="D4167" s="320">
        <v>95241</v>
      </c>
      <c r="E4167" s="321" t="s">
        <v>1158</v>
      </c>
      <c r="F4167" s="321" t="s">
        <v>1210</v>
      </c>
      <c r="G4167" s="320"/>
      <c r="H4167" s="320" t="s">
        <v>21</v>
      </c>
      <c r="I4167" s="321">
        <v>1</v>
      </c>
      <c r="J4167" s="321">
        <v>26.99</v>
      </c>
      <c r="K4167" s="322">
        <v>26.99</v>
      </c>
    </row>
    <row r="4168" spans="1:11" ht="24.75" hidden="1">
      <c r="A4168" s="315"/>
      <c r="B4168" s="316" t="s">
        <v>1066</v>
      </c>
      <c r="C4168" s="316" t="s">
        <v>1067</v>
      </c>
      <c r="D4168" s="316" t="s">
        <v>6</v>
      </c>
      <c r="E4168" s="317" t="s">
        <v>1068</v>
      </c>
      <c r="F4168" s="317" t="s">
        <v>1069</v>
      </c>
      <c r="G4168" s="316"/>
      <c r="H4168" s="316" t="s">
        <v>1070</v>
      </c>
      <c r="I4168" s="317" t="s">
        <v>11</v>
      </c>
      <c r="J4168" s="317" t="s">
        <v>1071</v>
      </c>
      <c r="K4168" s="318" t="s">
        <v>1072</v>
      </c>
    </row>
    <row r="4169" spans="1:11" hidden="1">
      <c r="A4169" s="323" t="s">
        <v>1076</v>
      </c>
      <c r="B4169" s="324" t="s">
        <v>1083</v>
      </c>
      <c r="C4169" s="324" t="s">
        <v>19</v>
      </c>
      <c r="D4169" s="324">
        <v>88309</v>
      </c>
      <c r="E4169" s="323" t="s">
        <v>1208</v>
      </c>
      <c r="F4169" s="403" t="s">
        <v>1085</v>
      </c>
      <c r="G4169" s="404"/>
      <c r="H4169" s="324" t="s">
        <v>979</v>
      </c>
      <c r="I4169" s="323">
        <v>0.27179999999999999</v>
      </c>
      <c r="J4169" s="323">
        <v>19.98</v>
      </c>
      <c r="K4169" s="325">
        <v>5.43</v>
      </c>
    </row>
    <row r="4170" spans="1:11" hidden="1">
      <c r="A4170" s="323" t="s">
        <v>1076</v>
      </c>
      <c r="B4170" s="324" t="s">
        <v>1083</v>
      </c>
      <c r="C4170" s="324" t="s">
        <v>19</v>
      </c>
      <c r="D4170" s="324">
        <v>88316</v>
      </c>
      <c r="E4170" s="323" t="s">
        <v>1086</v>
      </c>
      <c r="F4170" s="403" t="s">
        <v>1085</v>
      </c>
      <c r="G4170" s="404"/>
      <c r="H4170" s="324" t="s">
        <v>979</v>
      </c>
      <c r="I4170" s="323">
        <v>7.4099999999999999E-2</v>
      </c>
      <c r="J4170" s="323">
        <v>16.02</v>
      </c>
      <c r="K4170" s="325">
        <v>1.18</v>
      </c>
    </row>
    <row r="4171" spans="1:11" ht="24.75" hidden="1">
      <c r="A4171" s="323" t="s">
        <v>1076</v>
      </c>
      <c r="B4171" s="324" t="s">
        <v>1083</v>
      </c>
      <c r="C4171" s="324" t="s">
        <v>19</v>
      </c>
      <c r="D4171" s="324">
        <v>94968</v>
      </c>
      <c r="E4171" s="323" t="s">
        <v>1418</v>
      </c>
      <c r="F4171" s="403" t="s">
        <v>1088</v>
      </c>
      <c r="G4171" s="404"/>
      <c r="H4171" s="324" t="s">
        <v>28</v>
      </c>
      <c r="I4171" s="323">
        <v>5.6500000000000002E-2</v>
      </c>
      <c r="J4171" s="323">
        <v>360.74</v>
      </c>
      <c r="K4171" s="325">
        <v>20.38</v>
      </c>
    </row>
    <row r="4172" spans="1:11" hidden="1">
      <c r="A4172" s="277"/>
      <c r="B4172"/>
      <c r="C4172"/>
      <c r="D4172"/>
      <c r="E4172" s="277"/>
      <c r="F4172" s="277"/>
      <c r="G4172"/>
      <c r="H4172"/>
      <c r="I4172" s="277"/>
      <c r="J4172" s="277"/>
      <c r="K4172" s="278"/>
    </row>
    <row r="4173" spans="1:11" hidden="1">
      <c r="A4173" s="277"/>
      <c r="B4173"/>
      <c r="C4173"/>
      <c r="D4173"/>
      <c r="E4173" s="277"/>
      <c r="F4173" s="277"/>
      <c r="G4173"/>
      <c r="H4173"/>
      <c r="I4173" s="277"/>
      <c r="J4173" s="277"/>
      <c r="K4173" s="278"/>
    </row>
    <row r="4174" spans="1:11" ht="47.25" hidden="1">
      <c r="A4174" s="319" t="s">
        <v>2394</v>
      </c>
      <c r="B4174" s="320" t="s">
        <v>1074</v>
      </c>
      <c r="C4174" s="320" t="s">
        <v>19</v>
      </c>
      <c r="D4174" s="320">
        <v>86904</v>
      </c>
      <c r="E4174" s="321" t="s">
        <v>2395</v>
      </c>
      <c r="F4174" s="321" t="s">
        <v>1366</v>
      </c>
      <c r="G4174" s="320"/>
      <c r="H4174" s="320" t="s">
        <v>123</v>
      </c>
      <c r="I4174" s="321">
        <v>1</v>
      </c>
      <c r="J4174" s="321">
        <v>137.34</v>
      </c>
      <c r="K4174" s="322">
        <v>137.34</v>
      </c>
    </row>
    <row r="4175" spans="1:11" ht="24.75" hidden="1">
      <c r="A4175" s="315"/>
      <c r="B4175" s="316" t="s">
        <v>1066</v>
      </c>
      <c r="C4175" s="316" t="s">
        <v>1067</v>
      </c>
      <c r="D4175" s="316" t="s">
        <v>6</v>
      </c>
      <c r="E4175" s="317" t="s">
        <v>1068</v>
      </c>
      <c r="F4175" s="317" t="s">
        <v>1069</v>
      </c>
      <c r="G4175" s="316"/>
      <c r="H4175" s="316" t="s">
        <v>1070</v>
      </c>
      <c r="I4175" s="317" t="s">
        <v>11</v>
      </c>
      <c r="J4175" s="317" t="s">
        <v>1071</v>
      </c>
      <c r="K4175" s="318" t="s">
        <v>1072</v>
      </c>
    </row>
    <row r="4176" spans="1:11" ht="24.75" hidden="1">
      <c r="A4176" s="323" t="s">
        <v>1076</v>
      </c>
      <c r="B4176" s="324" t="s">
        <v>1077</v>
      </c>
      <c r="C4176" s="324" t="s">
        <v>19</v>
      </c>
      <c r="D4176" s="324">
        <v>4351</v>
      </c>
      <c r="E4176" s="323" t="s">
        <v>1665</v>
      </c>
      <c r="F4176" s="403" t="s">
        <v>1079</v>
      </c>
      <c r="G4176" s="404"/>
      <c r="H4176" s="324" t="s">
        <v>123</v>
      </c>
      <c r="I4176" s="323">
        <v>2</v>
      </c>
      <c r="J4176" s="323">
        <v>18.02</v>
      </c>
      <c r="K4176" s="325">
        <v>36.04</v>
      </c>
    </row>
    <row r="4177" spans="1:11" hidden="1">
      <c r="A4177" s="323" t="s">
        <v>1076</v>
      </c>
      <c r="B4177" s="324" t="s">
        <v>1077</v>
      </c>
      <c r="C4177" s="324" t="s">
        <v>19</v>
      </c>
      <c r="D4177" s="324">
        <v>10425</v>
      </c>
      <c r="E4177" s="323" t="s">
        <v>1662</v>
      </c>
      <c r="F4177" s="403" t="s">
        <v>1079</v>
      </c>
      <c r="G4177" s="404"/>
      <c r="H4177" s="324" t="s">
        <v>123</v>
      </c>
      <c r="I4177" s="323">
        <v>1</v>
      </c>
      <c r="J4177" s="323">
        <v>87.1</v>
      </c>
      <c r="K4177" s="325">
        <v>87.1</v>
      </c>
    </row>
    <row r="4178" spans="1:11" hidden="1">
      <c r="A4178" s="323" t="s">
        <v>1076</v>
      </c>
      <c r="B4178" s="324" t="s">
        <v>1077</v>
      </c>
      <c r="C4178" s="324" t="s">
        <v>19</v>
      </c>
      <c r="D4178" s="324">
        <v>37329</v>
      </c>
      <c r="E4178" s="323" t="s">
        <v>1655</v>
      </c>
      <c r="F4178" s="403" t="s">
        <v>1079</v>
      </c>
      <c r="G4178" s="404"/>
      <c r="H4178" s="324" t="s">
        <v>218</v>
      </c>
      <c r="I4178" s="323">
        <v>3.04E-2</v>
      </c>
      <c r="J4178" s="323">
        <v>115.01</v>
      </c>
      <c r="K4178" s="325">
        <v>3.49</v>
      </c>
    </row>
    <row r="4179" spans="1:11" hidden="1">
      <c r="A4179" s="323" t="s">
        <v>1076</v>
      </c>
      <c r="B4179" s="324" t="s">
        <v>1083</v>
      </c>
      <c r="C4179" s="324" t="s">
        <v>19</v>
      </c>
      <c r="D4179" s="324">
        <v>88267</v>
      </c>
      <c r="E4179" s="323" t="s">
        <v>1371</v>
      </c>
      <c r="F4179" s="403" t="s">
        <v>1085</v>
      </c>
      <c r="G4179" s="404"/>
      <c r="H4179" s="324" t="s">
        <v>979</v>
      </c>
      <c r="I4179" s="323">
        <v>0.38700000000000001</v>
      </c>
      <c r="J4179" s="323">
        <v>19.88</v>
      </c>
      <c r="K4179" s="325">
        <v>7.69</v>
      </c>
    </row>
    <row r="4180" spans="1:11" hidden="1">
      <c r="A4180" s="323" t="s">
        <v>1076</v>
      </c>
      <c r="B4180" s="324" t="s">
        <v>1083</v>
      </c>
      <c r="C4180" s="324" t="s">
        <v>19</v>
      </c>
      <c r="D4180" s="324">
        <v>88316</v>
      </c>
      <c r="E4180" s="323" t="s">
        <v>1086</v>
      </c>
      <c r="F4180" s="403" t="s">
        <v>1085</v>
      </c>
      <c r="G4180" s="404"/>
      <c r="H4180" s="324" t="s">
        <v>979</v>
      </c>
      <c r="I4180" s="323">
        <v>0.18859999999999999</v>
      </c>
      <c r="J4180" s="323">
        <v>16.02</v>
      </c>
      <c r="K4180" s="325">
        <v>3.02</v>
      </c>
    </row>
    <row r="4181" spans="1:11" hidden="1">
      <c r="A4181" s="277"/>
      <c r="B4181"/>
      <c r="C4181"/>
      <c r="D4181"/>
      <c r="E4181" s="277"/>
      <c r="F4181" s="277"/>
      <c r="G4181"/>
      <c r="H4181"/>
      <c r="I4181" s="277"/>
      <c r="J4181" s="277"/>
      <c r="K4181" s="278"/>
    </row>
    <row r="4182" spans="1:11" hidden="1">
      <c r="A4182" s="277"/>
      <c r="B4182"/>
      <c r="C4182"/>
      <c r="D4182"/>
      <c r="E4182" s="277"/>
      <c r="F4182" s="277"/>
      <c r="G4182"/>
      <c r="H4182"/>
      <c r="I4182" s="277"/>
      <c r="J4182" s="277"/>
      <c r="K4182" s="278"/>
    </row>
    <row r="4183" spans="1:11" ht="63" hidden="1">
      <c r="A4183" s="319" t="s">
        <v>2396</v>
      </c>
      <c r="B4183" s="320" t="s">
        <v>1074</v>
      </c>
      <c r="C4183" s="320" t="s">
        <v>19</v>
      </c>
      <c r="D4183" s="320">
        <v>86943</v>
      </c>
      <c r="E4183" s="321" t="s">
        <v>1118</v>
      </c>
      <c r="F4183" s="321" t="s">
        <v>1366</v>
      </c>
      <c r="G4183" s="320"/>
      <c r="H4183" s="320" t="s">
        <v>123</v>
      </c>
      <c r="I4183" s="321">
        <v>1</v>
      </c>
      <c r="J4183" s="321">
        <v>235.78</v>
      </c>
      <c r="K4183" s="322">
        <v>235.78</v>
      </c>
    </row>
    <row r="4184" spans="1:11" ht="24.75" hidden="1">
      <c r="A4184" s="315"/>
      <c r="B4184" s="316" t="s">
        <v>1066</v>
      </c>
      <c r="C4184" s="316" t="s">
        <v>1067</v>
      </c>
      <c r="D4184" s="316" t="s">
        <v>6</v>
      </c>
      <c r="E4184" s="317" t="s">
        <v>1068</v>
      </c>
      <c r="F4184" s="317" t="s">
        <v>1069</v>
      </c>
      <c r="G4184" s="316"/>
      <c r="H4184" s="316" t="s">
        <v>1070</v>
      </c>
      <c r="I4184" s="317" t="s">
        <v>11</v>
      </c>
      <c r="J4184" s="317" t="s">
        <v>1071</v>
      </c>
      <c r="K4184" s="318" t="s">
        <v>1072</v>
      </c>
    </row>
    <row r="4185" spans="1:11" ht="24.75" hidden="1">
      <c r="A4185" s="323" t="s">
        <v>1076</v>
      </c>
      <c r="B4185" s="324" t="s">
        <v>1083</v>
      </c>
      <c r="C4185" s="324" t="s">
        <v>19</v>
      </c>
      <c r="D4185" s="324">
        <v>86879</v>
      </c>
      <c r="E4185" s="323" t="s">
        <v>2397</v>
      </c>
      <c r="F4185" s="403" t="s">
        <v>1117</v>
      </c>
      <c r="G4185" s="404"/>
      <c r="H4185" s="324" t="s">
        <v>123</v>
      </c>
      <c r="I4185" s="323">
        <v>1</v>
      </c>
      <c r="J4185" s="323">
        <v>7.18</v>
      </c>
      <c r="K4185" s="325">
        <v>7.18</v>
      </c>
    </row>
    <row r="4186" spans="1:11" hidden="1">
      <c r="A4186" s="323" t="s">
        <v>1076</v>
      </c>
      <c r="B4186" s="324" t="s">
        <v>1083</v>
      </c>
      <c r="C4186" s="324" t="s">
        <v>19</v>
      </c>
      <c r="D4186" s="324">
        <v>86883</v>
      </c>
      <c r="E4186" s="323" t="s">
        <v>618</v>
      </c>
      <c r="F4186" s="403" t="s">
        <v>1117</v>
      </c>
      <c r="G4186" s="404"/>
      <c r="H4186" s="324" t="s">
        <v>123</v>
      </c>
      <c r="I4186" s="323">
        <v>1</v>
      </c>
      <c r="J4186" s="323">
        <v>13.24</v>
      </c>
      <c r="K4186" s="325">
        <v>13.24</v>
      </c>
    </row>
    <row r="4187" spans="1:11" hidden="1">
      <c r="A4187" s="323" t="s">
        <v>1076</v>
      </c>
      <c r="B4187" s="324" t="s">
        <v>1083</v>
      </c>
      <c r="C4187" s="324" t="s">
        <v>19</v>
      </c>
      <c r="D4187" s="324">
        <v>86884</v>
      </c>
      <c r="E4187" s="323" t="s">
        <v>1688</v>
      </c>
      <c r="F4187" s="403" t="s">
        <v>1117</v>
      </c>
      <c r="G4187" s="404"/>
      <c r="H4187" s="324" t="s">
        <v>123</v>
      </c>
      <c r="I4187" s="323">
        <v>1</v>
      </c>
      <c r="J4187" s="323">
        <v>8.84</v>
      </c>
      <c r="K4187" s="325">
        <v>8.84</v>
      </c>
    </row>
    <row r="4188" spans="1:11" ht="24.75" hidden="1">
      <c r="A4188" s="323" t="s">
        <v>1076</v>
      </c>
      <c r="B4188" s="324" t="s">
        <v>1083</v>
      </c>
      <c r="C4188" s="324" t="s">
        <v>19</v>
      </c>
      <c r="D4188" s="324">
        <v>86904</v>
      </c>
      <c r="E4188" s="323" t="s">
        <v>2395</v>
      </c>
      <c r="F4188" s="403" t="s">
        <v>1117</v>
      </c>
      <c r="G4188" s="404"/>
      <c r="H4188" s="324" t="s">
        <v>123</v>
      </c>
      <c r="I4188" s="323">
        <v>1</v>
      </c>
      <c r="J4188" s="323">
        <v>137.34</v>
      </c>
      <c r="K4188" s="325">
        <v>137.34</v>
      </c>
    </row>
    <row r="4189" spans="1:11" ht="24.75" hidden="1">
      <c r="A4189" s="323" t="s">
        <v>1076</v>
      </c>
      <c r="B4189" s="324" t="s">
        <v>1083</v>
      </c>
      <c r="C4189" s="324" t="s">
        <v>19</v>
      </c>
      <c r="D4189" s="324">
        <v>86906</v>
      </c>
      <c r="E4189" s="323" t="s">
        <v>1691</v>
      </c>
      <c r="F4189" s="403" t="s">
        <v>1117</v>
      </c>
      <c r="G4189" s="404"/>
      <c r="H4189" s="324" t="s">
        <v>123</v>
      </c>
      <c r="I4189" s="323">
        <v>1</v>
      </c>
      <c r="J4189" s="323">
        <v>69.180000000000007</v>
      </c>
      <c r="K4189" s="325">
        <v>69.180000000000007</v>
      </c>
    </row>
    <row r="4190" spans="1:11" hidden="1">
      <c r="A4190" s="277"/>
      <c r="B4190"/>
      <c r="C4190"/>
      <c r="D4190"/>
      <c r="E4190" s="277"/>
      <c r="F4190" s="277"/>
      <c r="G4190"/>
      <c r="H4190"/>
      <c r="I4190" s="277"/>
      <c r="J4190" s="277"/>
      <c r="K4190" s="278"/>
    </row>
    <row r="4191" spans="1:11" hidden="1">
      <c r="A4191" s="277"/>
      <c r="B4191"/>
      <c r="C4191"/>
      <c r="D4191"/>
      <c r="E4191" s="277"/>
      <c r="F4191" s="277"/>
      <c r="G4191"/>
      <c r="H4191"/>
      <c r="I4191" s="277"/>
      <c r="J4191" s="277"/>
      <c r="K4191" s="278"/>
    </row>
    <row r="4192" spans="1:11" ht="78.75" hidden="1">
      <c r="A4192" s="319" t="s">
        <v>2398</v>
      </c>
      <c r="B4192" s="320" t="s">
        <v>1074</v>
      </c>
      <c r="C4192" s="320" t="s">
        <v>19</v>
      </c>
      <c r="D4192" s="320">
        <v>97586</v>
      </c>
      <c r="E4192" s="321" t="s">
        <v>1162</v>
      </c>
      <c r="F4192" s="321" t="s">
        <v>1472</v>
      </c>
      <c r="G4192" s="320"/>
      <c r="H4192" s="320" t="s">
        <v>123</v>
      </c>
      <c r="I4192" s="321">
        <v>1</v>
      </c>
      <c r="J4192" s="321">
        <v>213.55</v>
      </c>
      <c r="K4192" s="322">
        <v>213.55</v>
      </c>
    </row>
    <row r="4193" spans="1:11" ht="24.75" hidden="1">
      <c r="A4193" s="315"/>
      <c r="B4193" s="316" t="s">
        <v>1066</v>
      </c>
      <c r="C4193" s="316" t="s">
        <v>1067</v>
      </c>
      <c r="D4193" s="316" t="s">
        <v>6</v>
      </c>
      <c r="E4193" s="317" t="s">
        <v>1068</v>
      </c>
      <c r="F4193" s="317" t="s">
        <v>1069</v>
      </c>
      <c r="G4193" s="316"/>
      <c r="H4193" s="316" t="s">
        <v>1070</v>
      </c>
      <c r="I4193" s="317" t="s">
        <v>11</v>
      </c>
      <c r="J4193" s="317" t="s">
        <v>1071</v>
      </c>
      <c r="K4193" s="318" t="s">
        <v>1072</v>
      </c>
    </row>
    <row r="4194" spans="1:11" ht="24.75" hidden="1">
      <c r="A4194" s="323" t="s">
        <v>1076</v>
      </c>
      <c r="B4194" s="324" t="s">
        <v>1077</v>
      </c>
      <c r="C4194" s="324" t="s">
        <v>19</v>
      </c>
      <c r="D4194" s="324">
        <v>3799</v>
      </c>
      <c r="E4194" s="323" t="s">
        <v>2399</v>
      </c>
      <c r="F4194" s="403" t="s">
        <v>1079</v>
      </c>
      <c r="G4194" s="404"/>
      <c r="H4194" s="324" t="s">
        <v>123</v>
      </c>
      <c r="I4194" s="323">
        <v>1</v>
      </c>
      <c r="J4194" s="323">
        <v>202</v>
      </c>
      <c r="K4194" s="325">
        <v>202</v>
      </c>
    </row>
    <row r="4195" spans="1:11" hidden="1">
      <c r="A4195" s="323" t="s">
        <v>1076</v>
      </c>
      <c r="B4195" s="324" t="s">
        <v>1083</v>
      </c>
      <c r="C4195" s="324" t="s">
        <v>19</v>
      </c>
      <c r="D4195" s="324">
        <v>88247</v>
      </c>
      <c r="E4195" s="323" t="s">
        <v>1475</v>
      </c>
      <c r="F4195" s="403" t="s">
        <v>1085</v>
      </c>
      <c r="G4195" s="404"/>
      <c r="H4195" s="324" t="s">
        <v>979</v>
      </c>
      <c r="I4195" s="323">
        <v>0.17269999999999999</v>
      </c>
      <c r="J4195" s="323">
        <v>17.23</v>
      </c>
      <c r="K4195" s="325">
        <v>2.97</v>
      </c>
    </row>
    <row r="4196" spans="1:11" hidden="1">
      <c r="A4196" s="323" t="s">
        <v>1076</v>
      </c>
      <c r="B4196" s="324" t="s">
        <v>1083</v>
      </c>
      <c r="C4196" s="324" t="s">
        <v>19</v>
      </c>
      <c r="D4196" s="324">
        <v>88264</v>
      </c>
      <c r="E4196" s="323" t="s">
        <v>1476</v>
      </c>
      <c r="F4196" s="403" t="s">
        <v>1085</v>
      </c>
      <c r="G4196" s="404"/>
      <c r="H4196" s="324" t="s">
        <v>979</v>
      </c>
      <c r="I4196" s="323">
        <v>0.41439999999999999</v>
      </c>
      <c r="J4196" s="323">
        <v>20.71</v>
      </c>
      <c r="K4196" s="325">
        <v>8.58</v>
      </c>
    </row>
    <row r="4197" spans="1:11" hidden="1">
      <c r="A4197" s="277"/>
      <c r="B4197"/>
      <c r="C4197"/>
      <c r="D4197"/>
      <c r="E4197" s="277"/>
      <c r="F4197" s="277"/>
      <c r="G4197"/>
      <c r="H4197"/>
      <c r="I4197" s="277"/>
      <c r="J4197" s="277"/>
      <c r="K4197" s="278"/>
    </row>
    <row r="4198" spans="1:11" hidden="1">
      <c r="A4198" s="277"/>
      <c r="B4198"/>
      <c r="C4198"/>
      <c r="D4198"/>
      <c r="E4198" s="277"/>
      <c r="F4198" s="277"/>
      <c r="G4198"/>
      <c r="H4198"/>
      <c r="I4198" s="277"/>
      <c r="J4198" s="277"/>
      <c r="K4198" s="278"/>
    </row>
    <row r="4199" spans="1:11" ht="78.75" hidden="1">
      <c r="A4199" s="319" t="s">
        <v>2400</v>
      </c>
      <c r="B4199" s="320" t="s">
        <v>1074</v>
      </c>
      <c r="C4199" s="320" t="s">
        <v>19</v>
      </c>
      <c r="D4199" s="320">
        <v>97593</v>
      </c>
      <c r="E4199" s="321" t="s">
        <v>1188</v>
      </c>
      <c r="F4199" s="321" t="s">
        <v>1472</v>
      </c>
      <c r="G4199" s="320"/>
      <c r="H4199" s="320" t="s">
        <v>123</v>
      </c>
      <c r="I4199" s="321">
        <v>1</v>
      </c>
      <c r="J4199" s="321">
        <v>180.11</v>
      </c>
      <c r="K4199" s="322">
        <v>180.11</v>
      </c>
    </row>
    <row r="4200" spans="1:11" ht="24.75" hidden="1">
      <c r="A4200" s="315"/>
      <c r="B4200" s="316" t="s">
        <v>1066</v>
      </c>
      <c r="C4200" s="316" t="s">
        <v>1067</v>
      </c>
      <c r="D4200" s="316" t="s">
        <v>6</v>
      </c>
      <c r="E4200" s="317" t="s">
        <v>1068</v>
      </c>
      <c r="F4200" s="317" t="s">
        <v>1069</v>
      </c>
      <c r="G4200" s="316"/>
      <c r="H4200" s="316" t="s">
        <v>1070</v>
      </c>
      <c r="I4200" s="317" t="s">
        <v>11</v>
      </c>
      <c r="J4200" s="317" t="s">
        <v>1071</v>
      </c>
      <c r="K4200" s="318" t="s">
        <v>1072</v>
      </c>
    </row>
    <row r="4201" spans="1:11" ht="24.75" hidden="1">
      <c r="A4201" s="323" t="s">
        <v>1076</v>
      </c>
      <c r="B4201" s="324" t="s">
        <v>1077</v>
      </c>
      <c r="C4201" s="324" t="s">
        <v>19</v>
      </c>
      <c r="D4201" s="324">
        <v>12266</v>
      </c>
      <c r="E4201" s="323" t="s">
        <v>2401</v>
      </c>
      <c r="F4201" s="403" t="s">
        <v>1079</v>
      </c>
      <c r="G4201" s="404"/>
      <c r="H4201" s="324" t="s">
        <v>123</v>
      </c>
      <c r="I4201" s="323">
        <v>1</v>
      </c>
      <c r="J4201" s="323">
        <v>158.83000000000001</v>
      </c>
      <c r="K4201" s="325">
        <v>158.83000000000001</v>
      </c>
    </row>
    <row r="4202" spans="1:11" hidden="1">
      <c r="A4202" s="323" t="s">
        <v>1076</v>
      </c>
      <c r="B4202" s="324" t="s">
        <v>1077</v>
      </c>
      <c r="C4202" s="324" t="s">
        <v>19</v>
      </c>
      <c r="D4202" s="324">
        <v>38191</v>
      </c>
      <c r="E4202" s="323" t="s">
        <v>2391</v>
      </c>
      <c r="F4202" s="403" t="s">
        <v>1079</v>
      </c>
      <c r="G4202" s="404"/>
      <c r="H4202" s="324" t="s">
        <v>123</v>
      </c>
      <c r="I4202" s="323">
        <v>1</v>
      </c>
      <c r="J4202" s="323">
        <v>8.7799999999999994</v>
      </c>
      <c r="K4202" s="325">
        <v>8.7799999999999994</v>
      </c>
    </row>
    <row r="4203" spans="1:11" hidden="1">
      <c r="A4203" s="323" t="s">
        <v>1076</v>
      </c>
      <c r="B4203" s="324" t="s">
        <v>1083</v>
      </c>
      <c r="C4203" s="324" t="s">
        <v>19</v>
      </c>
      <c r="D4203" s="324">
        <v>88247</v>
      </c>
      <c r="E4203" s="323" t="s">
        <v>1475</v>
      </c>
      <c r="F4203" s="403" t="s">
        <v>1085</v>
      </c>
      <c r="G4203" s="404"/>
      <c r="H4203" s="324" t="s">
        <v>979</v>
      </c>
      <c r="I4203" s="323">
        <v>0.18329999999999999</v>
      </c>
      <c r="J4203" s="323">
        <v>17.23</v>
      </c>
      <c r="K4203" s="325">
        <v>3.15</v>
      </c>
    </row>
    <row r="4204" spans="1:11" hidden="1">
      <c r="A4204" s="323" t="s">
        <v>1076</v>
      </c>
      <c r="B4204" s="324" t="s">
        <v>1083</v>
      </c>
      <c r="C4204" s="324" t="s">
        <v>19</v>
      </c>
      <c r="D4204" s="324">
        <v>88264</v>
      </c>
      <c r="E4204" s="323" t="s">
        <v>1476</v>
      </c>
      <c r="F4204" s="403" t="s">
        <v>1085</v>
      </c>
      <c r="G4204" s="404"/>
      <c r="H4204" s="324" t="s">
        <v>979</v>
      </c>
      <c r="I4204" s="323">
        <v>0.45179999999999998</v>
      </c>
      <c r="J4204" s="323">
        <v>20.71</v>
      </c>
      <c r="K4204" s="325">
        <v>9.35</v>
      </c>
    </row>
    <row r="4205" spans="1:11" hidden="1">
      <c r="A4205" s="277"/>
      <c r="B4205"/>
      <c r="C4205"/>
      <c r="D4205"/>
      <c r="E4205" s="277"/>
      <c r="F4205" s="277"/>
      <c r="G4205"/>
      <c r="H4205"/>
      <c r="I4205" s="277"/>
      <c r="J4205" s="277"/>
      <c r="K4205" s="278"/>
    </row>
    <row r="4206" spans="1:11" hidden="1">
      <c r="A4206" s="277"/>
      <c r="B4206"/>
      <c r="C4206"/>
      <c r="D4206"/>
      <c r="E4206" s="277"/>
      <c r="F4206" s="277"/>
      <c r="G4206"/>
      <c r="H4206"/>
      <c r="I4206" s="277"/>
      <c r="J4206" s="277"/>
      <c r="K4206" s="278"/>
    </row>
    <row r="4207" spans="1:11" ht="78.75" hidden="1">
      <c r="A4207" s="319" t="s">
        <v>2402</v>
      </c>
      <c r="B4207" s="320" t="s">
        <v>1074</v>
      </c>
      <c r="C4207" s="320" t="s">
        <v>19</v>
      </c>
      <c r="D4207" s="320">
        <v>91882</v>
      </c>
      <c r="E4207" s="321" t="s">
        <v>1145</v>
      </c>
      <c r="F4207" s="321" t="s">
        <v>1472</v>
      </c>
      <c r="G4207" s="320"/>
      <c r="H4207" s="320" t="s">
        <v>123</v>
      </c>
      <c r="I4207" s="321">
        <v>1</v>
      </c>
      <c r="J4207" s="321">
        <v>6.17</v>
      </c>
      <c r="K4207" s="322">
        <v>6.17</v>
      </c>
    </row>
    <row r="4208" spans="1:11" ht="24.75" hidden="1">
      <c r="A4208" s="315"/>
      <c r="B4208" s="316" t="s">
        <v>1066</v>
      </c>
      <c r="C4208" s="316" t="s">
        <v>1067</v>
      </c>
      <c r="D4208" s="316" t="s">
        <v>6</v>
      </c>
      <c r="E4208" s="317" t="s">
        <v>1068</v>
      </c>
      <c r="F4208" s="317" t="s">
        <v>1069</v>
      </c>
      <c r="G4208" s="316"/>
      <c r="H4208" s="316" t="s">
        <v>1070</v>
      </c>
      <c r="I4208" s="317" t="s">
        <v>11</v>
      </c>
      <c r="J4208" s="317" t="s">
        <v>1071</v>
      </c>
      <c r="K4208" s="318" t="s">
        <v>1072</v>
      </c>
    </row>
    <row r="4209" spans="1:11" hidden="1">
      <c r="A4209" s="323" t="s">
        <v>1076</v>
      </c>
      <c r="B4209" s="324" t="s">
        <v>1077</v>
      </c>
      <c r="C4209" s="324" t="s">
        <v>19</v>
      </c>
      <c r="D4209" s="324">
        <v>1901</v>
      </c>
      <c r="E4209" s="323" t="s">
        <v>2403</v>
      </c>
      <c r="F4209" s="403" t="s">
        <v>1079</v>
      </c>
      <c r="G4209" s="404"/>
      <c r="H4209" s="324" t="s">
        <v>123</v>
      </c>
      <c r="I4209" s="323">
        <v>1</v>
      </c>
      <c r="J4209" s="323">
        <v>0.75</v>
      </c>
      <c r="K4209" s="325">
        <v>0.75</v>
      </c>
    </row>
    <row r="4210" spans="1:11" hidden="1">
      <c r="A4210" s="323" t="s">
        <v>1076</v>
      </c>
      <c r="B4210" s="324" t="s">
        <v>1083</v>
      </c>
      <c r="C4210" s="324" t="s">
        <v>19</v>
      </c>
      <c r="D4210" s="324">
        <v>88247</v>
      </c>
      <c r="E4210" s="323" t="s">
        <v>1475</v>
      </c>
      <c r="F4210" s="403" t="s">
        <v>1085</v>
      </c>
      <c r="G4210" s="404"/>
      <c r="H4210" s="324" t="s">
        <v>979</v>
      </c>
      <c r="I4210" s="323">
        <v>0.14299999999999999</v>
      </c>
      <c r="J4210" s="323">
        <v>17.23</v>
      </c>
      <c r="K4210" s="325">
        <v>2.46</v>
      </c>
    </row>
    <row r="4211" spans="1:11" hidden="1">
      <c r="A4211" s="323" t="s">
        <v>1076</v>
      </c>
      <c r="B4211" s="324" t="s">
        <v>1083</v>
      </c>
      <c r="C4211" s="324" t="s">
        <v>19</v>
      </c>
      <c r="D4211" s="324">
        <v>88264</v>
      </c>
      <c r="E4211" s="323" t="s">
        <v>1476</v>
      </c>
      <c r="F4211" s="403" t="s">
        <v>1085</v>
      </c>
      <c r="G4211" s="404"/>
      <c r="H4211" s="324" t="s">
        <v>979</v>
      </c>
      <c r="I4211" s="323">
        <v>0.14299999999999999</v>
      </c>
      <c r="J4211" s="323">
        <v>20.71</v>
      </c>
      <c r="K4211" s="325">
        <v>2.96</v>
      </c>
    </row>
    <row r="4212" spans="1:11" hidden="1">
      <c r="A4212" s="277"/>
      <c r="B4212"/>
      <c r="C4212"/>
      <c r="D4212"/>
      <c r="E4212" s="277"/>
      <c r="F4212" s="277"/>
      <c r="G4212"/>
      <c r="H4212"/>
      <c r="I4212" s="277"/>
      <c r="J4212" s="277"/>
      <c r="K4212" s="278"/>
    </row>
    <row r="4213" spans="1:11" hidden="1">
      <c r="A4213" s="277"/>
      <c r="B4213"/>
      <c r="C4213"/>
      <c r="D4213"/>
      <c r="E4213" s="277"/>
      <c r="F4213" s="277"/>
      <c r="G4213"/>
      <c r="H4213"/>
      <c r="I4213" s="277"/>
      <c r="J4213" s="277"/>
      <c r="K4213" s="278"/>
    </row>
    <row r="4214" spans="1:11" ht="78.75" hidden="1">
      <c r="A4214" s="319" t="s">
        <v>2404</v>
      </c>
      <c r="B4214" s="320" t="s">
        <v>1074</v>
      </c>
      <c r="C4214" s="320" t="s">
        <v>19</v>
      </c>
      <c r="D4214" s="320">
        <v>91875</v>
      </c>
      <c r="E4214" s="321" t="s">
        <v>1144</v>
      </c>
      <c r="F4214" s="321" t="s">
        <v>1472</v>
      </c>
      <c r="G4214" s="320"/>
      <c r="H4214" s="320" t="s">
        <v>123</v>
      </c>
      <c r="I4214" s="321">
        <v>1</v>
      </c>
      <c r="J4214" s="321">
        <v>5.16</v>
      </c>
      <c r="K4214" s="322">
        <v>5.16</v>
      </c>
    </row>
    <row r="4215" spans="1:11" ht="24.75" hidden="1">
      <c r="A4215" s="315"/>
      <c r="B4215" s="316" t="s">
        <v>1066</v>
      </c>
      <c r="C4215" s="316" t="s">
        <v>1067</v>
      </c>
      <c r="D4215" s="316" t="s">
        <v>6</v>
      </c>
      <c r="E4215" s="317" t="s">
        <v>1068</v>
      </c>
      <c r="F4215" s="317" t="s">
        <v>1069</v>
      </c>
      <c r="G4215" s="316"/>
      <c r="H4215" s="316" t="s">
        <v>1070</v>
      </c>
      <c r="I4215" s="317" t="s">
        <v>11</v>
      </c>
      <c r="J4215" s="317" t="s">
        <v>1071</v>
      </c>
      <c r="K4215" s="318" t="s">
        <v>1072</v>
      </c>
    </row>
    <row r="4216" spans="1:11" hidden="1">
      <c r="A4216" s="323" t="s">
        <v>1076</v>
      </c>
      <c r="B4216" s="324" t="s">
        <v>1077</v>
      </c>
      <c r="C4216" s="324" t="s">
        <v>19</v>
      </c>
      <c r="D4216" s="324">
        <v>1891</v>
      </c>
      <c r="E4216" s="323" t="s">
        <v>2405</v>
      </c>
      <c r="F4216" s="403" t="s">
        <v>1079</v>
      </c>
      <c r="G4216" s="404"/>
      <c r="H4216" s="324" t="s">
        <v>123</v>
      </c>
      <c r="I4216" s="323">
        <v>1</v>
      </c>
      <c r="J4216" s="323">
        <v>1.1100000000000001</v>
      </c>
      <c r="K4216" s="325">
        <v>1.1100000000000001</v>
      </c>
    </row>
    <row r="4217" spans="1:11" hidden="1">
      <c r="A4217" s="323" t="s">
        <v>1076</v>
      </c>
      <c r="B4217" s="324" t="s">
        <v>1083</v>
      </c>
      <c r="C4217" s="324" t="s">
        <v>19</v>
      </c>
      <c r="D4217" s="324">
        <v>88247</v>
      </c>
      <c r="E4217" s="323" t="s">
        <v>1475</v>
      </c>
      <c r="F4217" s="403" t="s">
        <v>1085</v>
      </c>
      <c r="G4217" s="404"/>
      <c r="H4217" s="324" t="s">
        <v>979</v>
      </c>
      <c r="I4217" s="323">
        <v>0.107</v>
      </c>
      <c r="J4217" s="323">
        <v>17.23</v>
      </c>
      <c r="K4217" s="325">
        <v>1.84</v>
      </c>
    </row>
    <row r="4218" spans="1:11" hidden="1">
      <c r="A4218" s="323" t="s">
        <v>1076</v>
      </c>
      <c r="B4218" s="324" t="s">
        <v>1083</v>
      </c>
      <c r="C4218" s="324" t="s">
        <v>19</v>
      </c>
      <c r="D4218" s="324">
        <v>88264</v>
      </c>
      <c r="E4218" s="323" t="s">
        <v>1476</v>
      </c>
      <c r="F4218" s="403" t="s">
        <v>1085</v>
      </c>
      <c r="G4218" s="404"/>
      <c r="H4218" s="324" t="s">
        <v>979</v>
      </c>
      <c r="I4218" s="323">
        <v>0.107</v>
      </c>
      <c r="J4218" s="323">
        <v>20.71</v>
      </c>
      <c r="K4218" s="325">
        <v>2.21</v>
      </c>
    </row>
    <row r="4219" spans="1:11" hidden="1">
      <c r="A4219" s="277"/>
      <c r="B4219"/>
      <c r="C4219"/>
      <c r="D4219"/>
      <c r="E4219" s="277"/>
      <c r="F4219" s="277"/>
      <c r="G4219"/>
      <c r="H4219"/>
      <c r="I4219" s="277"/>
      <c r="J4219" s="277"/>
      <c r="K4219" s="278"/>
    </row>
    <row r="4220" spans="1:11" hidden="1">
      <c r="A4220" s="277"/>
      <c r="B4220"/>
      <c r="C4220"/>
      <c r="D4220"/>
      <c r="E4220" s="277"/>
      <c r="F4220" s="277"/>
      <c r="G4220"/>
      <c r="H4220"/>
      <c r="I4220" s="277"/>
      <c r="J4220" s="277"/>
      <c r="K4220" s="278"/>
    </row>
    <row r="4221" spans="1:11" ht="47.25" hidden="1">
      <c r="A4221" s="319" t="s">
        <v>2406</v>
      </c>
      <c r="B4221" s="320" t="s">
        <v>1074</v>
      </c>
      <c r="C4221" s="320" t="s">
        <v>19</v>
      </c>
      <c r="D4221" s="320">
        <v>89385</v>
      </c>
      <c r="E4221" s="321" t="s">
        <v>2388</v>
      </c>
      <c r="F4221" s="321" t="s">
        <v>1366</v>
      </c>
      <c r="G4221" s="320"/>
      <c r="H4221" s="320" t="s">
        <v>123</v>
      </c>
      <c r="I4221" s="321">
        <v>1</v>
      </c>
      <c r="J4221" s="321">
        <v>6.99</v>
      </c>
      <c r="K4221" s="322">
        <v>6.99</v>
      </c>
    </row>
    <row r="4222" spans="1:11" ht="24.75" hidden="1">
      <c r="A4222" s="315"/>
      <c r="B4222" s="316" t="s">
        <v>1066</v>
      </c>
      <c r="C4222" s="316" t="s">
        <v>1067</v>
      </c>
      <c r="D4222" s="316" t="s">
        <v>6</v>
      </c>
      <c r="E4222" s="317" t="s">
        <v>1068</v>
      </c>
      <c r="F4222" s="317" t="s">
        <v>1069</v>
      </c>
      <c r="G4222" s="316"/>
      <c r="H4222" s="316" t="s">
        <v>1070</v>
      </c>
      <c r="I4222" s="317" t="s">
        <v>11</v>
      </c>
      <c r="J4222" s="317" t="s">
        <v>1071</v>
      </c>
      <c r="K4222" s="318" t="s">
        <v>1072</v>
      </c>
    </row>
    <row r="4223" spans="1:11" hidden="1">
      <c r="A4223" s="323" t="s">
        <v>1076</v>
      </c>
      <c r="B4223" s="324" t="s">
        <v>1077</v>
      </c>
      <c r="C4223" s="324" t="s">
        <v>19</v>
      </c>
      <c r="D4223" s="324">
        <v>122</v>
      </c>
      <c r="E4223" s="323" t="s">
        <v>1373</v>
      </c>
      <c r="F4223" s="403" t="s">
        <v>1079</v>
      </c>
      <c r="G4223" s="404"/>
      <c r="H4223" s="324" t="s">
        <v>123</v>
      </c>
      <c r="I4223" s="323">
        <v>7.0000000000000001E-3</v>
      </c>
      <c r="J4223" s="323">
        <v>76.86</v>
      </c>
      <c r="K4223" s="325">
        <v>0.53</v>
      </c>
    </row>
    <row r="4224" spans="1:11" hidden="1">
      <c r="A4224" s="323" t="s">
        <v>1076</v>
      </c>
      <c r="B4224" s="324" t="s">
        <v>1077</v>
      </c>
      <c r="C4224" s="324" t="s">
        <v>19</v>
      </c>
      <c r="D4224" s="324">
        <v>3906</v>
      </c>
      <c r="E4224" s="323" t="s">
        <v>2407</v>
      </c>
      <c r="F4224" s="403" t="s">
        <v>1079</v>
      </c>
      <c r="G4224" s="404"/>
      <c r="H4224" s="324" t="s">
        <v>123</v>
      </c>
      <c r="I4224" s="323">
        <v>1</v>
      </c>
      <c r="J4224" s="323">
        <v>2.04</v>
      </c>
      <c r="K4224" s="325">
        <v>2.04</v>
      </c>
    </row>
    <row r="4225" spans="1:11" hidden="1">
      <c r="A4225" s="323" t="s">
        <v>1076</v>
      </c>
      <c r="B4225" s="324" t="s">
        <v>1077</v>
      </c>
      <c r="C4225" s="324" t="s">
        <v>19</v>
      </c>
      <c r="D4225" s="324">
        <v>20083</v>
      </c>
      <c r="E4225" s="323" t="s">
        <v>1375</v>
      </c>
      <c r="F4225" s="403" t="s">
        <v>1079</v>
      </c>
      <c r="G4225" s="404"/>
      <c r="H4225" s="324" t="s">
        <v>123</v>
      </c>
      <c r="I4225" s="323">
        <v>8.0000000000000002E-3</v>
      </c>
      <c r="J4225" s="323">
        <v>87.08</v>
      </c>
      <c r="K4225" s="325">
        <v>0.69</v>
      </c>
    </row>
    <row r="4226" spans="1:11" hidden="1">
      <c r="A4226" s="323" t="s">
        <v>1076</v>
      </c>
      <c r="B4226" s="324" t="s">
        <v>1077</v>
      </c>
      <c r="C4226" s="324" t="s">
        <v>19</v>
      </c>
      <c r="D4226" s="324">
        <v>38383</v>
      </c>
      <c r="E4226" s="323" t="s">
        <v>1376</v>
      </c>
      <c r="F4226" s="403" t="s">
        <v>1079</v>
      </c>
      <c r="G4226" s="404"/>
      <c r="H4226" s="324" t="s">
        <v>123</v>
      </c>
      <c r="I4226" s="323">
        <v>0.05</v>
      </c>
      <c r="J4226" s="323">
        <v>2.3199999999999998</v>
      </c>
      <c r="K4226" s="325">
        <v>0.11</v>
      </c>
    </row>
    <row r="4227" spans="1:11" hidden="1">
      <c r="A4227" s="323" t="s">
        <v>1076</v>
      </c>
      <c r="B4227" s="324" t="s">
        <v>1083</v>
      </c>
      <c r="C4227" s="324" t="s">
        <v>19</v>
      </c>
      <c r="D4227" s="324">
        <v>88248</v>
      </c>
      <c r="E4227" s="323" t="s">
        <v>1370</v>
      </c>
      <c r="F4227" s="403" t="s">
        <v>1085</v>
      </c>
      <c r="G4227" s="404"/>
      <c r="H4227" s="324" t="s">
        <v>979</v>
      </c>
      <c r="I4227" s="323">
        <v>0.1</v>
      </c>
      <c r="J4227" s="323">
        <v>16.45</v>
      </c>
      <c r="K4227" s="325">
        <v>1.64</v>
      </c>
    </row>
    <row r="4228" spans="1:11" hidden="1">
      <c r="A4228" s="323" t="s">
        <v>1076</v>
      </c>
      <c r="B4228" s="324" t="s">
        <v>1083</v>
      </c>
      <c r="C4228" s="324" t="s">
        <v>19</v>
      </c>
      <c r="D4228" s="324">
        <v>88267</v>
      </c>
      <c r="E4228" s="323" t="s">
        <v>1371</v>
      </c>
      <c r="F4228" s="403" t="s">
        <v>1085</v>
      </c>
      <c r="G4228" s="404"/>
      <c r="H4228" s="324" t="s">
        <v>979</v>
      </c>
      <c r="I4228" s="323">
        <v>0.1</v>
      </c>
      <c r="J4228" s="323">
        <v>19.88</v>
      </c>
      <c r="K4228" s="325">
        <v>1.98</v>
      </c>
    </row>
    <row r="4229" spans="1:11" hidden="1">
      <c r="A4229" s="277"/>
      <c r="B4229"/>
      <c r="C4229"/>
      <c r="D4229"/>
      <c r="E4229" s="277"/>
      <c r="F4229" s="277"/>
      <c r="G4229"/>
      <c r="H4229"/>
      <c r="I4229" s="277"/>
      <c r="J4229" s="277"/>
      <c r="K4229" s="278"/>
    </row>
    <row r="4230" spans="1:11" hidden="1">
      <c r="A4230" s="277"/>
      <c r="B4230"/>
      <c r="C4230"/>
      <c r="D4230"/>
      <c r="E4230" s="277"/>
      <c r="F4230" s="277"/>
      <c r="G4230"/>
      <c r="H4230"/>
      <c r="I4230" s="277"/>
      <c r="J4230" s="277"/>
      <c r="K4230" s="278"/>
    </row>
    <row r="4231" spans="1:11" ht="31.5" hidden="1">
      <c r="A4231" s="319" t="s">
        <v>2408</v>
      </c>
      <c r="B4231" s="320" t="s">
        <v>1074</v>
      </c>
      <c r="C4231" s="320" t="s">
        <v>19</v>
      </c>
      <c r="D4231" s="320">
        <v>99062</v>
      </c>
      <c r="E4231" s="321" t="s">
        <v>1103</v>
      </c>
      <c r="F4231" s="321" t="s">
        <v>1090</v>
      </c>
      <c r="G4231" s="320"/>
      <c r="H4231" s="320" t="s">
        <v>123</v>
      </c>
      <c r="I4231" s="321">
        <v>1</v>
      </c>
      <c r="J4231" s="321">
        <v>1.89</v>
      </c>
      <c r="K4231" s="322">
        <v>1.89</v>
      </c>
    </row>
    <row r="4232" spans="1:11" ht="24.75" hidden="1">
      <c r="A4232" s="315"/>
      <c r="B4232" s="316" t="s">
        <v>1066</v>
      </c>
      <c r="C4232" s="316" t="s">
        <v>1067</v>
      </c>
      <c r="D4232" s="316" t="s">
        <v>6</v>
      </c>
      <c r="E4232" s="317" t="s">
        <v>1068</v>
      </c>
      <c r="F4232" s="317" t="s">
        <v>1069</v>
      </c>
      <c r="G4232" s="316"/>
      <c r="H4232" s="316" t="s">
        <v>1070</v>
      </c>
      <c r="I4232" s="317" t="s">
        <v>11</v>
      </c>
      <c r="J4232" s="317" t="s">
        <v>1071</v>
      </c>
      <c r="K4232" s="318" t="s">
        <v>1072</v>
      </c>
    </row>
    <row r="4233" spans="1:11" hidden="1">
      <c r="A4233" s="323" t="s">
        <v>1076</v>
      </c>
      <c r="B4233" s="324" t="s">
        <v>1077</v>
      </c>
      <c r="C4233" s="324" t="s">
        <v>19</v>
      </c>
      <c r="D4233" s="324">
        <v>5068</v>
      </c>
      <c r="E4233" s="323" t="s">
        <v>1092</v>
      </c>
      <c r="F4233" s="403" t="s">
        <v>1079</v>
      </c>
      <c r="G4233" s="404"/>
      <c r="H4233" s="324" t="s">
        <v>218</v>
      </c>
      <c r="I4233" s="323">
        <v>3.3999999999999998E-3</v>
      </c>
      <c r="J4233" s="323">
        <v>25.58</v>
      </c>
      <c r="K4233" s="325">
        <v>0.08</v>
      </c>
    </row>
    <row r="4234" spans="1:11" hidden="1">
      <c r="A4234" s="323" t="s">
        <v>1076</v>
      </c>
      <c r="B4234" s="324" t="s">
        <v>1083</v>
      </c>
      <c r="C4234" s="324" t="s">
        <v>19</v>
      </c>
      <c r="D4234" s="324">
        <v>88239</v>
      </c>
      <c r="E4234" s="323" t="s">
        <v>1096</v>
      </c>
      <c r="F4234" s="403" t="s">
        <v>1085</v>
      </c>
      <c r="G4234" s="404"/>
      <c r="H4234" s="324" t="s">
        <v>979</v>
      </c>
      <c r="I4234" s="323">
        <v>3.2300000000000002E-2</v>
      </c>
      <c r="J4234" s="323">
        <v>16.850000000000001</v>
      </c>
      <c r="K4234" s="325">
        <v>0.54</v>
      </c>
    </row>
    <row r="4235" spans="1:11" hidden="1">
      <c r="A4235" s="323" t="s">
        <v>1076</v>
      </c>
      <c r="B4235" s="324" t="s">
        <v>1083</v>
      </c>
      <c r="C4235" s="324" t="s">
        <v>19</v>
      </c>
      <c r="D4235" s="324">
        <v>88262</v>
      </c>
      <c r="E4235" s="323" t="s">
        <v>1084</v>
      </c>
      <c r="F4235" s="403" t="s">
        <v>1085</v>
      </c>
      <c r="G4235" s="404"/>
      <c r="H4235" s="324" t="s">
        <v>979</v>
      </c>
      <c r="I4235" s="323">
        <v>6.4500000000000002E-2</v>
      </c>
      <c r="J4235" s="323">
        <v>19.739999999999998</v>
      </c>
      <c r="K4235" s="325">
        <v>1.27</v>
      </c>
    </row>
    <row r="4236" spans="1:11" hidden="1">
      <c r="A4236" s="277"/>
      <c r="B4236"/>
      <c r="C4236"/>
      <c r="D4236"/>
      <c r="E4236" s="277"/>
      <c r="F4236" s="277"/>
      <c r="G4236"/>
      <c r="H4236"/>
      <c r="I4236" s="277"/>
      <c r="J4236" s="277"/>
      <c r="K4236" s="278"/>
    </row>
    <row r="4237" spans="1:11" hidden="1">
      <c r="A4237" s="277"/>
      <c r="B4237"/>
      <c r="C4237"/>
      <c r="D4237"/>
      <c r="E4237" s="277"/>
      <c r="F4237" s="277"/>
      <c r="G4237"/>
      <c r="H4237"/>
      <c r="I4237" s="277"/>
      <c r="J4237" s="277"/>
      <c r="K4237" s="278"/>
    </row>
    <row r="4238" spans="1:11" ht="31.5" hidden="1">
      <c r="A4238" s="319" t="s">
        <v>2409</v>
      </c>
      <c r="B4238" s="320" t="s">
        <v>1074</v>
      </c>
      <c r="C4238" s="320" t="s">
        <v>19</v>
      </c>
      <c r="D4238" s="320">
        <v>88274</v>
      </c>
      <c r="E4238" s="321" t="s">
        <v>1416</v>
      </c>
      <c r="F4238" s="321" t="s">
        <v>1195</v>
      </c>
      <c r="G4238" s="320"/>
      <c r="H4238" s="320" t="s">
        <v>979</v>
      </c>
      <c r="I4238" s="321">
        <v>1</v>
      </c>
      <c r="J4238" s="321">
        <v>19.899999999999999</v>
      </c>
      <c r="K4238" s="322">
        <v>19.899999999999999</v>
      </c>
    </row>
    <row r="4239" spans="1:11" ht="24.75" hidden="1">
      <c r="A4239" s="315"/>
      <c r="B4239" s="316" t="s">
        <v>1066</v>
      </c>
      <c r="C4239" s="316" t="s">
        <v>1067</v>
      </c>
      <c r="D4239" s="316" t="s">
        <v>6</v>
      </c>
      <c r="E4239" s="317" t="s">
        <v>1068</v>
      </c>
      <c r="F4239" s="317" t="s">
        <v>1069</v>
      </c>
      <c r="G4239" s="316"/>
      <c r="H4239" s="316" t="s">
        <v>1070</v>
      </c>
      <c r="I4239" s="317" t="s">
        <v>11</v>
      </c>
      <c r="J4239" s="317" t="s">
        <v>1071</v>
      </c>
      <c r="K4239" s="318" t="s">
        <v>1072</v>
      </c>
    </row>
    <row r="4240" spans="1:11" hidden="1">
      <c r="A4240" s="323" t="s">
        <v>1076</v>
      </c>
      <c r="B4240" s="324" t="s">
        <v>1077</v>
      </c>
      <c r="C4240" s="324" t="s">
        <v>19</v>
      </c>
      <c r="D4240" s="324">
        <v>4755</v>
      </c>
      <c r="E4240" s="323" t="s">
        <v>2262</v>
      </c>
      <c r="F4240" s="403" t="s">
        <v>1197</v>
      </c>
      <c r="G4240" s="404"/>
      <c r="H4240" s="324" t="s">
        <v>979</v>
      </c>
      <c r="I4240" s="323">
        <v>1</v>
      </c>
      <c r="J4240" s="323">
        <v>14.83</v>
      </c>
      <c r="K4240" s="325">
        <v>14.83</v>
      </c>
    </row>
    <row r="4241" spans="1:11" hidden="1">
      <c r="A4241" s="323" t="s">
        <v>1076</v>
      </c>
      <c r="B4241" s="324" t="s">
        <v>1077</v>
      </c>
      <c r="C4241" s="324" t="s">
        <v>19</v>
      </c>
      <c r="D4241" s="324">
        <v>37370</v>
      </c>
      <c r="E4241" s="323" t="s">
        <v>2049</v>
      </c>
      <c r="F4241" s="403" t="s">
        <v>1079</v>
      </c>
      <c r="G4241" s="404"/>
      <c r="H4241" s="324" t="s">
        <v>979</v>
      </c>
      <c r="I4241" s="323">
        <v>1</v>
      </c>
      <c r="J4241" s="323">
        <v>1.52</v>
      </c>
      <c r="K4241" s="325">
        <v>1.52</v>
      </c>
    </row>
    <row r="4242" spans="1:11" hidden="1">
      <c r="A4242" s="323" t="s">
        <v>1076</v>
      </c>
      <c r="B4242" s="324" t="s">
        <v>1077</v>
      </c>
      <c r="C4242" s="324" t="s">
        <v>19</v>
      </c>
      <c r="D4242" s="324">
        <v>37371</v>
      </c>
      <c r="E4242" s="323" t="s">
        <v>2050</v>
      </c>
      <c r="F4242" s="403" t="s">
        <v>1959</v>
      </c>
      <c r="G4242" s="404"/>
      <c r="H4242" s="324" t="s">
        <v>979</v>
      </c>
      <c r="I4242" s="323">
        <v>1</v>
      </c>
      <c r="J4242" s="323">
        <v>0.68</v>
      </c>
      <c r="K4242" s="325">
        <v>0.68</v>
      </c>
    </row>
    <row r="4243" spans="1:11" hidden="1">
      <c r="A4243" s="323" t="s">
        <v>1076</v>
      </c>
      <c r="B4243" s="324" t="s">
        <v>1077</v>
      </c>
      <c r="C4243" s="324" t="s">
        <v>19</v>
      </c>
      <c r="D4243" s="324">
        <v>37372</v>
      </c>
      <c r="E4243" s="323" t="s">
        <v>1198</v>
      </c>
      <c r="F4243" s="403" t="s">
        <v>1079</v>
      </c>
      <c r="G4243" s="404"/>
      <c r="H4243" s="324" t="s">
        <v>979</v>
      </c>
      <c r="I4243" s="323">
        <v>1</v>
      </c>
      <c r="J4243" s="323">
        <v>0.81</v>
      </c>
      <c r="K4243" s="325">
        <v>0.81</v>
      </c>
    </row>
    <row r="4244" spans="1:11" hidden="1">
      <c r="A4244" s="323" t="s">
        <v>1076</v>
      </c>
      <c r="B4244" s="324" t="s">
        <v>1077</v>
      </c>
      <c r="C4244" s="324" t="s">
        <v>19</v>
      </c>
      <c r="D4244" s="324">
        <v>37373</v>
      </c>
      <c r="E4244" s="323" t="s">
        <v>1199</v>
      </c>
      <c r="F4244" s="403" t="s">
        <v>1200</v>
      </c>
      <c r="G4244" s="404"/>
      <c r="H4244" s="324" t="s">
        <v>979</v>
      </c>
      <c r="I4244" s="323">
        <v>1</v>
      </c>
      <c r="J4244" s="323">
        <v>0.06</v>
      </c>
      <c r="K4244" s="325">
        <v>0.06</v>
      </c>
    </row>
    <row r="4245" spans="1:11" hidden="1">
      <c r="A4245" s="323" t="s">
        <v>1076</v>
      </c>
      <c r="B4245" s="324" t="s">
        <v>1077</v>
      </c>
      <c r="C4245" s="324" t="s">
        <v>19</v>
      </c>
      <c r="D4245" s="324">
        <v>43465</v>
      </c>
      <c r="E4245" s="323" t="s">
        <v>2051</v>
      </c>
      <c r="F4245" s="403" t="s">
        <v>1202</v>
      </c>
      <c r="G4245" s="404"/>
      <c r="H4245" s="324" t="s">
        <v>979</v>
      </c>
      <c r="I4245" s="323">
        <v>1</v>
      </c>
      <c r="J4245" s="323">
        <v>0.74</v>
      </c>
      <c r="K4245" s="325">
        <v>0.74</v>
      </c>
    </row>
    <row r="4246" spans="1:11" hidden="1">
      <c r="A4246" s="323" t="s">
        <v>1076</v>
      </c>
      <c r="B4246" s="324" t="s">
        <v>1077</v>
      </c>
      <c r="C4246" s="324" t="s">
        <v>19</v>
      </c>
      <c r="D4246" s="324">
        <v>43489</v>
      </c>
      <c r="E4246" s="323" t="s">
        <v>2052</v>
      </c>
      <c r="F4246" s="403" t="s">
        <v>1202</v>
      </c>
      <c r="G4246" s="404"/>
      <c r="H4246" s="324" t="s">
        <v>979</v>
      </c>
      <c r="I4246" s="323">
        <v>1</v>
      </c>
      <c r="J4246" s="323">
        <v>1.0900000000000001</v>
      </c>
      <c r="K4246" s="325">
        <v>1.0900000000000001</v>
      </c>
    </row>
    <row r="4247" spans="1:11" hidden="1">
      <c r="A4247" s="323" t="s">
        <v>1076</v>
      </c>
      <c r="B4247" s="324" t="s">
        <v>1083</v>
      </c>
      <c r="C4247" s="324" t="s">
        <v>19</v>
      </c>
      <c r="D4247" s="324">
        <v>95341</v>
      </c>
      <c r="E4247" s="323" t="s">
        <v>2261</v>
      </c>
      <c r="F4247" s="403" t="s">
        <v>1085</v>
      </c>
      <c r="G4247" s="404"/>
      <c r="H4247" s="324" t="s">
        <v>979</v>
      </c>
      <c r="I4247" s="323">
        <v>1</v>
      </c>
      <c r="J4247" s="323">
        <v>0.17</v>
      </c>
      <c r="K4247" s="325">
        <v>0.17</v>
      </c>
    </row>
    <row r="4248" spans="1:11" hidden="1">
      <c r="A4248" s="277"/>
      <c r="B4248"/>
      <c r="C4248"/>
      <c r="D4248"/>
      <c r="E4248" s="277"/>
      <c r="F4248" s="277"/>
      <c r="G4248"/>
      <c r="H4248"/>
      <c r="I4248" s="277"/>
      <c r="J4248" s="277"/>
      <c r="K4248" s="278"/>
    </row>
    <row r="4249" spans="1:11" hidden="1">
      <c r="A4249" s="277"/>
      <c r="B4249"/>
      <c r="C4249"/>
      <c r="D4249"/>
      <c r="E4249" s="277"/>
      <c r="F4249" s="277"/>
      <c r="G4249"/>
      <c r="H4249"/>
      <c r="I4249" s="277"/>
      <c r="J4249" s="277"/>
      <c r="K4249" s="278"/>
    </row>
    <row r="4250" spans="1:11" ht="63" hidden="1">
      <c r="A4250" s="319" t="s">
        <v>2410</v>
      </c>
      <c r="B4250" s="320" t="s">
        <v>1074</v>
      </c>
      <c r="C4250" s="320" t="s">
        <v>19</v>
      </c>
      <c r="D4250" s="320">
        <v>87548</v>
      </c>
      <c r="E4250" s="321" t="s">
        <v>1119</v>
      </c>
      <c r="F4250" s="321" t="s">
        <v>1318</v>
      </c>
      <c r="G4250" s="320"/>
      <c r="H4250" s="320" t="s">
        <v>21</v>
      </c>
      <c r="I4250" s="321">
        <v>1</v>
      </c>
      <c r="J4250" s="321">
        <v>21.85</v>
      </c>
      <c r="K4250" s="322">
        <v>21.85</v>
      </c>
    </row>
    <row r="4251" spans="1:11" ht="24.75" hidden="1">
      <c r="A4251" s="315"/>
      <c r="B4251" s="316" t="s">
        <v>1066</v>
      </c>
      <c r="C4251" s="316" t="s">
        <v>1067</v>
      </c>
      <c r="D4251" s="316" t="s">
        <v>6</v>
      </c>
      <c r="E4251" s="317" t="s">
        <v>1068</v>
      </c>
      <c r="F4251" s="317" t="s">
        <v>1069</v>
      </c>
      <c r="G4251" s="316"/>
      <c r="H4251" s="316" t="s">
        <v>1070</v>
      </c>
      <c r="I4251" s="317" t="s">
        <v>11</v>
      </c>
      <c r="J4251" s="317" t="s">
        <v>1071</v>
      </c>
      <c r="K4251" s="318" t="s">
        <v>1072</v>
      </c>
    </row>
    <row r="4252" spans="1:11" ht="24.75" hidden="1">
      <c r="A4252" s="323" t="s">
        <v>1076</v>
      </c>
      <c r="B4252" s="324" t="s">
        <v>1083</v>
      </c>
      <c r="C4252" s="324" t="s">
        <v>19</v>
      </c>
      <c r="D4252" s="324">
        <v>87369</v>
      </c>
      <c r="E4252" s="323" t="s">
        <v>1308</v>
      </c>
      <c r="F4252" s="403" t="s">
        <v>1085</v>
      </c>
      <c r="G4252" s="404"/>
      <c r="H4252" s="324" t="s">
        <v>28</v>
      </c>
      <c r="I4252" s="323">
        <v>2.1299999999999999E-2</v>
      </c>
      <c r="J4252" s="323">
        <v>601.74</v>
      </c>
      <c r="K4252" s="325">
        <v>12.81</v>
      </c>
    </row>
    <row r="4253" spans="1:11" hidden="1">
      <c r="A4253" s="323" t="s">
        <v>1076</v>
      </c>
      <c r="B4253" s="324" t="s">
        <v>1083</v>
      </c>
      <c r="C4253" s="324" t="s">
        <v>19</v>
      </c>
      <c r="D4253" s="324">
        <v>88309</v>
      </c>
      <c r="E4253" s="323" t="s">
        <v>1208</v>
      </c>
      <c r="F4253" s="403" t="s">
        <v>1085</v>
      </c>
      <c r="G4253" s="404"/>
      <c r="H4253" s="324" t="s">
        <v>979</v>
      </c>
      <c r="I4253" s="323">
        <v>0.35</v>
      </c>
      <c r="J4253" s="323">
        <v>19.98</v>
      </c>
      <c r="K4253" s="325">
        <v>6.99</v>
      </c>
    </row>
    <row r="4254" spans="1:11" hidden="1">
      <c r="A4254" s="323" t="s">
        <v>1076</v>
      </c>
      <c r="B4254" s="324" t="s">
        <v>1083</v>
      </c>
      <c r="C4254" s="324" t="s">
        <v>19</v>
      </c>
      <c r="D4254" s="324">
        <v>88316</v>
      </c>
      <c r="E4254" s="323" t="s">
        <v>1086</v>
      </c>
      <c r="F4254" s="403" t="s">
        <v>1085</v>
      </c>
      <c r="G4254" s="404"/>
      <c r="H4254" s="324" t="s">
        <v>979</v>
      </c>
      <c r="I4254" s="323">
        <v>0.128</v>
      </c>
      <c r="J4254" s="323">
        <v>16.02</v>
      </c>
      <c r="K4254" s="325">
        <v>2.0499999999999998</v>
      </c>
    </row>
    <row r="4255" spans="1:11" hidden="1">
      <c r="A4255" s="277"/>
      <c r="B4255"/>
      <c r="C4255"/>
      <c r="D4255"/>
      <c r="E4255" s="277"/>
      <c r="F4255" s="277"/>
      <c r="G4255"/>
      <c r="H4255"/>
      <c r="I4255" s="277"/>
      <c r="J4255" s="277"/>
      <c r="K4255" s="278"/>
    </row>
    <row r="4256" spans="1:11" hidden="1">
      <c r="A4256" s="277"/>
      <c r="B4256"/>
      <c r="C4256"/>
      <c r="D4256"/>
      <c r="E4256" s="277"/>
      <c r="F4256" s="277"/>
      <c r="G4256"/>
      <c r="H4256"/>
      <c r="I4256" s="277"/>
      <c r="J4256" s="277"/>
      <c r="K4256" s="278"/>
    </row>
    <row r="4257" spans="1:11" ht="63" hidden="1">
      <c r="A4257" s="319" t="s">
        <v>2411</v>
      </c>
      <c r="B4257" s="320" t="s">
        <v>1074</v>
      </c>
      <c r="C4257" s="320" t="s">
        <v>19</v>
      </c>
      <c r="D4257" s="320">
        <v>87529</v>
      </c>
      <c r="E4257" s="321" t="s">
        <v>98</v>
      </c>
      <c r="F4257" s="321" t="s">
        <v>1318</v>
      </c>
      <c r="G4257" s="320"/>
      <c r="H4257" s="320" t="s">
        <v>21</v>
      </c>
      <c r="I4257" s="321">
        <v>1</v>
      </c>
      <c r="J4257" s="321">
        <v>30.91</v>
      </c>
      <c r="K4257" s="322">
        <v>30.91</v>
      </c>
    </row>
    <row r="4258" spans="1:11" ht="24.75" hidden="1">
      <c r="A4258" s="315"/>
      <c r="B4258" s="316" t="s">
        <v>1066</v>
      </c>
      <c r="C4258" s="316" t="s">
        <v>1067</v>
      </c>
      <c r="D4258" s="316" t="s">
        <v>6</v>
      </c>
      <c r="E4258" s="317" t="s">
        <v>1068</v>
      </c>
      <c r="F4258" s="317" t="s">
        <v>1069</v>
      </c>
      <c r="G4258" s="316"/>
      <c r="H4258" s="316" t="s">
        <v>1070</v>
      </c>
      <c r="I4258" s="317" t="s">
        <v>11</v>
      </c>
      <c r="J4258" s="317" t="s">
        <v>1071</v>
      </c>
      <c r="K4258" s="318" t="s">
        <v>1072</v>
      </c>
    </row>
    <row r="4259" spans="1:11" ht="24.75" hidden="1">
      <c r="A4259" s="323" t="s">
        <v>1076</v>
      </c>
      <c r="B4259" s="324" t="s">
        <v>1083</v>
      </c>
      <c r="C4259" s="324" t="s">
        <v>19</v>
      </c>
      <c r="D4259" s="324">
        <v>87292</v>
      </c>
      <c r="E4259" s="323" t="s">
        <v>1321</v>
      </c>
      <c r="F4259" s="403" t="s">
        <v>1085</v>
      </c>
      <c r="G4259" s="404"/>
      <c r="H4259" s="324" t="s">
        <v>28</v>
      </c>
      <c r="I4259" s="323">
        <v>3.7600000000000001E-2</v>
      </c>
      <c r="J4259" s="323">
        <v>499.88</v>
      </c>
      <c r="K4259" s="325">
        <v>18.79</v>
      </c>
    </row>
    <row r="4260" spans="1:11" hidden="1">
      <c r="A4260" s="323" t="s">
        <v>1076</v>
      </c>
      <c r="B4260" s="324" t="s">
        <v>1083</v>
      </c>
      <c r="C4260" s="324" t="s">
        <v>19</v>
      </c>
      <c r="D4260" s="324">
        <v>88309</v>
      </c>
      <c r="E4260" s="323" t="s">
        <v>1208</v>
      </c>
      <c r="F4260" s="403" t="s">
        <v>1085</v>
      </c>
      <c r="G4260" s="404"/>
      <c r="H4260" s="324" t="s">
        <v>979</v>
      </c>
      <c r="I4260" s="323">
        <v>0.47</v>
      </c>
      <c r="J4260" s="323">
        <v>19.98</v>
      </c>
      <c r="K4260" s="325">
        <v>9.39</v>
      </c>
    </row>
    <row r="4261" spans="1:11" hidden="1">
      <c r="A4261" s="323" t="s">
        <v>1076</v>
      </c>
      <c r="B4261" s="324" t="s">
        <v>1083</v>
      </c>
      <c r="C4261" s="324" t="s">
        <v>19</v>
      </c>
      <c r="D4261" s="324">
        <v>88316</v>
      </c>
      <c r="E4261" s="323" t="s">
        <v>1086</v>
      </c>
      <c r="F4261" s="403" t="s">
        <v>1085</v>
      </c>
      <c r="G4261" s="404"/>
      <c r="H4261" s="324" t="s">
        <v>979</v>
      </c>
      <c r="I4261" s="323">
        <v>0.17100000000000001</v>
      </c>
      <c r="J4261" s="323">
        <v>16.02</v>
      </c>
      <c r="K4261" s="325">
        <v>2.73</v>
      </c>
    </row>
    <row r="4262" spans="1:11" hidden="1">
      <c r="A4262" s="277"/>
      <c r="B4262"/>
      <c r="C4262"/>
      <c r="D4262"/>
      <c r="E4262" s="277"/>
      <c r="F4262" s="277"/>
      <c r="G4262"/>
      <c r="H4262"/>
      <c r="I4262" s="277"/>
      <c r="J4262" s="277"/>
      <c r="K4262" s="278"/>
    </row>
    <row r="4263" spans="1:11" hidden="1">
      <c r="A4263" s="277"/>
      <c r="B4263"/>
      <c r="C4263"/>
      <c r="D4263"/>
      <c r="E4263" s="277"/>
      <c r="F4263" s="277"/>
      <c r="G4263"/>
      <c r="H4263"/>
      <c r="I4263" s="277"/>
      <c r="J4263" s="277"/>
      <c r="K4263" s="278"/>
    </row>
    <row r="4264" spans="1:11" ht="78.75" hidden="1">
      <c r="A4264" s="319" t="s">
        <v>2412</v>
      </c>
      <c r="B4264" s="320" t="s">
        <v>1074</v>
      </c>
      <c r="C4264" s="320" t="s">
        <v>19</v>
      </c>
      <c r="D4264" s="320">
        <v>88392</v>
      </c>
      <c r="E4264" s="321" t="s">
        <v>2075</v>
      </c>
      <c r="F4264" s="321" t="s">
        <v>2125</v>
      </c>
      <c r="G4264" s="320"/>
      <c r="H4264" s="320" t="s">
        <v>1101</v>
      </c>
      <c r="I4264" s="321">
        <v>1</v>
      </c>
      <c r="J4264" s="321">
        <v>1</v>
      </c>
      <c r="K4264" s="322">
        <v>1</v>
      </c>
    </row>
    <row r="4265" spans="1:11" ht="24.75" hidden="1">
      <c r="A4265" s="315"/>
      <c r="B4265" s="316" t="s">
        <v>1066</v>
      </c>
      <c r="C4265" s="316" t="s">
        <v>1067</v>
      </c>
      <c r="D4265" s="316" t="s">
        <v>6</v>
      </c>
      <c r="E4265" s="317" t="s">
        <v>1068</v>
      </c>
      <c r="F4265" s="317" t="s">
        <v>1069</v>
      </c>
      <c r="G4265" s="316"/>
      <c r="H4265" s="316" t="s">
        <v>1070</v>
      </c>
      <c r="I4265" s="317" t="s">
        <v>11</v>
      </c>
      <c r="J4265" s="317" t="s">
        <v>1071</v>
      </c>
      <c r="K4265" s="318" t="s">
        <v>1072</v>
      </c>
    </row>
    <row r="4266" spans="1:11" ht="24.75" hidden="1">
      <c r="A4266" s="323" t="s">
        <v>1076</v>
      </c>
      <c r="B4266" s="324" t="s">
        <v>1083</v>
      </c>
      <c r="C4266" s="324" t="s">
        <v>19</v>
      </c>
      <c r="D4266" s="324">
        <v>88387</v>
      </c>
      <c r="E4266" s="323" t="s">
        <v>2413</v>
      </c>
      <c r="F4266" s="403" t="s">
        <v>1098</v>
      </c>
      <c r="G4266" s="404"/>
      <c r="H4266" s="324" t="s">
        <v>979</v>
      </c>
      <c r="I4266" s="323">
        <v>1</v>
      </c>
      <c r="J4266" s="323">
        <v>0.9</v>
      </c>
      <c r="K4266" s="325">
        <v>0.9</v>
      </c>
    </row>
    <row r="4267" spans="1:11" ht="24.75" hidden="1">
      <c r="A4267" s="323" t="s">
        <v>1076</v>
      </c>
      <c r="B4267" s="324" t="s">
        <v>1083</v>
      </c>
      <c r="C4267" s="324" t="s">
        <v>19</v>
      </c>
      <c r="D4267" s="324">
        <v>88389</v>
      </c>
      <c r="E4267" s="323" t="s">
        <v>2414</v>
      </c>
      <c r="F4267" s="403" t="s">
        <v>1098</v>
      </c>
      <c r="G4267" s="404"/>
      <c r="H4267" s="324" t="s">
        <v>979</v>
      </c>
      <c r="I4267" s="323">
        <v>1</v>
      </c>
      <c r="J4267" s="323">
        <v>0.1</v>
      </c>
      <c r="K4267" s="325">
        <v>0.1</v>
      </c>
    </row>
    <row r="4268" spans="1:11" hidden="1">
      <c r="A4268" s="277"/>
      <c r="B4268"/>
      <c r="C4268"/>
      <c r="D4268"/>
      <c r="E4268" s="277"/>
      <c r="F4268" s="277"/>
      <c r="G4268"/>
      <c r="H4268"/>
      <c r="I4268" s="277"/>
      <c r="J4268" s="277"/>
      <c r="K4268" s="278"/>
    </row>
    <row r="4269" spans="1:11" hidden="1">
      <c r="A4269" s="277"/>
      <c r="B4269"/>
      <c r="C4269"/>
      <c r="D4269"/>
      <c r="E4269" s="277"/>
      <c r="F4269" s="277"/>
      <c r="G4269"/>
      <c r="H4269"/>
      <c r="I4269" s="277"/>
      <c r="J4269" s="277"/>
      <c r="K4269" s="278"/>
    </row>
    <row r="4270" spans="1:11" ht="78.75" hidden="1">
      <c r="A4270" s="319" t="s">
        <v>2415</v>
      </c>
      <c r="B4270" s="320" t="s">
        <v>1074</v>
      </c>
      <c r="C4270" s="320" t="s">
        <v>19</v>
      </c>
      <c r="D4270" s="320">
        <v>88386</v>
      </c>
      <c r="E4270" s="321" t="s">
        <v>2074</v>
      </c>
      <c r="F4270" s="321" t="s">
        <v>2125</v>
      </c>
      <c r="G4270" s="320"/>
      <c r="H4270" s="320" t="s">
        <v>1099</v>
      </c>
      <c r="I4270" s="321">
        <v>1</v>
      </c>
      <c r="J4270" s="321">
        <v>4.82</v>
      </c>
      <c r="K4270" s="322">
        <v>4.82</v>
      </c>
    </row>
    <row r="4271" spans="1:11" ht="24.75" hidden="1">
      <c r="A4271" s="315"/>
      <c r="B4271" s="316" t="s">
        <v>1066</v>
      </c>
      <c r="C4271" s="316" t="s">
        <v>1067</v>
      </c>
      <c r="D4271" s="316" t="s">
        <v>6</v>
      </c>
      <c r="E4271" s="317" t="s">
        <v>1068</v>
      </c>
      <c r="F4271" s="317" t="s">
        <v>1069</v>
      </c>
      <c r="G4271" s="316"/>
      <c r="H4271" s="316" t="s">
        <v>1070</v>
      </c>
      <c r="I4271" s="317" t="s">
        <v>11</v>
      </c>
      <c r="J4271" s="317" t="s">
        <v>1071</v>
      </c>
      <c r="K4271" s="318" t="s">
        <v>1072</v>
      </c>
    </row>
    <row r="4272" spans="1:11" ht="24.75" hidden="1">
      <c r="A4272" s="323" t="s">
        <v>1076</v>
      </c>
      <c r="B4272" s="324" t="s">
        <v>1083</v>
      </c>
      <c r="C4272" s="324" t="s">
        <v>19</v>
      </c>
      <c r="D4272" s="324">
        <v>88387</v>
      </c>
      <c r="E4272" s="323" t="s">
        <v>2413</v>
      </c>
      <c r="F4272" s="403" t="s">
        <v>1098</v>
      </c>
      <c r="G4272" s="404"/>
      <c r="H4272" s="324" t="s">
        <v>979</v>
      </c>
      <c r="I4272" s="323">
        <v>1</v>
      </c>
      <c r="J4272" s="323">
        <v>0.9</v>
      </c>
      <c r="K4272" s="325">
        <v>0.9</v>
      </c>
    </row>
    <row r="4273" spans="1:11" ht="24.75" hidden="1">
      <c r="A4273" s="323" t="s">
        <v>1076</v>
      </c>
      <c r="B4273" s="324" t="s">
        <v>1083</v>
      </c>
      <c r="C4273" s="324" t="s">
        <v>19</v>
      </c>
      <c r="D4273" s="324">
        <v>88389</v>
      </c>
      <c r="E4273" s="323" t="s">
        <v>2414</v>
      </c>
      <c r="F4273" s="403" t="s">
        <v>1098</v>
      </c>
      <c r="G4273" s="404"/>
      <c r="H4273" s="324" t="s">
        <v>979</v>
      </c>
      <c r="I4273" s="323">
        <v>1</v>
      </c>
      <c r="J4273" s="323">
        <v>0.1</v>
      </c>
      <c r="K4273" s="325">
        <v>0.1</v>
      </c>
    </row>
    <row r="4274" spans="1:11" ht="24.75" hidden="1">
      <c r="A4274" s="323" t="s">
        <v>1076</v>
      </c>
      <c r="B4274" s="324" t="s">
        <v>1083</v>
      </c>
      <c r="C4274" s="324" t="s">
        <v>19</v>
      </c>
      <c r="D4274" s="324">
        <v>88390</v>
      </c>
      <c r="E4274" s="323" t="s">
        <v>2416</v>
      </c>
      <c r="F4274" s="403" t="s">
        <v>1098</v>
      </c>
      <c r="G4274" s="404"/>
      <c r="H4274" s="324" t="s">
        <v>979</v>
      </c>
      <c r="I4274" s="323">
        <v>1</v>
      </c>
      <c r="J4274" s="323">
        <v>0.98</v>
      </c>
      <c r="K4274" s="325">
        <v>0.98</v>
      </c>
    </row>
    <row r="4275" spans="1:11" ht="24.75" hidden="1">
      <c r="A4275" s="323" t="s">
        <v>1076</v>
      </c>
      <c r="B4275" s="324" t="s">
        <v>1083</v>
      </c>
      <c r="C4275" s="324" t="s">
        <v>19</v>
      </c>
      <c r="D4275" s="324">
        <v>88391</v>
      </c>
      <c r="E4275" s="323" t="s">
        <v>2417</v>
      </c>
      <c r="F4275" s="403" t="s">
        <v>1098</v>
      </c>
      <c r="G4275" s="404"/>
      <c r="H4275" s="324" t="s">
        <v>979</v>
      </c>
      <c r="I4275" s="323">
        <v>1</v>
      </c>
      <c r="J4275" s="323">
        <v>2.84</v>
      </c>
      <c r="K4275" s="325">
        <v>2.84</v>
      </c>
    </row>
    <row r="4276" spans="1:11" hidden="1">
      <c r="A4276" s="277"/>
      <c r="B4276"/>
      <c r="C4276"/>
      <c r="D4276"/>
      <c r="E4276" s="277"/>
      <c r="F4276" s="277"/>
      <c r="G4276"/>
      <c r="H4276"/>
      <c r="I4276" s="277"/>
      <c r="J4276" s="277"/>
      <c r="K4276" s="278"/>
    </row>
    <row r="4277" spans="1:11" hidden="1">
      <c r="A4277" s="277"/>
      <c r="B4277"/>
      <c r="C4277"/>
      <c r="D4277"/>
      <c r="E4277" s="277"/>
      <c r="F4277" s="277"/>
      <c r="G4277"/>
      <c r="H4277"/>
      <c r="I4277" s="277"/>
      <c r="J4277" s="277"/>
      <c r="K4277" s="278"/>
    </row>
    <row r="4278" spans="1:11" ht="78.75" hidden="1">
      <c r="A4278" s="319" t="s">
        <v>2418</v>
      </c>
      <c r="B4278" s="320" t="s">
        <v>1074</v>
      </c>
      <c r="C4278" s="320" t="s">
        <v>19</v>
      </c>
      <c r="D4278" s="320">
        <v>88387</v>
      </c>
      <c r="E4278" s="321" t="s">
        <v>2413</v>
      </c>
      <c r="F4278" s="321" t="s">
        <v>2125</v>
      </c>
      <c r="G4278" s="320"/>
      <c r="H4278" s="320" t="s">
        <v>979</v>
      </c>
      <c r="I4278" s="321">
        <v>1</v>
      </c>
      <c r="J4278" s="321">
        <v>0.9</v>
      </c>
      <c r="K4278" s="322">
        <v>0.9</v>
      </c>
    </row>
    <row r="4279" spans="1:11" ht="24.75" hidden="1">
      <c r="A4279" s="315"/>
      <c r="B4279" s="316" t="s">
        <v>1066</v>
      </c>
      <c r="C4279" s="316" t="s">
        <v>1067</v>
      </c>
      <c r="D4279" s="316" t="s">
        <v>6</v>
      </c>
      <c r="E4279" s="317" t="s">
        <v>1068</v>
      </c>
      <c r="F4279" s="317" t="s">
        <v>1069</v>
      </c>
      <c r="G4279" s="316"/>
      <c r="H4279" s="316" t="s">
        <v>1070</v>
      </c>
      <c r="I4279" s="317" t="s">
        <v>11</v>
      </c>
      <c r="J4279" s="317" t="s">
        <v>1071</v>
      </c>
      <c r="K4279" s="318" t="s">
        <v>1072</v>
      </c>
    </row>
    <row r="4280" spans="1:11" ht="24.75" hidden="1">
      <c r="A4280" s="323" t="s">
        <v>1076</v>
      </c>
      <c r="B4280" s="324" t="s">
        <v>1077</v>
      </c>
      <c r="C4280" s="324" t="s">
        <v>19</v>
      </c>
      <c r="D4280" s="324">
        <v>37544</v>
      </c>
      <c r="E4280" s="323" t="s">
        <v>2419</v>
      </c>
      <c r="F4280" s="403" t="s">
        <v>1202</v>
      </c>
      <c r="G4280" s="404"/>
      <c r="H4280" s="324" t="s">
        <v>123</v>
      </c>
      <c r="I4280" s="323">
        <v>6.3999999999999997E-5</v>
      </c>
      <c r="J4280" s="323">
        <v>14089.98</v>
      </c>
      <c r="K4280" s="325">
        <v>0.9</v>
      </c>
    </row>
    <row r="4281" spans="1:11" hidden="1">
      <c r="A4281" s="277"/>
      <c r="B4281"/>
      <c r="C4281"/>
      <c r="D4281"/>
      <c r="E4281" s="277"/>
      <c r="F4281" s="277"/>
      <c r="G4281"/>
      <c r="H4281"/>
      <c r="I4281" s="277"/>
      <c r="J4281" s="277"/>
      <c r="K4281" s="278"/>
    </row>
    <row r="4282" spans="1:11" hidden="1">
      <c r="A4282" s="277"/>
      <c r="B4282"/>
      <c r="C4282"/>
      <c r="D4282"/>
      <c r="E4282" s="277"/>
      <c r="F4282" s="277"/>
      <c r="G4282"/>
      <c r="H4282"/>
      <c r="I4282" s="277"/>
      <c r="J4282" s="277"/>
      <c r="K4282" s="278"/>
    </row>
    <row r="4283" spans="1:11" ht="78.75" hidden="1">
      <c r="A4283" s="319" t="s">
        <v>2420</v>
      </c>
      <c r="B4283" s="320" t="s">
        <v>1074</v>
      </c>
      <c r="C4283" s="320" t="s">
        <v>19</v>
      </c>
      <c r="D4283" s="320">
        <v>88389</v>
      </c>
      <c r="E4283" s="321" t="s">
        <v>2414</v>
      </c>
      <c r="F4283" s="321" t="s">
        <v>2125</v>
      </c>
      <c r="G4283" s="320"/>
      <c r="H4283" s="320" t="s">
        <v>979</v>
      </c>
      <c r="I4283" s="321">
        <v>1</v>
      </c>
      <c r="J4283" s="321">
        <v>0.1</v>
      </c>
      <c r="K4283" s="322">
        <v>0.1</v>
      </c>
    </row>
    <row r="4284" spans="1:11" ht="24.75" hidden="1">
      <c r="A4284" s="315"/>
      <c r="B4284" s="316" t="s">
        <v>1066</v>
      </c>
      <c r="C4284" s="316" t="s">
        <v>1067</v>
      </c>
      <c r="D4284" s="316" t="s">
        <v>6</v>
      </c>
      <c r="E4284" s="317" t="s">
        <v>1068</v>
      </c>
      <c r="F4284" s="317" t="s">
        <v>1069</v>
      </c>
      <c r="G4284" s="316"/>
      <c r="H4284" s="316" t="s">
        <v>1070</v>
      </c>
      <c r="I4284" s="317" t="s">
        <v>11</v>
      </c>
      <c r="J4284" s="317" t="s">
        <v>1071</v>
      </c>
      <c r="K4284" s="318" t="s">
        <v>1072</v>
      </c>
    </row>
    <row r="4285" spans="1:11" ht="24.75" hidden="1">
      <c r="A4285" s="323" t="s">
        <v>1076</v>
      </c>
      <c r="B4285" s="324" t="s">
        <v>1077</v>
      </c>
      <c r="C4285" s="324" t="s">
        <v>19</v>
      </c>
      <c r="D4285" s="324">
        <v>37544</v>
      </c>
      <c r="E4285" s="323" t="s">
        <v>2419</v>
      </c>
      <c r="F4285" s="403" t="s">
        <v>1202</v>
      </c>
      <c r="G4285" s="404"/>
      <c r="H4285" s="324" t="s">
        <v>123</v>
      </c>
      <c r="I4285" s="323">
        <v>7.6000000000000001E-6</v>
      </c>
      <c r="J4285" s="323">
        <v>14089.98</v>
      </c>
      <c r="K4285" s="325">
        <v>0.1</v>
      </c>
    </row>
    <row r="4286" spans="1:11" hidden="1">
      <c r="A4286" s="277"/>
      <c r="B4286"/>
      <c r="C4286"/>
      <c r="D4286"/>
      <c r="E4286" s="277"/>
      <c r="F4286" s="277"/>
      <c r="G4286"/>
      <c r="H4286"/>
      <c r="I4286" s="277"/>
      <c r="J4286" s="277"/>
      <c r="K4286" s="278"/>
    </row>
    <row r="4287" spans="1:11" hidden="1">
      <c r="A4287" s="277"/>
      <c r="B4287"/>
      <c r="C4287"/>
      <c r="D4287"/>
      <c r="E4287" s="277"/>
      <c r="F4287" s="277"/>
      <c r="G4287"/>
      <c r="H4287"/>
      <c r="I4287" s="277"/>
      <c r="J4287" s="277"/>
      <c r="K4287" s="278"/>
    </row>
    <row r="4288" spans="1:11" ht="78.75" hidden="1">
      <c r="A4288" s="319" t="s">
        <v>2421</v>
      </c>
      <c r="B4288" s="320" t="s">
        <v>1074</v>
      </c>
      <c r="C4288" s="320" t="s">
        <v>19</v>
      </c>
      <c r="D4288" s="320">
        <v>88390</v>
      </c>
      <c r="E4288" s="321" t="s">
        <v>2416</v>
      </c>
      <c r="F4288" s="321" t="s">
        <v>2125</v>
      </c>
      <c r="G4288" s="320"/>
      <c r="H4288" s="320" t="s">
        <v>979</v>
      </c>
      <c r="I4288" s="321">
        <v>1</v>
      </c>
      <c r="J4288" s="321">
        <v>0.98</v>
      </c>
      <c r="K4288" s="322">
        <v>0.98</v>
      </c>
    </row>
    <row r="4289" spans="1:11" ht="24.75" hidden="1">
      <c r="A4289" s="315"/>
      <c r="B4289" s="316" t="s">
        <v>1066</v>
      </c>
      <c r="C4289" s="316" t="s">
        <v>1067</v>
      </c>
      <c r="D4289" s="316" t="s">
        <v>6</v>
      </c>
      <c r="E4289" s="317" t="s">
        <v>1068</v>
      </c>
      <c r="F4289" s="317" t="s">
        <v>1069</v>
      </c>
      <c r="G4289" s="316"/>
      <c r="H4289" s="316" t="s">
        <v>1070</v>
      </c>
      <c r="I4289" s="317" t="s">
        <v>11</v>
      </c>
      <c r="J4289" s="317" t="s">
        <v>1071</v>
      </c>
      <c r="K4289" s="318" t="s">
        <v>1072</v>
      </c>
    </row>
    <row r="4290" spans="1:11" ht="24.75" hidden="1">
      <c r="A4290" s="323" t="s">
        <v>1076</v>
      </c>
      <c r="B4290" s="324" t="s">
        <v>1077</v>
      </c>
      <c r="C4290" s="324" t="s">
        <v>19</v>
      </c>
      <c r="D4290" s="324">
        <v>37544</v>
      </c>
      <c r="E4290" s="323" t="s">
        <v>2419</v>
      </c>
      <c r="F4290" s="403" t="s">
        <v>1202</v>
      </c>
      <c r="G4290" s="404"/>
      <c r="H4290" s="324" t="s">
        <v>123</v>
      </c>
      <c r="I4290" s="323">
        <v>6.9999999999999994E-5</v>
      </c>
      <c r="J4290" s="323">
        <v>14089.98</v>
      </c>
      <c r="K4290" s="325">
        <v>0.98</v>
      </c>
    </row>
    <row r="4291" spans="1:11" hidden="1">
      <c r="A4291" s="277"/>
      <c r="B4291"/>
      <c r="C4291"/>
      <c r="D4291"/>
      <c r="E4291" s="277"/>
      <c r="F4291" s="277"/>
      <c r="G4291"/>
      <c r="H4291"/>
      <c r="I4291" s="277"/>
      <c r="J4291" s="277"/>
      <c r="K4291" s="278"/>
    </row>
    <row r="4292" spans="1:11" hidden="1">
      <c r="A4292" s="277"/>
      <c r="B4292"/>
      <c r="C4292"/>
      <c r="D4292"/>
      <c r="E4292" s="277"/>
      <c r="F4292" s="277"/>
      <c r="G4292"/>
      <c r="H4292"/>
      <c r="I4292" s="277"/>
      <c r="J4292" s="277"/>
      <c r="K4292" s="278"/>
    </row>
    <row r="4293" spans="1:11" ht="78.75" hidden="1">
      <c r="A4293" s="319" t="s">
        <v>2422</v>
      </c>
      <c r="B4293" s="320" t="s">
        <v>1074</v>
      </c>
      <c r="C4293" s="320" t="s">
        <v>19</v>
      </c>
      <c r="D4293" s="320">
        <v>88391</v>
      </c>
      <c r="E4293" s="321" t="s">
        <v>2417</v>
      </c>
      <c r="F4293" s="321" t="s">
        <v>2125</v>
      </c>
      <c r="G4293" s="320"/>
      <c r="H4293" s="320" t="s">
        <v>979</v>
      </c>
      <c r="I4293" s="321">
        <v>1</v>
      </c>
      <c r="J4293" s="321">
        <v>2.84</v>
      </c>
      <c r="K4293" s="322">
        <v>2.84</v>
      </c>
    </row>
    <row r="4294" spans="1:11" ht="24.75" hidden="1">
      <c r="A4294" s="315"/>
      <c r="B4294" s="316" t="s">
        <v>1066</v>
      </c>
      <c r="C4294" s="316" t="s">
        <v>1067</v>
      </c>
      <c r="D4294" s="316" t="s">
        <v>6</v>
      </c>
      <c r="E4294" s="317" t="s">
        <v>1068</v>
      </c>
      <c r="F4294" s="317" t="s">
        <v>1069</v>
      </c>
      <c r="G4294" s="316"/>
      <c r="H4294" s="316" t="s">
        <v>1070</v>
      </c>
      <c r="I4294" s="317" t="s">
        <v>11</v>
      </c>
      <c r="J4294" s="317" t="s">
        <v>1071</v>
      </c>
      <c r="K4294" s="318" t="s">
        <v>1072</v>
      </c>
    </row>
    <row r="4295" spans="1:11" hidden="1">
      <c r="A4295" s="323" t="s">
        <v>1076</v>
      </c>
      <c r="B4295" s="324" t="s">
        <v>1077</v>
      </c>
      <c r="C4295" s="324" t="s">
        <v>19</v>
      </c>
      <c r="D4295" s="324">
        <v>2705</v>
      </c>
      <c r="E4295" s="323" t="s">
        <v>2136</v>
      </c>
      <c r="F4295" s="403" t="s">
        <v>1079</v>
      </c>
      <c r="G4295" s="404"/>
      <c r="H4295" s="324" t="s">
        <v>2137</v>
      </c>
      <c r="I4295" s="323">
        <v>3.13</v>
      </c>
      <c r="J4295" s="323">
        <v>0.91</v>
      </c>
      <c r="K4295" s="325">
        <v>2.84</v>
      </c>
    </row>
    <row r="4296" spans="1:11" hidden="1">
      <c r="A4296" s="277"/>
      <c r="B4296"/>
      <c r="C4296"/>
      <c r="D4296"/>
      <c r="E4296" s="277"/>
      <c r="F4296" s="277"/>
      <c r="G4296"/>
      <c r="H4296"/>
      <c r="I4296" s="277"/>
      <c r="J4296" s="277"/>
      <c r="K4296" s="278"/>
    </row>
    <row r="4297" spans="1:11" hidden="1">
      <c r="A4297" s="277"/>
      <c r="B4297"/>
      <c r="C4297"/>
      <c r="D4297"/>
      <c r="E4297" s="277"/>
      <c r="F4297" s="277"/>
      <c r="G4297"/>
      <c r="H4297"/>
      <c r="I4297" s="277"/>
      <c r="J4297" s="277"/>
      <c r="K4297" s="278"/>
    </row>
    <row r="4298" spans="1:11" ht="31.5" hidden="1">
      <c r="A4298" s="319" t="s">
        <v>2423</v>
      </c>
      <c r="B4298" s="320" t="s">
        <v>1074</v>
      </c>
      <c r="C4298" s="320" t="s">
        <v>19</v>
      </c>
      <c r="D4298" s="320">
        <v>88278</v>
      </c>
      <c r="E4298" s="321" t="s">
        <v>1355</v>
      </c>
      <c r="F4298" s="321" t="s">
        <v>1195</v>
      </c>
      <c r="G4298" s="320"/>
      <c r="H4298" s="320" t="s">
        <v>979</v>
      </c>
      <c r="I4298" s="321">
        <v>1</v>
      </c>
      <c r="J4298" s="321">
        <v>14.42</v>
      </c>
      <c r="K4298" s="322">
        <v>14.42</v>
      </c>
    </row>
    <row r="4299" spans="1:11" ht="24.75" hidden="1">
      <c r="A4299" s="315"/>
      <c r="B4299" s="316" t="s">
        <v>1066</v>
      </c>
      <c r="C4299" s="316" t="s">
        <v>1067</v>
      </c>
      <c r="D4299" s="316" t="s">
        <v>6</v>
      </c>
      <c r="E4299" s="317" t="s">
        <v>1068</v>
      </c>
      <c r="F4299" s="317" t="s">
        <v>1069</v>
      </c>
      <c r="G4299" s="316"/>
      <c r="H4299" s="316" t="s">
        <v>1070</v>
      </c>
      <c r="I4299" s="317" t="s">
        <v>11</v>
      </c>
      <c r="J4299" s="317" t="s">
        <v>1071</v>
      </c>
      <c r="K4299" s="318" t="s">
        <v>1072</v>
      </c>
    </row>
    <row r="4300" spans="1:11" hidden="1">
      <c r="A4300" s="323" t="s">
        <v>1076</v>
      </c>
      <c r="B4300" s="324" t="s">
        <v>1077</v>
      </c>
      <c r="C4300" s="324" t="s">
        <v>19</v>
      </c>
      <c r="D4300" s="324">
        <v>37370</v>
      </c>
      <c r="E4300" s="323" t="s">
        <v>2049</v>
      </c>
      <c r="F4300" s="403" t="s">
        <v>1079</v>
      </c>
      <c r="G4300" s="404"/>
      <c r="H4300" s="324" t="s">
        <v>979</v>
      </c>
      <c r="I4300" s="323">
        <v>1</v>
      </c>
      <c r="J4300" s="323">
        <v>1.52</v>
      </c>
      <c r="K4300" s="325">
        <v>1.52</v>
      </c>
    </row>
    <row r="4301" spans="1:11" hidden="1">
      <c r="A4301" s="323" t="s">
        <v>1076</v>
      </c>
      <c r="B4301" s="324" t="s">
        <v>1077</v>
      </c>
      <c r="C4301" s="324" t="s">
        <v>19</v>
      </c>
      <c r="D4301" s="324">
        <v>37371</v>
      </c>
      <c r="E4301" s="323" t="s">
        <v>2050</v>
      </c>
      <c r="F4301" s="403" t="s">
        <v>1959</v>
      </c>
      <c r="G4301" s="404"/>
      <c r="H4301" s="324" t="s">
        <v>979</v>
      </c>
      <c r="I4301" s="323">
        <v>1</v>
      </c>
      <c r="J4301" s="323">
        <v>0.68</v>
      </c>
      <c r="K4301" s="325">
        <v>0.68</v>
      </c>
    </row>
    <row r="4302" spans="1:11" hidden="1">
      <c r="A4302" s="323" t="s">
        <v>1076</v>
      </c>
      <c r="B4302" s="324" t="s">
        <v>1077</v>
      </c>
      <c r="C4302" s="324" t="s">
        <v>19</v>
      </c>
      <c r="D4302" s="324">
        <v>37372</v>
      </c>
      <c r="E4302" s="323" t="s">
        <v>1198</v>
      </c>
      <c r="F4302" s="403" t="s">
        <v>1079</v>
      </c>
      <c r="G4302" s="404"/>
      <c r="H4302" s="324" t="s">
        <v>979</v>
      </c>
      <c r="I4302" s="323">
        <v>1</v>
      </c>
      <c r="J4302" s="323">
        <v>0.81</v>
      </c>
      <c r="K4302" s="325">
        <v>0.81</v>
      </c>
    </row>
    <row r="4303" spans="1:11" hidden="1">
      <c r="A4303" s="323" t="s">
        <v>1076</v>
      </c>
      <c r="B4303" s="324" t="s">
        <v>1077</v>
      </c>
      <c r="C4303" s="324" t="s">
        <v>19</v>
      </c>
      <c r="D4303" s="324">
        <v>37373</v>
      </c>
      <c r="E4303" s="323" t="s">
        <v>1199</v>
      </c>
      <c r="F4303" s="403" t="s">
        <v>1200</v>
      </c>
      <c r="G4303" s="404"/>
      <c r="H4303" s="324" t="s">
        <v>979</v>
      </c>
      <c r="I4303" s="323">
        <v>1</v>
      </c>
      <c r="J4303" s="323">
        <v>0.06</v>
      </c>
      <c r="K4303" s="325">
        <v>0.06</v>
      </c>
    </row>
    <row r="4304" spans="1:11" hidden="1">
      <c r="A4304" s="323" t="s">
        <v>1076</v>
      </c>
      <c r="B4304" s="324" t="s">
        <v>1077</v>
      </c>
      <c r="C4304" s="324" t="s">
        <v>19</v>
      </c>
      <c r="D4304" s="324">
        <v>43464</v>
      </c>
      <c r="E4304" s="323" t="s">
        <v>2424</v>
      </c>
      <c r="F4304" s="403" t="s">
        <v>1202</v>
      </c>
      <c r="G4304" s="404"/>
      <c r="H4304" s="324" t="s">
        <v>979</v>
      </c>
      <c r="I4304" s="323">
        <v>1</v>
      </c>
      <c r="J4304" s="323">
        <v>0.01</v>
      </c>
      <c r="K4304" s="325">
        <v>0.01</v>
      </c>
    </row>
    <row r="4305" spans="1:11" hidden="1">
      <c r="A4305" s="323" t="s">
        <v>1076</v>
      </c>
      <c r="B4305" s="324" t="s">
        <v>1077</v>
      </c>
      <c r="C4305" s="324" t="s">
        <v>19</v>
      </c>
      <c r="D4305" s="324">
        <v>43488</v>
      </c>
      <c r="E4305" s="323" t="s">
        <v>2425</v>
      </c>
      <c r="F4305" s="403" t="s">
        <v>1202</v>
      </c>
      <c r="G4305" s="404"/>
      <c r="H4305" s="324" t="s">
        <v>979</v>
      </c>
      <c r="I4305" s="323">
        <v>1</v>
      </c>
      <c r="J4305" s="323">
        <v>0.76</v>
      </c>
      <c r="K4305" s="325">
        <v>0.76</v>
      </c>
    </row>
    <row r="4306" spans="1:11" hidden="1">
      <c r="A4306" s="323" t="s">
        <v>1076</v>
      </c>
      <c r="B4306" s="324" t="s">
        <v>1077</v>
      </c>
      <c r="C4306" s="324" t="s">
        <v>19</v>
      </c>
      <c r="D4306" s="324">
        <v>44497</v>
      </c>
      <c r="E4306" s="323" t="s">
        <v>2265</v>
      </c>
      <c r="F4306" s="403" t="s">
        <v>1197</v>
      </c>
      <c r="G4306" s="404"/>
      <c r="H4306" s="324" t="s">
        <v>2259</v>
      </c>
      <c r="I4306" s="323">
        <v>1</v>
      </c>
      <c r="J4306" s="323">
        <v>10.49</v>
      </c>
      <c r="K4306" s="325">
        <v>10.49</v>
      </c>
    </row>
    <row r="4307" spans="1:11" hidden="1">
      <c r="A4307" s="323" t="s">
        <v>1076</v>
      </c>
      <c r="B4307" s="324" t="s">
        <v>1083</v>
      </c>
      <c r="C4307" s="324" t="s">
        <v>19</v>
      </c>
      <c r="D4307" s="324">
        <v>95344</v>
      </c>
      <c r="E4307" s="323" t="s">
        <v>2264</v>
      </c>
      <c r="F4307" s="403" t="s">
        <v>1085</v>
      </c>
      <c r="G4307" s="404"/>
      <c r="H4307" s="324" t="s">
        <v>979</v>
      </c>
      <c r="I4307" s="323">
        <v>1</v>
      </c>
      <c r="J4307" s="323">
        <v>0.09</v>
      </c>
      <c r="K4307" s="325">
        <v>0.09</v>
      </c>
    </row>
    <row r="4308" spans="1:11" hidden="1">
      <c r="A4308" s="277"/>
      <c r="B4308"/>
      <c r="C4308"/>
      <c r="D4308"/>
      <c r="E4308" s="277"/>
      <c r="F4308" s="277"/>
      <c r="G4308"/>
      <c r="H4308"/>
      <c r="I4308" s="277"/>
      <c r="J4308" s="277"/>
      <c r="K4308" s="278"/>
    </row>
    <row r="4309" spans="1:11" hidden="1">
      <c r="A4309" s="277"/>
      <c r="B4309"/>
      <c r="C4309"/>
      <c r="D4309"/>
      <c r="E4309" s="277"/>
      <c r="F4309" s="277"/>
      <c r="G4309"/>
      <c r="H4309"/>
      <c r="I4309" s="277"/>
      <c r="J4309" s="277"/>
      <c r="K4309" s="278"/>
    </row>
    <row r="4310" spans="1:11" ht="31.5" hidden="1">
      <c r="A4310" s="319" t="s">
        <v>2426</v>
      </c>
      <c r="B4310" s="320" t="s">
        <v>1074</v>
      </c>
      <c r="C4310" s="320" t="s">
        <v>19</v>
      </c>
      <c r="D4310" s="320">
        <v>88286</v>
      </c>
      <c r="E4310" s="321" t="s">
        <v>2351</v>
      </c>
      <c r="F4310" s="321" t="s">
        <v>1195</v>
      </c>
      <c r="G4310" s="320"/>
      <c r="H4310" s="320" t="s">
        <v>979</v>
      </c>
      <c r="I4310" s="321">
        <v>1</v>
      </c>
      <c r="J4310" s="321">
        <v>18.3</v>
      </c>
      <c r="K4310" s="322">
        <v>18.3</v>
      </c>
    </row>
    <row r="4311" spans="1:11" ht="24.75" hidden="1">
      <c r="A4311" s="315"/>
      <c r="B4311" s="316" t="s">
        <v>1066</v>
      </c>
      <c r="C4311" s="316" t="s">
        <v>1067</v>
      </c>
      <c r="D4311" s="316" t="s">
        <v>6</v>
      </c>
      <c r="E4311" s="317" t="s">
        <v>1068</v>
      </c>
      <c r="F4311" s="317" t="s">
        <v>1069</v>
      </c>
      <c r="G4311" s="316"/>
      <c r="H4311" s="316" t="s">
        <v>1070</v>
      </c>
      <c r="I4311" s="317" t="s">
        <v>11</v>
      </c>
      <c r="J4311" s="317" t="s">
        <v>1071</v>
      </c>
      <c r="K4311" s="318" t="s">
        <v>1072</v>
      </c>
    </row>
    <row r="4312" spans="1:11" hidden="1">
      <c r="A4312" s="323" t="s">
        <v>1076</v>
      </c>
      <c r="B4312" s="324" t="s">
        <v>1077</v>
      </c>
      <c r="C4312" s="324" t="s">
        <v>19</v>
      </c>
      <c r="D4312" s="324">
        <v>4096</v>
      </c>
      <c r="E4312" s="323" t="s">
        <v>2268</v>
      </c>
      <c r="F4312" s="403" t="s">
        <v>1197</v>
      </c>
      <c r="G4312" s="404"/>
      <c r="H4312" s="324" t="s">
        <v>979</v>
      </c>
      <c r="I4312" s="323">
        <v>1</v>
      </c>
      <c r="J4312" s="323">
        <v>14.28</v>
      </c>
      <c r="K4312" s="325">
        <v>14.28</v>
      </c>
    </row>
    <row r="4313" spans="1:11" hidden="1">
      <c r="A4313" s="323" t="s">
        <v>1076</v>
      </c>
      <c r="B4313" s="324" t="s">
        <v>1077</v>
      </c>
      <c r="C4313" s="324" t="s">
        <v>19</v>
      </c>
      <c r="D4313" s="324">
        <v>37370</v>
      </c>
      <c r="E4313" s="323" t="s">
        <v>2049</v>
      </c>
      <c r="F4313" s="403" t="s">
        <v>1079</v>
      </c>
      <c r="G4313" s="404"/>
      <c r="H4313" s="324" t="s">
        <v>979</v>
      </c>
      <c r="I4313" s="323">
        <v>1</v>
      </c>
      <c r="J4313" s="323">
        <v>1.52</v>
      </c>
      <c r="K4313" s="325">
        <v>1.52</v>
      </c>
    </row>
    <row r="4314" spans="1:11" hidden="1">
      <c r="A4314" s="323" t="s">
        <v>1076</v>
      </c>
      <c r="B4314" s="324" t="s">
        <v>1077</v>
      </c>
      <c r="C4314" s="324" t="s">
        <v>19</v>
      </c>
      <c r="D4314" s="324">
        <v>37371</v>
      </c>
      <c r="E4314" s="323" t="s">
        <v>2050</v>
      </c>
      <c r="F4314" s="403" t="s">
        <v>1959</v>
      </c>
      <c r="G4314" s="404"/>
      <c r="H4314" s="324" t="s">
        <v>979</v>
      </c>
      <c r="I4314" s="323">
        <v>1</v>
      </c>
      <c r="J4314" s="323">
        <v>0.68</v>
      </c>
      <c r="K4314" s="325">
        <v>0.68</v>
      </c>
    </row>
    <row r="4315" spans="1:11" hidden="1">
      <c r="A4315" s="323" t="s">
        <v>1076</v>
      </c>
      <c r="B4315" s="324" t="s">
        <v>1077</v>
      </c>
      <c r="C4315" s="324" t="s">
        <v>19</v>
      </c>
      <c r="D4315" s="324">
        <v>37372</v>
      </c>
      <c r="E4315" s="323" t="s">
        <v>1198</v>
      </c>
      <c r="F4315" s="403" t="s">
        <v>1079</v>
      </c>
      <c r="G4315" s="404"/>
      <c r="H4315" s="324" t="s">
        <v>979</v>
      </c>
      <c r="I4315" s="323">
        <v>1</v>
      </c>
      <c r="J4315" s="323">
        <v>0.81</v>
      </c>
      <c r="K4315" s="325">
        <v>0.81</v>
      </c>
    </row>
    <row r="4316" spans="1:11" hidden="1">
      <c r="A4316" s="323" t="s">
        <v>1076</v>
      </c>
      <c r="B4316" s="324" t="s">
        <v>1077</v>
      </c>
      <c r="C4316" s="324" t="s">
        <v>19</v>
      </c>
      <c r="D4316" s="324">
        <v>37373</v>
      </c>
      <c r="E4316" s="323" t="s">
        <v>1199</v>
      </c>
      <c r="F4316" s="403" t="s">
        <v>1200</v>
      </c>
      <c r="G4316" s="404"/>
      <c r="H4316" s="324" t="s">
        <v>979</v>
      </c>
      <c r="I4316" s="323">
        <v>1</v>
      </c>
      <c r="J4316" s="323">
        <v>0.06</v>
      </c>
      <c r="K4316" s="325">
        <v>0.06</v>
      </c>
    </row>
    <row r="4317" spans="1:11" hidden="1">
      <c r="A4317" s="323" t="s">
        <v>1076</v>
      </c>
      <c r="B4317" s="324" t="s">
        <v>1077</v>
      </c>
      <c r="C4317" s="324" t="s">
        <v>19</v>
      </c>
      <c r="D4317" s="324">
        <v>43464</v>
      </c>
      <c r="E4317" s="323" t="s">
        <v>2424</v>
      </c>
      <c r="F4317" s="403" t="s">
        <v>1202</v>
      </c>
      <c r="G4317" s="404"/>
      <c r="H4317" s="324" t="s">
        <v>979</v>
      </c>
      <c r="I4317" s="323">
        <v>1</v>
      </c>
      <c r="J4317" s="323">
        <v>0.01</v>
      </c>
      <c r="K4317" s="325">
        <v>0.01</v>
      </c>
    </row>
    <row r="4318" spans="1:11" hidden="1">
      <c r="A4318" s="323" t="s">
        <v>1076</v>
      </c>
      <c r="B4318" s="324" t="s">
        <v>1077</v>
      </c>
      <c r="C4318" s="324" t="s">
        <v>19</v>
      </c>
      <c r="D4318" s="324">
        <v>43488</v>
      </c>
      <c r="E4318" s="323" t="s">
        <v>2425</v>
      </c>
      <c r="F4318" s="403" t="s">
        <v>1202</v>
      </c>
      <c r="G4318" s="404"/>
      <c r="H4318" s="324" t="s">
        <v>979</v>
      </c>
      <c r="I4318" s="323">
        <v>1</v>
      </c>
      <c r="J4318" s="323">
        <v>0.76</v>
      </c>
      <c r="K4318" s="325">
        <v>0.76</v>
      </c>
    </row>
    <row r="4319" spans="1:11" hidden="1">
      <c r="A4319" s="323" t="s">
        <v>1076</v>
      </c>
      <c r="B4319" s="324" t="s">
        <v>1083</v>
      </c>
      <c r="C4319" s="324" t="s">
        <v>19</v>
      </c>
      <c r="D4319" s="324">
        <v>95351</v>
      </c>
      <c r="E4319" s="323" t="s">
        <v>2267</v>
      </c>
      <c r="F4319" s="403" t="s">
        <v>1085</v>
      </c>
      <c r="G4319" s="404"/>
      <c r="H4319" s="324" t="s">
        <v>979</v>
      </c>
      <c r="I4319" s="323">
        <v>1</v>
      </c>
      <c r="J4319" s="323">
        <v>0.18</v>
      </c>
      <c r="K4319" s="325">
        <v>0.18</v>
      </c>
    </row>
    <row r="4320" spans="1:11" hidden="1">
      <c r="A4320" s="277"/>
      <c r="B4320"/>
      <c r="C4320"/>
      <c r="D4320"/>
      <c r="E4320" s="277"/>
      <c r="F4320" s="277"/>
      <c r="G4320"/>
      <c r="H4320"/>
      <c r="I4320" s="277"/>
      <c r="J4320" s="277"/>
      <c r="K4320" s="278"/>
    </row>
    <row r="4321" spans="1:11" hidden="1">
      <c r="A4321" s="277"/>
      <c r="B4321"/>
      <c r="C4321"/>
      <c r="D4321"/>
      <c r="E4321" s="277"/>
      <c r="F4321" s="277"/>
      <c r="G4321"/>
      <c r="H4321"/>
      <c r="I4321" s="277"/>
      <c r="J4321" s="277"/>
      <c r="K4321" s="278"/>
    </row>
    <row r="4322" spans="1:11" ht="31.5" hidden="1">
      <c r="A4322" s="319" t="s">
        <v>2427</v>
      </c>
      <c r="B4322" s="320" t="s">
        <v>1074</v>
      </c>
      <c r="C4322" s="320" t="s">
        <v>19</v>
      </c>
      <c r="D4322" s="320">
        <v>88377</v>
      </c>
      <c r="E4322" s="321" t="s">
        <v>2073</v>
      </c>
      <c r="F4322" s="321" t="s">
        <v>1195</v>
      </c>
      <c r="G4322" s="320"/>
      <c r="H4322" s="320" t="s">
        <v>979</v>
      </c>
      <c r="I4322" s="321">
        <v>1</v>
      </c>
      <c r="J4322" s="321">
        <v>14.51</v>
      </c>
      <c r="K4322" s="322">
        <v>14.51</v>
      </c>
    </row>
    <row r="4323" spans="1:11" ht="24.75" hidden="1">
      <c r="A4323" s="315"/>
      <c r="B4323" s="316" t="s">
        <v>1066</v>
      </c>
      <c r="C4323" s="316" t="s">
        <v>1067</v>
      </c>
      <c r="D4323" s="316" t="s">
        <v>6</v>
      </c>
      <c r="E4323" s="317" t="s">
        <v>1068</v>
      </c>
      <c r="F4323" s="317" t="s">
        <v>1069</v>
      </c>
      <c r="G4323" s="316"/>
      <c r="H4323" s="316" t="s">
        <v>1070</v>
      </c>
      <c r="I4323" s="317" t="s">
        <v>11</v>
      </c>
      <c r="J4323" s="317" t="s">
        <v>1071</v>
      </c>
      <c r="K4323" s="318" t="s">
        <v>1072</v>
      </c>
    </row>
    <row r="4324" spans="1:11" hidden="1">
      <c r="A4324" s="323" t="s">
        <v>1076</v>
      </c>
      <c r="B4324" s="324" t="s">
        <v>1077</v>
      </c>
      <c r="C4324" s="324" t="s">
        <v>19</v>
      </c>
      <c r="D4324" s="324">
        <v>37370</v>
      </c>
      <c r="E4324" s="323" t="s">
        <v>2049</v>
      </c>
      <c r="F4324" s="403" t="s">
        <v>1079</v>
      </c>
      <c r="G4324" s="404"/>
      <c r="H4324" s="324" t="s">
        <v>979</v>
      </c>
      <c r="I4324" s="323">
        <v>1</v>
      </c>
      <c r="J4324" s="323">
        <v>1.52</v>
      </c>
      <c r="K4324" s="325">
        <v>1.52</v>
      </c>
    </row>
    <row r="4325" spans="1:11" hidden="1">
      <c r="A4325" s="323" t="s">
        <v>1076</v>
      </c>
      <c r="B4325" s="324" t="s">
        <v>1077</v>
      </c>
      <c r="C4325" s="324" t="s">
        <v>19</v>
      </c>
      <c r="D4325" s="324">
        <v>37371</v>
      </c>
      <c r="E4325" s="323" t="s">
        <v>2050</v>
      </c>
      <c r="F4325" s="403" t="s">
        <v>1959</v>
      </c>
      <c r="G4325" s="404"/>
      <c r="H4325" s="324" t="s">
        <v>979</v>
      </c>
      <c r="I4325" s="323">
        <v>1</v>
      </c>
      <c r="J4325" s="323">
        <v>0.68</v>
      </c>
      <c r="K4325" s="325">
        <v>0.68</v>
      </c>
    </row>
    <row r="4326" spans="1:11" hidden="1">
      <c r="A4326" s="323" t="s">
        <v>1076</v>
      </c>
      <c r="B4326" s="324" t="s">
        <v>1077</v>
      </c>
      <c r="C4326" s="324" t="s">
        <v>19</v>
      </c>
      <c r="D4326" s="324">
        <v>37372</v>
      </c>
      <c r="E4326" s="323" t="s">
        <v>1198</v>
      </c>
      <c r="F4326" s="403" t="s">
        <v>1079</v>
      </c>
      <c r="G4326" s="404"/>
      <c r="H4326" s="324" t="s">
        <v>979</v>
      </c>
      <c r="I4326" s="323">
        <v>1</v>
      </c>
      <c r="J4326" s="323">
        <v>0.81</v>
      </c>
      <c r="K4326" s="325">
        <v>0.81</v>
      </c>
    </row>
    <row r="4327" spans="1:11" hidden="1">
      <c r="A4327" s="323" t="s">
        <v>1076</v>
      </c>
      <c r="B4327" s="324" t="s">
        <v>1077</v>
      </c>
      <c r="C4327" s="324" t="s">
        <v>19</v>
      </c>
      <c r="D4327" s="324">
        <v>37373</v>
      </c>
      <c r="E4327" s="323" t="s">
        <v>1199</v>
      </c>
      <c r="F4327" s="403" t="s">
        <v>1200</v>
      </c>
      <c r="G4327" s="404"/>
      <c r="H4327" s="324" t="s">
        <v>979</v>
      </c>
      <c r="I4327" s="323">
        <v>1</v>
      </c>
      <c r="J4327" s="323">
        <v>0.06</v>
      </c>
      <c r="K4327" s="325">
        <v>0.06</v>
      </c>
    </row>
    <row r="4328" spans="1:11" hidden="1">
      <c r="A4328" s="323" t="s">
        <v>1076</v>
      </c>
      <c r="B4328" s="324" t="s">
        <v>1077</v>
      </c>
      <c r="C4328" s="324" t="s">
        <v>19</v>
      </c>
      <c r="D4328" s="324">
        <v>37666</v>
      </c>
      <c r="E4328" s="323" t="s">
        <v>2271</v>
      </c>
      <c r="F4328" s="403" t="s">
        <v>1197</v>
      </c>
      <c r="G4328" s="404"/>
      <c r="H4328" s="324" t="s">
        <v>979</v>
      </c>
      <c r="I4328" s="323">
        <v>1</v>
      </c>
      <c r="J4328" s="323">
        <v>10.6</v>
      </c>
      <c r="K4328" s="325">
        <v>10.6</v>
      </c>
    </row>
    <row r="4329" spans="1:11" hidden="1">
      <c r="A4329" s="323" t="s">
        <v>1076</v>
      </c>
      <c r="B4329" s="324" t="s">
        <v>1077</v>
      </c>
      <c r="C4329" s="324" t="s">
        <v>19</v>
      </c>
      <c r="D4329" s="324">
        <v>43464</v>
      </c>
      <c r="E4329" s="323" t="s">
        <v>2424</v>
      </c>
      <c r="F4329" s="403" t="s">
        <v>1202</v>
      </c>
      <c r="G4329" s="404"/>
      <c r="H4329" s="324" t="s">
        <v>979</v>
      </c>
      <c r="I4329" s="323">
        <v>1</v>
      </c>
      <c r="J4329" s="323">
        <v>0.01</v>
      </c>
      <c r="K4329" s="325">
        <v>0.01</v>
      </c>
    </row>
    <row r="4330" spans="1:11" hidden="1">
      <c r="A4330" s="323" t="s">
        <v>1076</v>
      </c>
      <c r="B4330" s="324" t="s">
        <v>1077</v>
      </c>
      <c r="C4330" s="324" t="s">
        <v>19</v>
      </c>
      <c r="D4330" s="324">
        <v>43488</v>
      </c>
      <c r="E4330" s="323" t="s">
        <v>2425</v>
      </c>
      <c r="F4330" s="403" t="s">
        <v>1202</v>
      </c>
      <c r="G4330" s="404"/>
      <c r="H4330" s="324" t="s">
        <v>979</v>
      </c>
      <c r="I4330" s="323">
        <v>1</v>
      </c>
      <c r="J4330" s="323">
        <v>0.76</v>
      </c>
      <c r="K4330" s="325">
        <v>0.76</v>
      </c>
    </row>
    <row r="4331" spans="1:11" ht="24.75" hidden="1">
      <c r="A4331" s="323" t="s">
        <v>1076</v>
      </c>
      <c r="B4331" s="324" t="s">
        <v>1083</v>
      </c>
      <c r="C4331" s="324" t="s">
        <v>19</v>
      </c>
      <c r="D4331" s="324">
        <v>95389</v>
      </c>
      <c r="E4331" s="323" t="s">
        <v>2270</v>
      </c>
      <c r="F4331" s="403" t="s">
        <v>1085</v>
      </c>
      <c r="G4331" s="404"/>
      <c r="H4331" s="324" t="s">
        <v>979</v>
      </c>
      <c r="I4331" s="323">
        <v>1</v>
      </c>
      <c r="J4331" s="323">
        <v>7.0000000000000007E-2</v>
      </c>
      <c r="K4331" s="325">
        <v>7.0000000000000007E-2</v>
      </c>
    </row>
    <row r="4332" spans="1:11" hidden="1">
      <c r="A4332" s="277"/>
      <c r="B4332"/>
      <c r="C4332"/>
      <c r="D4332"/>
      <c r="E4332" s="277"/>
      <c r="F4332" s="277"/>
      <c r="G4332"/>
      <c r="H4332"/>
      <c r="I4332" s="277"/>
      <c r="J4332" s="277"/>
      <c r="K4332" s="278"/>
    </row>
    <row r="4333" spans="1:11" hidden="1">
      <c r="A4333" s="277"/>
      <c r="B4333"/>
      <c r="C4333"/>
      <c r="D4333"/>
      <c r="E4333" s="277"/>
      <c r="F4333" s="277"/>
      <c r="G4333"/>
      <c r="H4333"/>
      <c r="I4333" s="277"/>
      <c r="J4333" s="277"/>
      <c r="K4333" s="278"/>
    </row>
    <row r="4334" spans="1:11" ht="31.5" hidden="1">
      <c r="A4334" s="319" t="s">
        <v>2428</v>
      </c>
      <c r="B4334" s="320" t="s">
        <v>1074</v>
      </c>
      <c r="C4334" s="320" t="s">
        <v>19</v>
      </c>
      <c r="D4334" s="320">
        <v>88294</v>
      </c>
      <c r="E4334" s="321" t="s">
        <v>2429</v>
      </c>
      <c r="F4334" s="321" t="s">
        <v>1195</v>
      </c>
      <c r="G4334" s="320"/>
      <c r="H4334" s="320" t="s">
        <v>979</v>
      </c>
      <c r="I4334" s="321">
        <v>1</v>
      </c>
      <c r="J4334" s="321">
        <v>18.8</v>
      </c>
      <c r="K4334" s="322">
        <v>18.8</v>
      </c>
    </row>
    <row r="4335" spans="1:11" ht="24.75" hidden="1">
      <c r="A4335" s="315"/>
      <c r="B4335" s="316" t="s">
        <v>1066</v>
      </c>
      <c r="C4335" s="316" t="s">
        <v>1067</v>
      </c>
      <c r="D4335" s="316" t="s">
        <v>6</v>
      </c>
      <c r="E4335" s="317" t="s">
        <v>1068</v>
      </c>
      <c r="F4335" s="317" t="s">
        <v>1069</v>
      </c>
      <c r="G4335" s="316"/>
      <c r="H4335" s="316" t="s">
        <v>1070</v>
      </c>
      <c r="I4335" s="317" t="s">
        <v>11</v>
      </c>
      <c r="J4335" s="317" t="s">
        <v>1071</v>
      </c>
      <c r="K4335" s="318" t="s">
        <v>1072</v>
      </c>
    </row>
    <row r="4336" spans="1:11" hidden="1">
      <c r="A4336" s="323" t="s">
        <v>1076</v>
      </c>
      <c r="B4336" s="324" t="s">
        <v>1077</v>
      </c>
      <c r="C4336" s="324" t="s">
        <v>19</v>
      </c>
      <c r="D4336" s="324">
        <v>4234</v>
      </c>
      <c r="E4336" s="323" t="s">
        <v>2274</v>
      </c>
      <c r="F4336" s="403" t="s">
        <v>1197</v>
      </c>
      <c r="G4336" s="404"/>
      <c r="H4336" s="324" t="s">
        <v>979</v>
      </c>
      <c r="I4336" s="323">
        <v>1</v>
      </c>
      <c r="J4336" s="323">
        <v>14.83</v>
      </c>
      <c r="K4336" s="325">
        <v>14.83</v>
      </c>
    </row>
    <row r="4337" spans="1:11" hidden="1">
      <c r="A4337" s="323" t="s">
        <v>1076</v>
      </c>
      <c r="B4337" s="324" t="s">
        <v>1077</v>
      </c>
      <c r="C4337" s="324" t="s">
        <v>19</v>
      </c>
      <c r="D4337" s="324">
        <v>37370</v>
      </c>
      <c r="E4337" s="323" t="s">
        <v>2049</v>
      </c>
      <c r="F4337" s="403" t="s">
        <v>1079</v>
      </c>
      <c r="G4337" s="404"/>
      <c r="H4337" s="324" t="s">
        <v>979</v>
      </c>
      <c r="I4337" s="323">
        <v>1</v>
      </c>
      <c r="J4337" s="323">
        <v>1.52</v>
      </c>
      <c r="K4337" s="325">
        <v>1.52</v>
      </c>
    </row>
    <row r="4338" spans="1:11" hidden="1">
      <c r="A4338" s="323" t="s">
        <v>1076</v>
      </c>
      <c r="B4338" s="324" t="s">
        <v>1077</v>
      </c>
      <c r="C4338" s="324" t="s">
        <v>19</v>
      </c>
      <c r="D4338" s="324">
        <v>37371</v>
      </c>
      <c r="E4338" s="323" t="s">
        <v>2050</v>
      </c>
      <c r="F4338" s="403" t="s">
        <v>1959</v>
      </c>
      <c r="G4338" s="404"/>
      <c r="H4338" s="324" t="s">
        <v>979</v>
      </c>
      <c r="I4338" s="323">
        <v>1</v>
      </c>
      <c r="J4338" s="323">
        <v>0.68</v>
      </c>
      <c r="K4338" s="325">
        <v>0.68</v>
      </c>
    </row>
    <row r="4339" spans="1:11" hidden="1">
      <c r="A4339" s="323" t="s">
        <v>1076</v>
      </c>
      <c r="B4339" s="324" t="s">
        <v>1077</v>
      </c>
      <c r="C4339" s="324" t="s">
        <v>19</v>
      </c>
      <c r="D4339" s="324">
        <v>37372</v>
      </c>
      <c r="E4339" s="323" t="s">
        <v>1198</v>
      </c>
      <c r="F4339" s="403" t="s">
        <v>1079</v>
      </c>
      <c r="G4339" s="404"/>
      <c r="H4339" s="324" t="s">
        <v>979</v>
      </c>
      <c r="I4339" s="323">
        <v>1</v>
      </c>
      <c r="J4339" s="323">
        <v>0.81</v>
      </c>
      <c r="K4339" s="325">
        <v>0.81</v>
      </c>
    </row>
    <row r="4340" spans="1:11" hidden="1">
      <c r="A4340" s="323" t="s">
        <v>1076</v>
      </c>
      <c r="B4340" s="324" t="s">
        <v>1077</v>
      </c>
      <c r="C4340" s="324" t="s">
        <v>19</v>
      </c>
      <c r="D4340" s="324">
        <v>37373</v>
      </c>
      <c r="E4340" s="323" t="s">
        <v>1199</v>
      </c>
      <c r="F4340" s="403" t="s">
        <v>1200</v>
      </c>
      <c r="G4340" s="404"/>
      <c r="H4340" s="324" t="s">
        <v>979</v>
      </c>
      <c r="I4340" s="323">
        <v>1</v>
      </c>
      <c r="J4340" s="323">
        <v>0.06</v>
      </c>
      <c r="K4340" s="325">
        <v>0.06</v>
      </c>
    </row>
    <row r="4341" spans="1:11" hidden="1">
      <c r="A4341" s="323" t="s">
        <v>1076</v>
      </c>
      <c r="B4341" s="324" t="s">
        <v>1077</v>
      </c>
      <c r="C4341" s="324" t="s">
        <v>19</v>
      </c>
      <c r="D4341" s="324">
        <v>43464</v>
      </c>
      <c r="E4341" s="323" t="s">
        <v>2424</v>
      </c>
      <c r="F4341" s="403" t="s">
        <v>1202</v>
      </c>
      <c r="G4341" s="404"/>
      <c r="H4341" s="324" t="s">
        <v>979</v>
      </c>
      <c r="I4341" s="323">
        <v>1</v>
      </c>
      <c r="J4341" s="323">
        <v>0.01</v>
      </c>
      <c r="K4341" s="325">
        <v>0.01</v>
      </c>
    </row>
    <row r="4342" spans="1:11" hidden="1">
      <c r="A4342" s="323" t="s">
        <v>1076</v>
      </c>
      <c r="B4342" s="324" t="s">
        <v>1077</v>
      </c>
      <c r="C4342" s="324" t="s">
        <v>19</v>
      </c>
      <c r="D4342" s="324">
        <v>43488</v>
      </c>
      <c r="E4342" s="323" t="s">
        <v>2425</v>
      </c>
      <c r="F4342" s="403" t="s">
        <v>1202</v>
      </c>
      <c r="G4342" s="404"/>
      <c r="H4342" s="324" t="s">
        <v>979</v>
      </c>
      <c r="I4342" s="323">
        <v>1</v>
      </c>
      <c r="J4342" s="323">
        <v>0.76</v>
      </c>
      <c r="K4342" s="325">
        <v>0.76</v>
      </c>
    </row>
    <row r="4343" spans="1:11" hidden="1">
      <c r="A4343" s="323" t="s">
        <v>1076</v>
      </c>
      <c r="B4343" s="324" t="s">
        <v>1083</v>
      </c>
      <c r="C4343" s="324" t="s">
        <v>19</v>
      </c>
      <c r="D4343" s="324">
        <v>95357</v>
      </c>
      <c r="E4343" s="323" t="s">
        <v>2273</v>
      </c>
      <c r="F4343" s="403" t="s">
        <v>1085</v>
      </c>
      <c r="G4343" s="404"/>
      <c r="H4343" s="324" t="s">
        <v>979</v>
      </c>
      <c r="I4343" s="323">
        <v>1</v>
      </c>
      <c r="J4343" s="323">
        <v>0.13</v>
      </c>
      <c r="K4343" s="325">
        <v>0.13</v>
      </c>
    </row>
    <row r="4344" spans="1:11" hidden="1">
      <c r="A4344" s="277"/>
      <c r="B4344"/>
      <c r="C4344"/>
      <c r="D4344"/>
      <c r="E4344" s="277"/>
      <c r="F4344" s="277"/>
      <c r="G4344"/>
      <c r="H4344"/>
      <c r="I4344" s="277"/>
      <c r="J4344" s="277"/>
      <c r="K4344" s="278"/>
    </row>
    <row r="4345" spans="1:11" hidden="1">
      <c r="A4345" s="277"/>
      <c r="B4345"/>
      <c r="C4345"/>
      <c r="D4345"/>
      <c r="E4345" s="277"/>
      <c r="F4345" s="277"/>
      <c r="G4345"/>
      <c r="H4345"/>
      <c r="I4345" s="277"/>
      <c r="J4345" s="277"/>
      <c r="K4345" s="278"/>
    </row>
    <row r="4346" spans="1:11" ht="31.5" hidden="1">
      <c r="A4346" s="319" t="s">
        <v>2430</v>
      </c>
      <c r="B4346" s="320" t="s">
        <v>1074</v>
      </c>
      <c r="C4346" s="320" t="s">
        <v>19</v>
      </c>
      <c r="D4346" s="320">
        <v>88295</v>
      </c>
      <c r="E4346" s="321" t="s">
        <v>2339</v>
      </c>
      <c r="F4346" s="321" t="s">
        <v>1195</v>
      </c>
      <c r="G4346" s="320"/>
      <c r="H4346" s="320" t="s">
        <v>979</v>
      </c>
      <c r="I4346" s="321">
        <v>1</v>
      </c>
      <c r="J4346" s="321">
        <v>14.64</v>
      </c>
      <c r="K4346" s="322">
        <v>14.64</v>
      </c>
    </row>
    <row r="4347" spans="1:11" ht="24.75" hidden="1">
      <c r="A4347" s="315"/>
      <c r="B4347" s="316" t="s">
        <v>1066</v>
      </c>
      <c r="C4347" s="316" t="s">
        <v>1067</v>
      </c>
      <c r="D4347" s="316" t="s">
        <v>6</v>
      </c>
      <c r="E4347" s="317" t="s">
        <v>1068</v>
      </c>
      <c r="F4347" s="317" t="s">
        <v>1069</v>
      </c>
      <c r="G4347" s="316"/>
      <c r="H4347" s="316" t="s">
        <v>1070</v>
      </c>
      <c r="I4347" s="317" t="s">
        <v>11</v>
      </c>
      <c r="J4347" s="317" t="s">
        <v>1071</v>
      </c>
      <c r="K4347" s="318" t="s">
        <v>1072</v>
      </c>
    </row>
    <row r="4348" spans="1:11" hidden="1">
      <c r="A4348" s="323" t="s">
        <v>1076</v>
      </c>
      <c r="B4348" s="324" t="s">
        <v>1077</v>
      </c>
      <c r="C4348" s="324" t="s">
        <v>19</v>
      </c>
      <c r="D4348" s="324">
        <v>4253</v>
      </c>
      <c r="E4348" s="323" t="s">
        <v>2277</v>
      </c>
      <c r="F4348" s="403" t="s">
        <v>1197</v>
      </c>
      <c r="G4348" s="404"/>
      <c r="H4348" s="324" t="s">
        <v>979</v>
      </c>
      <c r="I4348" s="323">
        <v>1</v>
      </c>
      <c r="J4348" s="323">
        <v>10.66</v>
      </c>
      <c r="K4348" s="325">
        <v>10.66</v>
      </c>
    </row>
    <row r="4349" spans="1:11" hidden="1">
      <c r="A4349" s="323" t="s">
        <v>1076</v>
      </c>
      <c r="B4349" s="324" t="s">
        <v>1077</v>
      </c>
      <c r="C4349" s="324" t="s">
        <v>19</v>
      </c>
      <c r="D4349" s="324">
        <v>37370</v>
      </c>
      <c r="E4349" s="323" t="s">
        <v>2049</v>
      </c>
      <c r="F4349" s="403" t="s">
        <v>1079</v>
      </c>
      <c r="G4349" s="404"/>
      <c r="H4349" s="324" t="s">
        <v>979</v>
      </c>
      <c r="I4349" s="323">
        <v>1</v>
      </c>
      <c r="J4349" s="323">
        <v>1.52</v>
      </c>
      <c r="K4349" s="325">
        <v>1.52</v>
      </c>
    </row>
    <row r="4350" spans="1:11" hidden="1">
      <c r="A4350" s="323" t="s">
        <v>1076</v>
      </c>
      <c r="B4350" s="324" t="s">
        <v>1077</v>
      </c>
      <c r="C4350" s="324" t="s">
        <v>19</v>
      </c>
      <c r="D4350" s="324">
        <v>37371</v>
      </c>
      <c r="E4350" s="323" t="s">
        <v>2050</v>
      </c>
      <c r="F4350" s="403" t="s">
        <v>1959</v>
      </c>
      <c r="G4350" s="404"/>
      <c r="H4350" s="324" t="s">
        <v>979</v>
      </c>
      <c r="I4350" s="323">
        <v>1</v>
      </c>
      <c r="J4350" s="323">
        <v>0.68</v>
      </c>
      <c r="K4350" s="325">
        <v>0.68</v>
      </c>
    </row>
    <row r="4351" spans="1:11" hidden="1">
      <c r="A4351" s="323" t="s">
        <v>1076</v>
      </c>
      <c r="B4351" s="324" t="s">
        <v>1077</v>
      </c>
      <c r="C4351" s="324" t="s">
        <v>19</v>
      </c>
      <c r="D4351" s="324">
        <v>37372</v>
      </c>
      <c r="E4351" s="323" t="s">
        <v>1198</v>
      </c>
      <c r="F4351" s="403" t="s">
        <v>1079</v>
      </c>
      <c r="G4351" s="404"/>
      <c r="H4351" s="324" t="s">
        <v>979</v>
      </c>
      <c r="I4351" s="323">
        <v>1</v>
      </c>
      <c r="J4351" s="323">
        <v>0.81</v>
      </c>
      <c r="K4351" s="325">
        <v>0.81</v>
      </c>
    </row>
    <row r="4352" spans="1:11" hidden="1">
      <c r="A4352" s="323" t="s">
        <v>1076</v>
      </c>
      <c r="B4352" s="324" t="s">
        <v>1077</v>
      </c>
      <c r="C4352" s="324" t="s">
        <v>19</v>
      </c>
      <c r="D4352" s="324">
        <v>37373</v>
      </c>
      <c r="E4352" s="323" t="s">
        <v>1199</v>
      </c>
      <c r="F4352" s="403" t="s">
        <v>1200</v>
      </c>
      <c r="G4352" s="404"/>
      <c r="H4352" s="324" t="s">
        <v>979</v>
      </c>
      <c r="I4352" s="323">
        <v>1</v>
      </c>
      <c r="J4352" s="323">
        <v>0.06</v>
      </c>
      <c r="K4352" s="325">
        <v>0.06</v>
      </c>
    </row>
    <row r="4353" spans="1:11" hidden="1">
      <c r="A4353" s="323" t="s">
        <v>1076</v>
      </c>
      <c r="B4353" s="324" t="s">
        <v>1077</v>
      </c>
      <c r="C4353" s="324" t="s">
        <v>19</v>
      </c>
      <c r="D4353" s="324">
        <v>43464</v>
      </c>
      <c r="E4353" s="323" t="s">
        <v>2424</v>
      </c>
      <c r="F4353" s="403" t="s">
        <v>1202</v>
      </c>
      <c r="G4353" s="404"/>
      <c r="H4353" s="324" t="s">
        <v>979</v>
      </c>
      <c r="I4353" s="323">
        <v>1</v>
      </c>
      <c r="J4353" s="323">
        <v>0.01</v>
      </c>
      <c r="K4353" s="325">
        <v>0.01</v>
      </c>
    </row>
    <row r="4354" spans="1:11" hidden="1">
      <c r="A4354" s="323" t="s">
        <v>1076</v>
      </c>
      <c r="B4354" s="324" t="s">
        <v>1077</v>
      </c>
      <c r="C4354" s="324" t="s">
        <v>19</v>
      </c>
      <c r="D4354" s="324">
        <v>43488</v>
      </c>
      <c r="E4354" s="323" t="s">
        <v>2425</v>
      </c>
      <c r="F4354" s="403" t="s">
        <v>1202</v>
      </c>
      <c r="G4354" s="404"/>
      <c r="H4354" s="324" t="s">
        <v>979</v>
      </c>
      <c r="I4354" s="323">
        <v>1</v>
      </c>
      <c r="J4354" s="323">
        <v>0.76</v>
      </c>
      <c r="K4354" s="325">
        <v>0.76</v>
      </c>
    </row>
    <row r="4355" spans="1:11" hidden="1">
      <c r="A4355" s="323" t="s">
        <v>1076</v>
      </c>
      <c r="B4355" s="324" t="s">
        <v>1083</v>
      </c>
      <c r="C4355" s="324" t="s">
        <v>19</v>
      </c>
      <c r="D4355" s="324">
        <v>95358</v>
      </c>
      <c r="E4355" s="323" t="s">
        <v>2276</v>
      </c>
      <c r="F4355" s="403" t="s">
        <v>1085</v>
      </c>
      <c r="G4355" s="404"/>
      <c r="H4355" s="324" t="s">
        <v>979</v>
      </c>
      <c r="I4355" s="323">
        <v>1</v>
      </c>
      <c r="J4355" s="323">
        <v>0.14000000000000001</v>
      </c>
      <c r="K4355" s="325">
        <v>0.14000000000000001</v>
      </c>
    </row>
    <row r="4356" spans="1:11" hidden="1">
      <c r="A4356" s="277"/>
      <c r="B4356"/>
      <c r="C4356"/>
      <c r="D4356"/>
      <c r="E4356" s="277"/>
      <c r="F4356" s="277"/>
      <c r="G4356"/>
      <c r="H4356"/>
      <c r="I4356" s="277"/>
      <c r="J4356" s="277"/>
      <c r="K4356" s="278"/>
    </row>
    <row r="4357" spans="1:11" hidden="1">
      <c r="A4357" s="277"/>
      <c r="B4357"/>
      <c r="C4357"/>
      <c r="D4357"/>
      <c r="E4357" s="277"/>
      <c r="F4357" s="277"/>
      <c r="G4357"/>
      <c r="H4357"/>
      <c r="I4357" s="277"/>
      <c r="J4357" s="277"/>
      <c r="K4357" s="278"/>
    </row>
    <row r="4358" spans="1:11" ht="31.5" hidden="1">
      <c r="A4358" s="319" t="s">
        <v>2431</v>
      </c>
      <c r="B4358" s="320" t="s">
        <v>1074</v>
      </c>
      <c r="C4358" s="320" t="s">
        <v>19</v>
      </c>
      <c r="D4358" s="320">
        <v>88297</v>
      </c>
      <c r="E4358" s="321" t="s">
        <v>2177</v>
      </c>
      <c r="F4358" s="321" t="s">
        <v>1195</v>
      </c>
      <c r="G4358" s="320"/>
      <c r="H4358" s="320" t="s">
        <v>979</v>
      </c>
      <c r="I4358" s="321">
        <v>1</v>
      </c>
      <c r="J4358" s="321">
        <v>15.24</v>
      </c>
      <c r="K4358" s="322">
        <v>15.24</v>
      </c>
    </row>
    <row r="4359" spans="1:11" ht="24.75" hidden="1">
      <c r="A4359" s="315"/>
      <c r="B4359" s="316" t="s">
        <v>1066</v>
      </c>
      <c r="C4359" s="316" t="s">
        <v>1067</v>
      </c>
      <c r="D4359" s="316" t="s">
        <v>6</v>
      </c>
      <c r="E4359" s="317" t="s">
        <v>1068</v>
      </c>
      <c r="F4359" s="317" t="s">
        <v>1069</v>
      </c>
      <c r="G4359" s="316"/>
      <c r="H4359" s="316" t="s">
        <v>1070</v>
      </c>
      <c r="I4359" s="317" t="s">
        <v>11</v>
      </c>
      <c r="J4359" s="317" t="s">
        <v>1071</v>
      </c>
      <c r="K4359" s="318" t="s">
        <v>1072</v>
      </c>
    </row>
    <row r="4360" spans="1:11" hidden="1">
      <c r="A4360" s="323" t="s">
        <v>1076</v>
      </c>
      <c r="B4360" s="324" t="s">
        <v>1077</v>
      </c>
      <c r="C4360" s="324" t="s">
        <v>19</v>
      </c>
      <c r="D4360" s="324">
        <v>4230</v>
      </c>
      <c r="E4360" s="323" t="s">
        <v>2280</v>
      </c>
      <c r="F4360" s="403" t="s">
        <v>1197</v>
      </c>
      <c r="G4360" s="404"/>
      <c r="H4360" s="324" t="s">
        <v>979</v>
      </c>
      <c r="I4360" s="323">
        <v>1</v>
      </c>
      <c r="J4360" s="323">
        <v>11.3</v>
      </c>
      <c r="K4360" s="325">
        <v>11.3</v>
      </c>
    </row>
    <row r="4361" spans="1:11" hidden="1">
      <c r="A4361" s="323" t="s">
        <v>1076</v>
      </c>
      <c r="B4361" s="324" t="s">
        <v>1077</v>
      </c>
      <c r="C4361" s="324" t="s">
        <v>19</v>
      </c>
      <c r="D4361" s="324">
        <v>37370</v>
      </c>
      <c r="E4361" s="323" t="s">
        <v>2049</v>
      </c>
      <c r="F4361" s="403" t="s">
        <v>1079</v>
      </c>
      <c r="G4361" s="404"/>
      <c r="H4361" s="324" t="s">
        <v>979</v>
      </c>
      <c r="I4361" s="323">
        <v>1</v>
      </c>
      <c r="J4361" s="323">
        <v>1.52</v>
      </c>
      <c r="K4361" s="325">
        <v>1.52</v>
      </c>
    </row>
    <row r="4362" spans="1:11" hidden="1">
      <c r="A4362" s="323" t="s">
        <v>1076</v>
      </c>
      <c r="B4362" s="324" t="s">
        <v>1077</v>
      </c>
      <c r="C4362" s="324" t="s">
        <v>19</v>
      </c>
      <c r="D4362" s="324">
        <v>37371</v>
      </c>
      <c r="E4362" s="323" t="s">
        <v>2050</v>
      </c>
      <c r="F4362" s="403" t="s">
        <v>1959</v>
      </c>
      <c r="G4362" s="404"/>
      <c r="H4362" s="324" t="s">
        <v>979</v>
      </c>
      <c r="I4362" s="323">
        <v>1</v>
      </c>
      <c r="J4362" s="323">
        <v>0.68</v>
      </c>
      <c r="K4362" s="325">
        <v>0.68</v>
      </c>
    </row>
    <row r="4363" spans="1:11" hidden="1">
      <c r="A4363" s="323" t="s">
        <v>1076</v>
      </c>
      <c r="B4363" s="324" t="s">
        <v>1077</v>
      </c>
      <c r="C4363" s="324" t="s">
        <v>19</v>
      </c>
      <c r="D4363" s="324">
        <v>37372</v>
      </c>
      <c r="E4363" s="323" t="s">
        <v>1198</v>
      </c>
      <c r="F4363" s="403" t="s">
        <v>1079</v>
      </c>
      <c r="G4363" s="404"/>
      <c r="H4363" s="324" t="s">
        <v>979</v>
      </c>
      <c r="I4363" s="323">
        <v>1</v>
      </c>
      <c r="J4363" s="323">
        <v>0.81</v>
      </c>
      <c r="K4363" s="325">
        <v>0.81</v>
      </c>
    </row>
    <row r="4364" spans="1:11" hidden="1">
      <c r="A4364" s="323" t="s">
        <v>1076</v>
      </c>
      <c r="B4364" s="324" t="s">
        <v>1077</v>
      </c>
      <c r="C4364" s="324" t="s">
        <v>19</v>
      </c>
      <c r="D4364" s="324">
        <v>37373</v>
      </c>
      <c r="E4364" s="323" t="s">
        <v>1199</v>
      </c>
      <c r="F4364" s="403" t="s">
        <v>1200</v>
      </c>
      <c r="G4364" s="404"/>
      <c r="H4364" s="324" t="s">
        <v>979</v>
      </c>
      <c r="I4364" s="323">
        <v>1</v>
      </c>
      <c r="J4364" s="323">
        <v>0.06</v>
      </c>
      <c r="K4364" s="325">
        <v>0.06</v>
      </c>
    </row>
    <row r="4365" spans="1:11" hidden="1">
      <c r="A4365" s="323" t="s">
        <v>1076</v>
      </c>
      <c r="B4365" s="324" t="s">
        <v>1077</v>
      </c>
      <c r="C4365" s="324" t="s">
        <v>19</v>
      </c>
      <c r="D4365" s="324">
        <v>43464</v>
      </c>
      <c r="E4365" s="323" t="s">
        <v>2424</v>
      </c>
      <c r="F4365" s="403" t="s">
        <v>1202</v>
      </c>
      <c r="G4365" s="404"/>
      <c r="H4365" s="324" t="s">
        <v>979</v>
      </c>
      <c r="I4365" s="323">
        <v>1</v>
      </c>
      <c r="J4365" s="323">
        <v>0.01</v>
      </c>
      <c r="K4365" s="325">
        <v>0.01</v>
      </c>
    </row>
    <row r="4366" spans="1:11" hidden="1">
      <c r="A4366" s="323" t="s">
        <v>1076</v>
      </c>
      <c r="B4366" s="324" t="s">
        <v>1077</v>
      </c>
      <c r="C4366" s="324" t="s">
        <v>19</v>
      </c>
      <c r="D4366" s="324">
        <v>43488</v>
      </c>
      <c r="E4366" s="323" t="s">
        <v>2425</v>
      </c>
      <c r="F4366" s="403" t="s">
        <v>1202</v>
      </c>
      <c r="G4366" s="404"/>
      <c r="H4366" s="324" t="s">
        <v>979</v>
      </c>
      <c r="I4366" s="323">
        <v>1</v>
      </c>
      <c r="J4366" s="323">
        <v>0.76</v>
      </c>
      <c r="K4366" s="325">
        <v>0.76</v>
      </c>
    </row>
    <row r="4367" spans="1:11" hidden="1">
      <c r="A4367" s="323" t="s">
        <v>1076</v>
      </c>
      <c r="B4367" s="324" t="s">
        <v>1083</v>
      </c>
      <c r="C4367" s="324" t="s">
        <v>19</v>
      </c>
      <c r="D4367" s="324">
        <v>95360</v>
      </c>
      <c r="E4367" s="323" t="s">
        <v>2279</v>
      </c>
      <c r="F4367" s="403" t="s">
        <v>1085</v>
      </c>
      <c r="G4367" s="404"/>
      <c r="H4367" s="324" t="s">
        <v>979</v>
      </c>
      <c r="I4367" s="323">
        <v>1</v>
      </c>
      <c r="J4367" s="323">
        <v>0.1</v>
      </c>
      <c r="K4367" s="325">
        <v>0.1</v>
      </c>
    </row>
    <row r="4368" spans="1:11" hidden="1">
      <c r="A4368" s="277"/>
      <c r="B4368"/>
      <c r="C4368"/>
      <c r="D4368"/>
      <c r="E4368" s="277"/>
      <c r="F4368" s="277"/>
      <c r="G4368"/>
      <c r="H4368"/>
      <c r="I4368" s="277"/>
      <c r="J4368" s="277"/>
      <c r="K4368" s="278"/>
    </row>
    <row r="4369" spans="1:11" hidden="1">
      <c r="A4369" s="277"/>
      <c r="B4369"/>
      <c r="C4369"/>
      <c r="D4369"/>
      <c r="E4369" s="277"/>
      <c r="F4369" s="277"/>
      <c r="G4369"/>
      <c r="H4369"/>
      <c r="I4369" s="277"/>
      <c r="J4369" s="277"/>
      <c r="K4369" s="278"/>
    </row>
    <row r="4370" spans="1:11" ht="31.5" hidden="1">
      <c r="A4370" s="319" t="s">
        <v>2432</v>
      </c>
      <c r="B4370" s="320" t="s">
        <v>1074</v>
      </c>
      <c r="C4370" s="320" t="s">
        <v>19</v>
      </c>
      <c r="D4370" s="320">
        <v>98445</v>
      </c>
      <c r="E4370" s="321" t="s">
        <v>1170</v>
      </c>
      <c r="F4370" s="321" t="s">
        <v>30</v>
      </c>
      <c r="G4370" s="320"/>
      <c r="H4370" s="320" t="s">
        <v>21</v>
      </c>
      <c r="I4370" s="321">
        <v>1</v>
      </c>
      <c r="J4370" s="321">
        <v>163.16999999999999</v>
      </c>
      <c r="K4370" s="322">
        <v>163.16999999999999</v>
      </c>
    </row>
    <row r="4371" spans="1:11" ht="24.75" hidden="1">
      <c r="A4371" s="315"/>
      <c r="B4371" s="316" t="s">
        <v>1066</v>
      </c>
      <c r="C4371" s="316" t="s">
        <v>1067</v>
      </c>
      <c r="D4371" s="316" t="s">
        <v>6</v>
      </c>
      <c r="E4371" s="317" t="s">
        <v>1068</v>
      </c>
      <c r="F4371" s="317" t="s">
        <v>1069</v>
      </c>
      <c r="G4371" s="316"/>
      <c r="H4371" s="316" t="s">
        <v>1070</v>
      </c>
      <c r="I4371" s="317" t="s">
        <v>11</v>
      </c>
      <c r="J4371" s="317" t="s">
        <v>1071</v>
      </c>
      <c r="K4371" s="318" t="s">
        <v>1072</v>
      </c>
    </row>
    <row r="4372" spans="1:11" hidden="1">
      <c r="A4372" s="323" t="s">
        <v>1076</v>
      </c>
      <c r="B4372" s="324" t="s">
        <v>1077</v>
      </c>
      <c r="C4372" s="324" t="s">
        <v>19</v>
      </c>
      <c r="D4372" s="324">
        <v>3992</v>
      </c>
      <c r="E4372" s="323" t="s">
        <v>1191</v>
      </c>
      <c r="F4372" s="403" t="s">
        <v>1079</v>
      </c>
      <c r="G4372" s="404"/>
      <c r="H4372" s="324" t="s">
        <v>23</v>
      </c>
      <c r="I4372" s="323">
        <v>1.8032999999999999</v>
      </c>
      <c r="J4372" s="323">
        <v>26.75</v>
      </c>
      <c r="K4372" s="325">
        <v>48.23</v>
      </c>
    </row>
    <row r="4373" spans="1:11" hidden="1">
      <c r="A4373" s="323" t="s">
        <v>1076</v>
      </c>
      <c r="B4373" s="324" t="s">
        <v>1077</v>
      </c>
      <c r="C4373" s="324" t="s">
        <v>19</v>
      </c>
      <c r="D4373" s="324">
        <v>4433</v>
      </c>
      <c r="E4373" s="323" t="s">
        <v>1091</v>
      </c>
      <c r="F4373" s="403" t="s">
        <v>1079</v>
      </c>
      <c r="G4373" s="404"/>
      <c r="H4373" s="324" t="s">
        <v>23</v>
      </c>
      <c r="I4373" s="323">
        <v>1.8032999999999999</v>
      </c>
      <c r="J4373" s="323">
        <v>22.54</v>
      </c>
      <c r="K4373" s="325">
        <v>40.64</v>
      </c>
    </row>
    <row r="4374" spans="1:11" hidden="1">
      <c r="A4374" s="323" t="s">
        <v>1076</v>
      </c>
      <c r="B4374" s="324" t="s">
        <v>1077</v>
      </c>
      <c r="C4374" s="324" t="s">
        <v>19</v>
      </c>
      <c r="D4374" s="324">
        <v>5061</v>
      </c>
      <c r="E4374" s="323" t="s">
        <v>1192</v>
      </c>
      <c r="F4374" s="403" t="s">
        <v>1079</v>
      </c>
      <c r="G4374" s="404"/>
      <c r="H4374" s="324" t="s">
        <v>218</v>
      </c>
      <c r="I4374" s="323">
        <v>6.2799999999999995E-2</v>
      </c>
      <c r="J4374" s="323">
        <v>25.15</v>
      </c>
      <c r="K4374" s="325">
        <v>1.57</v>
      </c>
    </row>
    <row r="4375" spans="1:11" ht="24.75" hidden="1">
      <c r="A4375" s="323" t="s">
        <v>1076</v>
      </c>
      <c r="B4375" s="324" t="s">
        <v>1077</v>
      </c>
      <c r="C4375" s="324" t="s">
        <v>19</v>
      </c>
      <c r="D4375" s="324">
        <v>43681</v>
      </c>
      <c r="E4375" s="323" t="s">
        <v>2433</v>
      </c>
      <c r="F4375" s="403" t="s">
        <v>1079</v>
      </c>
      <c r="G4375" s="404"/>
      <c r="H4375" s="324" t="s">
        <v>2325</v>
      </c>
      <c r="I4375" s="323">
        <v>1.050038</v>
      </c>
      <c r="J4375" s="323">
        <v>41.11</v>
      </c>
      <c r="K4375" s="325">
        <v>43.16</v>
      </c>
    </row>
    <row r="4376" spans="1:11" hidden="1">
      <c r="A4376" s="323" t="s">
        <v>1076</v>
      </c>
      <c r="B4376" s="324" t="s">
        <v>1083</v>
      </c>
      <c r="C4376" s="324" t="s">
        <v>19</v>
      </c>
      <c r="D4376" s="324">
        <v>88239</v>
      </c>
      <c r="E4376" s="323" t="s">
        <v>1096</v>
      </c>
      <c r="F4376" s="403" t="s">
        <v>1085</v>
      </c>
      <c r="G4376" s="404"/>
      <c r="H4376" s="324" t="s">
        <v>979</v>
      </c>
      <c r="I4376" s="323">
        <v>0.36470000000000002</v>
      </c>
      <c r="J4376" s="323">
        <v>16.850000000000001</v>
      </c>
      <c r="K4376" s="325">
        <v>6.14</v>
      </c>
    </row>
    <row r="4377" spans="1:11" hidden="1">
      <c r="A4377" s="323" t="s">
        <v>1076</v>
      </c>
      <c r="B4377" s="324" t="s">
        <v>1083</v>
      </c>
      <c r="C4377" s="324" t="s">
        <v>19</v>
      </c>
      <c r="D4377" s="324">
        <v>88262</v>
      </c>
      <c r="E4377" s="323" t="s">
        <v>1084</v>
      </c>
      <c r="F4377" s="403" t="s">
        <v>1085</v>
      </c>
      <c r="G4377" s="404"/>
      <c r="H4377" s="324" t="s">
        <v>979</v>
      </c>
      <c r="I4377" s="323">
        <v>1.0941000000000001</v>
      </c>
      <c r="J4377" s="323">
        <v>19.739999999999998</v>
      </c>
      <c r="K4377" s="325">
        <v>21.59</v>
      </c>
    </row>
    <row r="4378" spans="1:11" ht="24.75" hidden="1">
      <c r="A4378" s="323" t="s">
        <v>1076</v>
      </c>
      <c r="B4378" s="324" t="s">
        <v>1083</v>
      </c>
      <c r="C4378" s="324" t="s">
        <v>19</v>
      </c>
      <c r="D4378" s="324">
        <v>91692</v>
      </c>
      <c r="E4378" s="323" t="s">
        <v>1097</v>
      </c>
      <c r="F4378" s="403" t="s">
        <v>1098</v>
      </c>
      <c r="G4378" s="404"/>
      <c r="H4378" s="324" t="s">
        <v>1099</v>
      </c>
      <c r="I4378" s="323">
        <v>1.1900000000000001E-2</v>
      </c>
      <c r="J4378" s="323">
        <v>16.68</v>
      </c>
      <c r="K4378" s="325">
        <v>0.19</v>
      </c>
    </row>
    <row r="4379" spans="1:11" ht="24.75" hidden="1">
      <c r="A4379" s="323" t="s">
        <v>1076</v>
      </c>
      <c r="B4379" s="324" t="s">
        <v>1083</v>
      </c>
      <c r="C4379" s="324" t="s">
        <v>19</v>
      </c>
      <c r="D4379" s="324">
        <v>91693</v>
      </c>
      <c r="E4379" s="323" t="s">
        <v>1100</v>
      </c>
      <c r="F4379" s="403" t="s">
        <v>1098</v>
      </c>
      <c r="G4379" s="404"/>
      <c r="H4379" s="324" t="s">
        <v>1101</v>
      </c>
      <c r="I4379" s="323">
        <v>5.1799999999999999E-2</v>
      </c>
      <c r="J4379" s="323">
        <v>15.37</v>
      </c>
      <c r="K4379" s="325">
        <v>0.79</v>
      </c>
    </row>
    <row r="4380" spans="1:11" hidden="1">
      <c r="A4380" s="323" t="s">
        <v>1076</v>
      </c>
      <c r="B4380" s="324" t="s">
        <v>1083</v>
      </c>
      <c r="C4380" s="324" t="s">
        <v>19</v>
      </c>
      <c r="D4380" s="324">
        <v>94974</v>
      </c>
      <c r="E4380" s="323" t="s">
        <v>1102</v>
      </c>
      <c r="F4380" s="403" t="s">
        <v>1088</v>
      </c>
      <c r="G4380" s="404"/>
      <c r="H4380" s="324" t="s">
        <v>28</v>
      </c>
      <c r="I4380" s="323">
        <v>2.0999999999999999E-3</v>
      </c>
      <c r="J4380" s="323">
        <v>411.53</v>
      </c>
      <c r="K4380" s="325">
        <v>0.86</v>
      </c>
    </row>
    <row r="4381" spans="1:11" hidden="1">
      <c r="A4381" s="277"/>
      <c r="B4381"/>
      <c r="C4381"/>
      <c r="D4381"/>
      <c r="E4381" s="277"/>
      <c r="F4381" s="277"/>
      <c r="G4381"/>
      <c r="H4381"/>
      <c r="I4381" s="277"/>
      <c r="J4381" s="277"/>
      <c r="K4381" s="278"/>
    </row>
    <row r="4382" spans="1:11" hidden="1">
      <c r="A4382" s="277"/>
      <c r="B4382"/>
      <c r="C4382"/>
      <c r="D4382"/>
      <c r="E4382" s="277"/>
      <c r="F4382" s="277"/>
      <c r="G4382"/>
      <c r="H4382"/>
      <c r="I4382" s="277"/>
      <c r="J4382" s="277"/>
      <c r="K4382" s="278"/>
    </row>
    <row r="4383" spans="1:11" ht="31.5" hidden="1">
      <c r="A4383" s="319" t="s">
        <v>2434</v>
      </c>
      <c r="B4383" s="320" t="s">
        <v>1074</v>
      </c>
      <c r="C4383" s="320" t="s">
        <v>19</v>
      </c>
      <c r="D4383" s="320">
        <v>98441</v>
      </c>
      <c r="E4383" s="321" t="s">
        <v>1165</v>
      </c>
      <c r="F4383" s="321" t="s">
        <v>30</v>
      </c>
      <c r="G4383" s="320"/>
      <c r="H4383" s="320" t="s">
        <v>21</v>
      </c>
      <c r="I4383" s="321">
        <v>1</v>
      </c>
      <c r="J4383" s="321">
        <v>137.85</v>
      </c>
      <c r="K4383" s="322">
        <v>137.85</v>
      </c>
    </row>
    <row r="4384" spans="1:11" ht="24.75" hidden="1">
      <c r="A4384" s="315"/>
      <c r="B4384" s="316" t="s">
        <v>1066</v>
      </c>
      <c r="C4384" s="316" t="s">
        <v>1067</v>
      </c>
      <c r="D4384" s="316" t="s">
        <v>6</v>
      </c>
      <c r="E4384" s="317" t="s">
        <v>1068</v>
      </c>
      <c r="F4384" s="317" t="s">
        <v>1069</v>
      </c>
      <c r="G4384" s="316"/>
      <c r="H4384" s="316" t="s">
        <v>1070</v>
      </c>
      <c r="I4384" s="317" t="s">
        <v>11</v>
      </c>
      <c r="J4384" s="317" t="s">
        <v>1071</v>
      </c>
      <c r="K4384" s="318" t="s">
        <v>1072</v>
      </c>
    </row>
    <row r="4385" spans="1:11" hidden="1">
      <c r="A4385" s="323" t="s">
        <v>1076</v>
      </c>
      <c r="B4385" s="324" t="s">
        <v>1077</v>
      </c>
      <c r="C4385" s="324" t="s">
        <v>19</v>
      </c>
      <c r="D4385" s="324">
        <v>3992</v>
      </c>
      <c r="E4385" s="323" t="s">
        <v>1191</v>
      </c>
      <c r="F4385" s="403" t="s">
        <v>1079</v>
      </c>
      <c r="G4385" s="404"/>
      <c r="H4385" s="324" t="s">
        <v>23</v>
      </c>
      <c r="I4385" s="323">
        <v>1.6922999999999999</v>
      </c>
      <c r="J4385" s="323">
        <v>26.75</v>
      </c>
      <c r="K4385" s="325">
        <v>45.26</v>
      </c>
    </row>
    <row r="4386" spans="1:11" hidden="1">
      <c r="A4386" s="323" t="s">
        <v>1076</v>
      </c>
      <c r="B4386" s="324" t="s">
        <v>1077</v>
      </c>
      <c r="C4386" s="324" t="s">
        <v>19</v>
      </c>
      <c r="D4386" s="324">
        <v>4433</v>
      </c>
      <c r="E4386" s="323" t="s">
        <v>1091</v>
      </c>
      <c r="F4386" s="403" t="s">
        <v>1079</v>
      </c>
      <c r="G4386" s="404"/>
      <c r="H4386" s="324" t="s">
        <v>23</v>
      </c>
      <c r="I4386" s="323">
        <v>1.2307999999999999</v>
      </c>
      <c r="J4386" s="323">
        <v>22.54</v>
      </c>
      <c r="K4386" s="325">
        <v>27.74</v>
      </c>
    </row>
    <row r="4387" spans="1:11" hidden="1">
      <c r="A4387" s="323" t="s">
        <v>1076</v>
      </c>
      <c r="B4387" s="324" t="s">
        <v>1077</v>
      </c>
      <c r="C4387" s="324" t="s">
        <v>19</v>
      </c>
      <c r="D4387" s="324">
        <v>5061</v>
      </c>
      <c r="E4387" s="323" t="s">
        <v>1192</v>
      </c>
      <c r="F4387" s="403" t="s">
        <v>1079</v>
      </c>
      <c r="G4387" s="404"/>
      <c r="H4387" s="324" t="s">
        <v>218</v>
      </c>
      <c r="I4387" s="323">
        <v>5.1700000000000003E-2</v>
      </c>
      <c r="J4387" s="323">
        <v>25.15</v>
      </c>
      <c r="K4387" s="325">
        <v>1.3</v>
      </c>
    </row>
    <row r="4388" spans="1:11" ht="24.75" hidden="1">
      <c r="A4388" s="323" t="s">
        <v>1076</v>
      </c>
      <c r="B4388" s="324" t="s">
        <v>1077</v>
      </c>
      <c r="C4388" s="324" t="s">
        <v>19</v>
      </c>
      <c r="D4388" s="324">
        <v>43681</v>
      </c>
      <c r="E4388" s="323" t="s">
        <v>2433</v>
      </c>
      <c r="F4388" s="403" t="s">
        <v>1079</v>
      </c>
      <c r="G4388" s="404"/>
      <c r="H4388" s="324" t="s">
        <v>2325</v>
      </c>
      <c r="I4388" s="323">
        <v>1.050038</v>
      </c>
      <c r="J4388" s="323">
        <v>41.11</v>
      </c>
      <c r="K4388" s="325">
        <v>43.16</v>
      </c>
    </row>
    <row r="4389" spans="1:11" hidden="1">
      <c r="A4389" s="323" t="s">
        <v>1076</v>
      </c>
      <c r="B4389" s="324" t="s">
        <v>1083</v>
      </c>
      <c r="C4389" s="324" t="s">
        <v>19</v>
      </c>
      <c r="D4389" s="324">
        <v>88239</v>
      </c>
      <c r="E4389" s="323" t="s">
        <v>1096</v>
      </c>
      <c r="F4389" s="403" t="s">
        <v>1085</v>
      </c>
      <c r="G4389" s="404"/>
      <c r="H4389" s="324" t="s">
        <v>979</v>
      </c>
      <c r="I4389" s="323">
        <v>0.25119999999999998</v>
      </c>
      <c r="J4389" s="323">
        <v>16.850000000000001</v>
      </c>
      <c r="K4389" s="325">
        <v>4.2300000000000004</v>
      </c>
    </row>
    <row r="4390" spans="1:11" hidden="1">
      <c r="A4390" s="323" t="s">
        <v>1076</v>
      </c>
      <c r="B4390" s="324" t="s">
        <v>1083</v>
      </c>
      <c r="C4390" s="324" t="s">
        <v>19</v>
      </c>
      <c r="D4390" s="324">
        <v>88262</v>
      </c>
      <c r="E4390" s="323" t="s">
        <v>1084</v>
      </c>
      <c r="F4390" s="403" t="s">
        <v>1085</v>
      </c>
      <c r="G4390" s="404"/>
      <c r="H4390" s="324" t="s">
        <v>979</v>
      </c>
      <c r="I4390" s="323">
        <v>0.75349999999999995</v>
      </c>
      <c r="J4390" s="323">
        <v>19.739999999999998</v>
      </c>
      <c r="K4390" s="325">
        <v>14.87</v>
      </c>
    </row>
    <row r="4391" spans="1:11" ht="24.75" hidden="1">
      <c r="A4391" s="323" t="s">
        <v>1076</v>
      </c>
      <c r="B4391" s="324" t="s">
        <v>1083</v>
      </c>
      <c r="C4391" s="324" t="s">
        <v>19</v>
      </c>
      <c r="D4391" s="324">
        <v>91692</v>
      </c>
      <c r="E4391" s="323" t="s">
        <v>1097</v>
      </c>
      <c r="F4391" s="403" t="s">
        <v>1098</v>
      </c>
      <c r="G4391" s="404"/>
      <c r="H4391" s="324" t="s">
        <v>1099</v>
      </c>
      <c r="I4391" s="323">
        <v>8.2000000000000007E-3</v>
      </c>
      <c r="J4391" s="323">
        <v>16.68</v>
      </c>
      <c r="K4391" s="325">
        <v>0.13</v>
      </c>
    </row>
    <row r="4392" spans="1:11" ht="24.75" hidden="1">
      <c r="A4392" s="323" t="s">
        <v>1076</v>
      </c>
      <c r="B4392" s="324" t="s">
        <v>1083</v>
      </c>
      <c r="C4392" s="324" t="s">
        <v>19</v>
      </c>
      <c r="D4392" s="324">
        <v>91693</v>
      </c>
      <c r="E4392" s="323" t="s">
        <v>1100</v>
      </c>
      <c r="F4392" s="403" t="s">
        <v>1098</v>
      </c>
      <c r="G4392" s="404"/>
      <c r="H4392" s="324" t="s">
        <v>1101</v>
      </c>
      <c r="I4392" s="323">
        <v>3.5900000000000001E-2</v>
      </c>
      <c r="J4392" s="323">
        <v>15.37</v>
      </c>
      <c r="K4392" s="325">
        <v>0.55000000000000004</v>
      </c>
    </row>
    <row r="4393" spans="1:11" hidden="1">
      <c r="A4393" s="323" t="s">
        <v>1076</v>
      </c>
      <c r="B4393" s="324" t="s">
        <v>1083</v>
      </c>
      <c r="C4393" s="324" t="s">
        <v>19</v>
      </c>
      <c r="D4393" s="324">
        <v>94974</v>
      </c>
      <c r="E4393" s="323" t="s">
        <v>1102</v>
      </c>
      <c r="F4393" s="403" t="s">
        <v>1088</v>
      </c>
      <c r="G4393" s="404"/>
      <c r="H4393" s="324" t="s">
        <v>28</v>
      </c>
      <c r="I4393" s="323">
        <v>1.5E-3</v>
      </c>
      <c r="J4393" s="323">
        <v>411.53</v>
      </c>
      <c r="K4393" s="325">
        <v>0.61</v>
      </c>
    </row>
    <row r="4394" spans="1:11" hidden="1">
      <c r="A4394" s="277"/>
      <c r="B4394"/>
      <c r="C4394"/>
      <c r="D4394"/>
      <c r="E4394" s="277"/>
      <c r="F4394" s="277"/>
      <c r="G4394"/>
      <c r="H4394"/>
      <c r="I4394" s="277"/>
      <c r="J4394" s="277"/>
      <c r="K4394" s="278"/>
    </row>
    <row r="4395" spans="1:11" hidden="1">
      <c r="A4395" s="277"/>
      <c r="B4395"/>
      <c r="C4395"/>
      <c r="D4395"/>
      <c r="E4395" s="277"/>
      <c r="F4395" s="277"/>
      <c r="G4395"/>
      <c r="H4395"/>
      <c r="I4395" s="277"/>
      <c r="J4395" s="277"/>
      <c r="K4395" s="278"/>
    </row>
    <row r="4396" spans="1:11" ht="31.5" hidden="1">
      <c r="A4396" s="319" t="s">
        <v>2435</v>
      </c>
      <c r="B4396" s="320" t="s">
        <v>1074</v>
      </c>
      <c r="C4396" s="320" t="s">
        <v>19</v>
      </c>
      <c r="D4396" s="320">
        <v>98446</v>
      </c>
      <c r="E4396" s="321" t="s">
        <v>1171</v>
      </c>
      <c r="F4396" s="321" t="s">
        <v>30</v>
      </c>
      <c r="G4396" s="320"/>
      <c r="H4396" s="320" t="s">
        <v>21</v>
      </c>
      <c r="I4396" s="321">
        <v>1</v>
      </c>
      <c r="J4396" s="321">
        <v>204.94</v>
      </c>
      <c r="K4396" s="322">
        <v>204.94</v>
      </c>
    </row>
    <row r="4397" spans="1:11" ht="24.75" hidden="1">
      <c r="A4397" s="315"/>
      <c r="B4397" s="316" t="s">
        <v>1066</v>
      </c>
      <c r="C4397" s="316" t="s">
        <v>1067</v>
      </c>
      <c r="D4397" s="316" t="s">
        <v>6</v>
      </c>
      <c r="E4397" s="317" t="s">
        <v>1068</v>
      </c>
      <c r="F4397" s="317" t="s">
        <v>1069</v>
      </c>
      <c r="G4397" s="316"/>
      <c r="H4397" s="316" t="s">
        <v>1070</v>
      </c>
      <c r="I4397" s="317" t="s">
        <v>11</v>
      </c>
      <c r="J4397" s="317" t="s">
        <v>1071</v>
      </c>
      <c r="K4397" s="318" t="s">
        <v>1072</v>
      </c>
    </row>
    <row r="4398" spans="1:11" hidden="1">
      <c r="A4398" s="323" t="s">
        <v>1076</v>
      </c>
      <c r="B4398" s="324" t="s">
        <v>1077</v>
      </c>
      <c r="C4398" s="324" t="s">
        <v>19</v>
      </c>
      <c r="D4398" s="324">
        <v>3992</v>
      </c>
      <c r="E4398" s="323" t="s">
        <v>1191</v>
      </c>
      <c r="F4398" s="403" t="s">
        <v>1079</v>
      </c>
      <c r="G4398" s="404"/>
      <c r="H4398" s="324" t="s">
        <v>23</v>
      </c>
      <c r="I4398" s="323">
        <v>1.9603999999999999</v>
      </c>
      <c r="J4398" s="323">
        <v>26.75</v>
      </c>
      <c r="K4398" s="325">
        <v>52.44</v>
      </c>
    </row>
    <row r="4399" spans="1:11" hidden="1">
      <c r="A4399" s="323" t="s">
        <v>1076</v>
      </c>
      <c r="B4399" s="324" t="s">
        <v>1077</v>
      </c>
      <c r="C4399" s="324" t="s">
        <v>19</v>
      </c>
      <c r="D4399" s="324">
        <v>4433</v>
      </c>
      <c r="E4399" s="323" t="s">
        <v>1091</v>
      </c>
      <c r="F4399" s="403" t="s">
        <v>1079</v>
      </c>
      <c r="G4399" s="404"/>
      <c r="H4399" s="324" t="s">
        <v>23</v>
      </c>
      <c r="I4399" s="323">
        <v>2.6139000000000001</v>
      </c>
      <c r="J4399" s="323">
        <v>22.54</v>
      </c>
      <c r="K4399" s="325">
        <v>58.91</v>
      </c>
    </row>
    <row r="4400" spans="1:11" hidden="1">
      <c r="A4400" s="323" t="s">
        <v>1076</v>
      </c>
      <c r="B4400" s="324" t="s">
        <v>1077</v>
      </c>
      <c r="C4400" s="324" t="s">
        <v>19</v>
      </c>
      <c r="D4400" s="324">
        <v>5061</v>
      </c>
      <c r="E4400" s="323" t="s">
        <v>1192</v>
      </c>
      <c r="F4400" s="403" t="s">
        <v>1079</v>
      </c>
      <c r="G4400" s="404"/>
      <c r="H4400" s="324" t="s">
        <v>218</v>
      </c>
      <c r="I4400" s="323">
        <v>7.8399999999999997E-2</v>
      </c>
      <c r="J4400" s="323">
        <v>25.15</v>
      </c>
      <c r="K4400" s="325">
        <v>1.97</v>
      </c>
    </row>
    <row r="4401" spans="1:11" ht="24.75" hidden="1">
      <c r="A4401" s="323" t="s">
        <v>1076</v>
      </c>
      <c r="B4401" s="324" t="s">
        <v>1077</v>
      </c>
      <c r="C4401" s="324" t="s">
        <v>19</v>
      </c>
      <c r="D4401" s="324">
        <v>43681</v>
      </c>
      <c r="E4401" s="323" t="s">
        <v>2433</v>
      </c>
      <c r="F4401" s="403" t="s">
        <v>1079</v>
      </c>
      <c r="G4401" s="404"/>
      <c r="H4401" s="324" t="s">
        <v>2325</v>
      </c>
      <c r="I4401" s="323">
        <v>1.050038</v>
      </c>
      <c r="J4401" s="323">
        <v>41.11</v>
      </c>
      <c r="K4401" s="325">
        <v>43.16</v>
      </c>
    </row>
    <row r="4402" spans="1:11" hidden="1">
      <c r="A4402" s="323" t="s">
        <v>1076</v>
      </c>
      <c r="B4402" s="324" t="s">
        <v>1083</v>
      </c>
      <c r="C4402" s="324" t="s">
        <v>19</v>
      </c>
      <c r="D4402" s="324">
        <v>88239</v>
      </c>
      <c r="E4402" s="323" t="s">
        <v>1096</v>
      </c>
      <c r="F4402" s="403" t="s">
        <v>1085</v>
      </c>
      <c r="G4402" s="404"/>
      <c r="H4402" s="324" t="s">
        <v>979</v>
      </c>
      <c r="I4402" s="323">
        <v>0.6018</v>
      </c>
      <c r="J4402" s="323">
        <v>16.850000000000001</v>
      </c>
      <c r="K4402" s="325">
        <v>10.14</v>
      </c>
    </row>
    <row r="4403" spans="1:11" hidden="1">
      <c r="A4403" s="323" t="s">
        <v>1076</v>
      </c>
      <c r="B4403" s="324" t="s">
        <v>1083</v>
      </c>
      <c r="C4403" s="324" t="s">
        <v>19</v>
      </c>
      <c r="D4403" s="324">
        <v>88262</v>
      </c>
      <c r="E4403" s="323" t="s">
        <v>1084</v>
      </c>
      <c r="F4403" s="403" t="s">
        <v>1085</v>
      </c>
      <c r="G4403" s="404"/>
      <c r="H4403" s="324" t="s">
        <v>979</v>
      </c>
      <c r="I4403" s="323">
        <v>1.8052999999999999</v>
      </c>
      <c r="J4403" s="323">
        <v>19.739999999999998</v>
      </c>
      <c r="K4403" s="325">
        <v>35.630000000000003</v>
      </c>
    </row>
    <row r="4404" spans="1:11" ht="24.75" hidden="1">
      <c r="A4404" s="323" t="s">
        <v>1076</v>
      </c>
      <c r="B4404" s="324" t="s">
        <v>1083</v>
      </c>
      <c r="C4404" s="324" t="s">
        <v>19</v>
      </c>
      <c r="D4404" s="324">
        <v>91692</v>
      </c>
      <c r="E4404" s="323" t="s">
        <v>1097</v>
      </c>
      <c r="F4404" s="403" t="s">
        <v>1098</v>
      </c>
      <c r="G4404" s="404"/>
      <c r="H4404" s="324" t="s">
        <v>1099</v>
      </c>
      <c r="I4404" s="323">
        <v>1.7000000000000001E-2</v>
      </c>
      <c r="J4404" s="323">
        <v>16.68</v>
      </c>
      <c r="K4404" s="325">
        <v>0.28000000000000003</v>
      </c>
    </row>
    <row r="4405" spans="1:11" ht="24.75" hidden="1">
      <c r="A4405" s="323" t="s">
        <v>1076</v>
      </c>
      <c r="B4405" s="324" t="s">
        <v>1083</v>
      </c>
      <c r="C4405" s="324" t="s">
        <v>19</v>
      </c>
      <c r="D4405" s="324">
        <v>91693</v>
      </c>
      <c r="E4405" s="323" t="s">
        <v>1100</v>
      </c>
      <c r="F4405" s="403" t="s">
        <v>1098</v>
      </c>
      <c r="G4405" s="404"/>
      <c r="H4405" s="324" t="s">
        <v>1101</v>
      </c>
      <c r="I4405" s="323">
        <v>7.4399999999999994E-2</v>
      </c>
      <c r="J4405" s="323">
        <v>15.37</v>
      </c>
      <c r="K4405" s="325">
        <v>1.1399999999999999</v>
      </c>
    </row>
    <row r="4406" spans="1:11" hidden="1">
      <c r="A4406" s="323" t="s">
        <v>1076</v>
      </c>
      <c r="B4406" s="324" t="s">
        <v>1083</v>
      </c>
      <c r="C4406" s="324" t="s">
        <v>19</v>
      </c>
      <c r="D4406" s="324">
        <v>94974</v>
      </c>
      <c r="E4406" s="323" t="s">
        <v>1102</v>
      </c>
      <c r="F4406" s="403" t="s">
        <v>1088</v>
      </c>
      <c r="G4406" s="404"/>
      <c r="H4406" s="324" t="s">
        <v>28</v>
      </c>
      <c r="I4406" s="323">
        <v>3.0999999999999999E-3</v>
      </c>
      <c r="J4406" s="323">
        <v>411.53</v>
      </c>
      <c r="K4406" s="325">
        <v>1.27</v>
      </c>
    </row>
    <row r="4407" spans="1:11" hidden="1">
      <c r="A4407" s="277"/>
      <c r="B4407"/>
      <c r="C4407"/>
      <c r="D4407"/>
      <c r="E4407" s="277"/>
      <c r="F4407" s="277"/>
      <c r="G4407"/>
      <c r="H4407"/>
      <c r="I4407" s="277"/>
      <c r="J4407" s="277"/>
      <c r="K4407" s="278"/>
    </row>
    <row r="4408" spans="1:11" hidden="1">
      <c r="A4408" s="277"/>
      <c r="B4408"/>
      <c r="C4408"/>
      <c r="D4408"/>
      <c r="E4408" s="277"/>
      <c r="F4408" s="277"/>
      <c r="G4408"/>
      <c r="H4408"/>
      <c r="I4408" s="277"/>
      <c r="J4408" s="277"/>
      <c r="K4408" s="278"/>
    </row>
    <row r="4409" spans="1:11" ht="31.5" hidden="1">
      <c r="A4409" s="319" t="s">
        <v>2436</v>
      </c>
      <c r="B4409" s="320" t="s">
        <v>1074</v>
      </c>
      <c r="C4409" s="320" t="s">
        <v>19</v>
      </c>
      <c r="D4409" s="320">
        <v>98442</v>
      </c>
      <c r="E4409" s="321" t="s">
        <v>1167</v>
      </c>
      <c r="F4409" s="321" t="s">
        <v>30</v>
      </c>
      <c r="G4409" s="320"/>
      <c r="H4409" s="320" t="s">
        <v>21</v>
      </c>
      <c r="I4409" s="321">
        <v>1</v>
      </c>
      <c r="J4409" s="321">
        <v>140.33000000000001</v>
      </c>
      <c r="K4409" s="322">
        <v>140.33000000000001</v>
      </c>
    </row>
    <row r="4410" spans="1:11" ht="24.75" hidden="1">
      <c r="A4410" s="315"/>
      <c r="B4410" s="316" t="s">
        <v>1066</v>
      </c>
      <c r="C4410" s="316" t="s">
        <v>1067</v>
      </c>
      <c r="D4410" s="316" t="s">
        <v>6</v>
      </c>
      <c r="E4410" s="317" t="s">
        <v>1068</v>
      </c>
      <c r="F4410" s="317" t="s">
        <v>1069</v>
      </c>
      <c r="G4410" s="316"/>
      <c r="H4410" s="316" t="s">
        <v>1070</v>
      </c>
      <c r="I4410" s="317" t="s">
        <v>11</v>
      </c>
      <c r="J4410" s="317" t="s">
        <v>1071</v>
      </c>
      <c r="K4410" s="318" t="s">
        <v>1072</v>
      </c>
    </row>
    <row r="4411" spans="1:11" hidden="1">
      <c r="A4411" s="323" t="s">
        <v>1076</v>
      </c>
      <c r="B4411" s="324" t="s">
        <v>1077</v>
      </c>
      <c r="C4411" s="324" t="s">
        <v>19</v>
      </c>
      <c r="D4411" s="324">
        <v>3992</v>
      </c>
      <c r="E4411" s="323" t="s">
        <v>1191</v>
      </c>
      <c r="F4411" s="403" t="s">
        <v>1079</v>
      </c>
      <c r="G4411" s="404"/>
      <c r="H4411" s="324" t="s">
        <v>23</v>
      </c>
      <c r="I4411" s="323">
        <v>1.6922999999999999</v>
      </c>
      <c r="J4411" s="323">
        <v>26.75</v>
      </c>
      <c r="K4411" s="325">
        <v>45.26</v>
      </c>
    </row>
    <row r="4412" spans="1:11" hidden="1">
      <c r="A4412" s="323" t="s">
        <v>1076</v>
      </c>
      <c r="B4412" s="324" t="s">
        <v>1077</v>
      </c>
      <c r="C4412" s="324" t="s">
        <v>19</v>
      </c>
      <c r="D4412" s="324">
        <v>4433</v>
      </c>
      <c r="E4412" s="323" t="s">
        <v>1091</v>
      </c>
      <c r="F4412" s="403" t="s">
        <v>1079</v>
      </c>
      <c r="G4412" s="404"/>
      <c r="H4412" s="324" t="s">
        <v>23</v>
      </c>
      <c r="I4412" s="323">
        <v>1.2307999999999999</v>
      </c>
      <c r="J4412" s="323">
        <v>22.54</v>
      </c>
      <c r="K4412" s="325">
        <v>27.74</v>
      </c>
    </row>
    <row r="4413" spans="1:11" hidden="1">
      <c r="A4413" s="323" t="s">
        <v>1076</v>
      </c>
      <c r="B4413" s="324" t="s">
        <v>1077</v>
      </c>
      <c r="C4413" s="324" t="s">
        <v>19</v>
      </c>
      <c r="D4413" s="324">
        <v>5061</v>
      </c>
      <c r="E4413" s="323" t="s">
        <v>1192</v>
      </c>
      <c r="F4413" s="403" t="s">
        <v>1079</v>
      </c>
      <c r="G4413" s="404"/>
      <c r="H4413" s="324" t="s">
        <v>218</v>
      </c>
      <c r="I4413" s="323">
        <v>5.1700000000000003E-2</v>
      </c>
      <c r="J4413" s="323">
        <v>25.15</v>
      </c>
      <c r="K4413" s="325">
        <v>1.3</v>
      </c>
    </row>
    <row r="4414" spans="1:11" ht="24.75" hidden="1">
      <c r="A4414" s="323" t="s">
        <v>1076</v>
      </c>
      <c r="B4414" s="324" t="s">
        <v>1077</v>
      </c>
      <c r="C4414" s="324" t="s">
        <v>19</v>
      </c>
      <c r="D4414" s="324">
        <v>43681</v>
      </c>
      <c r="E4414" s="323" t="s">
        <v>2433</v>
      </c>
      <c r="F4414" s="403" t="s">
        <v>1079</v>
      </c>
      <c r="G4414" s="404"/>
      <c r="H4414" s="324" t="s">
        <v>2325</v>
      </c>
      <c r="I4414" s="323">
        <v>1.050038</v>
      </c>
      <c r="J4414" s="323">
        <v>41.11</v>
      </c>
      <c r="K4414" s="325">
        <v>43.16</v>
      </c>
    </row>
    <row r="4415" spans="1:11" hidden="1">
      <c r="A4415" s="323" t="s">
        <v>1076</v>
      </c>
      <c r="B4415" s="324" t="s">
        <v>1083</v>
      </c>
      <c r="C4415" s="324" t="s">
        <v>19</v>
      </c>
      <c r="D4415" s="324">
        <v>88239</v>
      </c>
      <c r="E4415" s="323" t="s">
        <v>1096</v>
      </c>
      <c r="F4415" s="403" t="s">
        <v>1085</v>
      </c>
      <c r="G4415" s="404"/>
      <c r="H4415" s="324" t="s">
        <v>979</v>
      </c>
      <c r="I4415" s="323">
        <v>0.28439999999999999</v>
      </c>
      <c r="J4415" s="323">
        <v>16.850000000000001</v>
      </c>
      <c r="K4415" s="325">
        <v>4.79</v>
      </c>
    </row>
    <row r="4416" spans="1:11" hidden="1">
      <c r="A4416" s="323" t="s">
        <v>1076</v>
      </c>
      <c r="B4416" s="324" t="s">
        <v>1083</v>
      </c>
      <c r="C4416" s="324" t="s">
        <v>19</v>
      </c>
      <c r="D4416" s="324">
        <v>88262</v>
      </c>
      <c r="E4416" s="323" t="s">
        <v>1084</v>
      </c>
      <c r="F4416" s="403" t="s">
        <v>1085</v>
      </c>
      <c r="G4416" s="404"/>
      <c r="H4416" s="324" t="s">
        <v>979</v>
      </c>
      <c r="I4416" s="323">
        <v>0.85319999999999996</v>
      </c>
      <c r="J4416" s="323">
        <v>19.739999999999998</v>
      </c>
      <c r="K4416" s="325">
        <v>16.84</v>
      </c>
    </row>
    <row r="4417" spans="1:11" ht="24.75" hidden="1">
      <c r="A4417" s="323" t="s">
        <v>1076</v>
      </c>
      <c r="B4417" s="324" t="s">
        <v>1083</v>
      </c>
      <c r="C4417" s="324" t="s">
        <v>19</v>
      </c>
      <c r="D4417" s="324">
        <v>91692</v>
      </c>
      <c r="E4417" s="323" t="s">
        <v>1097</v>
      </c>
      <c r="F4417" s="403" t="s">
        <v>1098</v>
      </c>
      <c r="G4417" s="404"/>
      <c r="H4417" s="324" t="s">
        <v>1099</v>
      </c>
      <c r="I4417" s="323">
        <v>7.6E-3</v>
      </c>
      <c r="J4417" s="323">
        <v>16.68</v>
      </c>
      <c r="K4417" s="325">
        <v>0.12</v>
      </c>
    </row>
    <row r="4418" spans="1:11" ht="24.75" hidden="1">
      <c r="A4418" s="323" t="s">
        <v>1076</v>
      </c>
      <c r="B4418" s="324" t="s">
        <v>1083</v>
      </c>
      <c r="C4418" s="324" t="s">
        <v>19</v>
      </c>
      <c r="D4418" s="324">
        <v>91693</v>
      </c>
      <c r="E4418" s="323" t="s">
        <v>1100</v>
      </c>
      <c r="F4418" s="403" t="s">
        <v>1098</v>
      </c>
      <c r="G4418" s="404"/>
      <c r="H4418" s="324" t="s">
        <v>1101</v>
      </c>
      <c r="I4418" s="323">
        <v>3.32E-2</v>
      </c>
      <c r="J4418" s="323">
        <v>15.37</v>
      </c>
      <c r="K4418" s="325">
        <v>0.51</v>
      </c>
    </row>
    <row r="4419" spans="1:11" hidden="1">
      <c r="A4419" s="323" t="s">
        <v>1076</v>
      </c>
      <c r="B4419" s="324" t="s">
        <v>1083</v>
      </c>
      <c r="C4419" s="324" t="s">
        <v>19</v>
      </c>
      <c r="D4419" s="324">
        <v>94974</v>
      </c>
      <c r="E4419" s="323" t="s">
        <v>1102</v>
      </c>
      <c r="F4419" s="403" t="s">
        <v>1088</v>
      </c>
      <c r="G4419" s="404"/>
      <c r="H4419" s="324" t="s">
        <v>28</v>
      </c>
      <c r="I4419" s="323">
        <v>1.5E-3</v>
      </c>
      <c r="J4419" s="323">
        <v>411.53</v>
      </c>
      <c r="K4419" s="325">
        <v>0.61</v>
      </c>
    </row>
    <row r="4420" spans="1:11" hidden="1">
      <c r="A4420" s="277"/>
      <c r="B4420"/>
      <c r="C4420"/>
      <c r="D4420"/>
      <c r="E4420" s="277"/>
      <c r="F4420" s="277"/>
      <c r="G4420"/>
      <c r="H4420"/>
      <c r="I4420" s="277"/>
      <c r="J4420" s="277"/>
      <c r="K4420" s="278"/>
    </row>
    <row r="4421" spans="1:11" hidden="1">
      <c r="A4421" s="277"/>
      <c r="B4421"/>
      <c r="C4421"/>
      <c r="D4421"/>
      <c r="E4421" s="277"/>
      <c r="F4421" s="277"/>
      <c r="G4421"/>
      <c r="H4421"/>
      <c r="I4421" s="277"/>
      <c r="J4421" s="277"/>
      <c r="K4421" s="278"/>
    </row>
    <row r="4422" spans="1:11" ht="31.5" hidden="1">
      <c r="A4422" s="319" t="s">
        <v>2437</v>
      </c>
      <c r="B4422" s="320" t="s">
        <v>1074</v>
      </c>
      <c r="C4422" s="320" t="s">
        <v>19</v>
      </c>
      <c r="D4422" s="320">
        <v>98447</v>
      </c>
      <c r="E4422" s="321" t="s">
        <v>1172</v>
      </c>
      <c r="F4422" s="321" t="s">
        <v>30</v>
      </c>
      <c r="G4422" s="320"/>
      <c r="H4422" s="320" t="s">
        <v>21</v>
      </c>
      <c r="I4422" s="321">
        <v>1</v>
      </c>
      <c r="J4422" s="321">
        <v>142.27000000000001</v>
      </c>
      <c r="K4422" s="322">
        <v>142.27000000000001</v>
      </c>
    </row>
    <row r="4423" spans="1:11" ht="24.75" hidden="1">
      <c r="A4423" s="315"/>
      <c r="B4423" s="316" t="s">
        <v>1066</v>
      </c>
      <c r="C4423" s="316" t="s">
        <v>1067</v>
      </c>
      <c r="D4423" s="316" t="s">
        <v>6</v>
      </c>
      <c r="E4423" s="317" t="s">
        <v>1068</v>
      </c>
      <c r="F4423" s="317" t="s">
        <v>1069</v>
      </c>
      <c r="G4423" s="316"/>
      <c r="H4423" s="316" t="s">
        <v>1070</v>
      </c>
      <c r="I4423" s="317" t="s">
        <v>11</v>
      </c>
      <c r="J4423" s="317" t="s">
        <v>1071</v>
      </c>
      <c r="K4423" s="318" t="s">
        <v>1072</v>
      </c>
    </row>
    <row r="4424" spans="1:11" hidden="1">
      <c r="A4424" s="323" t="s">
        <v>1076</v>
      </c>
      <c r="B4424" s="324" t="s">
        <v>1077</v>
      </c>
      <c r="C4424" s="324" t="s">
        <v>19</v>
      </c>
      <c r="D4424" s="324">
        <v>3992</v>
      </c>
      <c r="E4424" s="323" t="s">
        <v>1191</v>
      </c>
      <c r="F4424" s="403" t="s">
        <v>1079</v>
      </c>
      <c r="G4424" s="404"/>
      <c r="H4424" s="324" t="s">
        <v>23</v>
      </c>
      <c r="I4424" s="323">
        <v>1.8032999999999999</v>
      </c>
      <c r="J4424" s="323">
        <v>26.75</v>
      </c>
      <c r="K4424" s="325">
        <v>48.23</v>
      </c>
    </row>
    <row r="4425" spans="1:11" hidden="1">
      <c r="A4425" s="323" t="s">
        <v>1076</v>
      </c>
      <c r="B4425" s="324" t="s">
        <v>1077</v>
      </c>
      <c r="C4425" s="324" t="s">
        <v>19</v>
      </c>
      <c r="D4425" s="324">
        <v>4433</v>
      </c>
      <c r="E4425" s="323" t="s">
        <v>1091</v>
      </c>
      <c r="F4425" s="403" t="s">
        <v>1079</v>
      </c>
      <c r="G4425" s="404"/>
      <c r="H4425" s="324" t="s">
        <v>23</v>
      </c>
      <c r="I4425" s="323">
        <v>1.4652000000000001</v>
      </c>
      <c r="J4425" s="323">
        <v>22.54</v>
      </c>
      <c r="K4425" s="325">
        <v>33.020000000000003</v>
      </c>
    </row>
    <row r="4426" spans="1:11" hidden="1">
      <c r="A4426" s="323" t="s">
        <v>1076</v>
      </c>
      <c r="B4426" s="324" t="s">
        <v>1077</v>
      </c>
      <c r="C4426" s="324" t="s">
        <v>19</v>
      </c>
      <c r="D4426" s="324">
        <v>5061</v>
      </c>
      <c r="E4426" s="323" t="s">
        <v>1192</v>
      </c>
      <c r="F4426" s="403" t="s">
        <v>1079</v>
      </c>
      <c r="G4426" s="404"/>
      <c r="H4426" s="324" t="s">
        <v>218</v>
      </c>
      <c r="I4426" s="323">
        <v>6.2799999999999995E-2</v>
      </c>
      <c r="J4426" s="323">
        <v>25.15</v>
      </c>
      <c r="K4426" s="325">
        <v>1.57</v>
      </c>
    </row>
    <row r="4427" spans="1:11" ht="24.75" hidden="1">
      <c r="A4427" s="323" t="s">
        <v>1076</v>
      </c>
      <c r="B4427" s="324" t="s">
        <v>1077</v>
      </c>
      <c r="C4427" s="324" t="s">
        <v>19</v>
      </c>
      <c r="D4427" s="324">
        <v>43681</v>
      </c>
      <c r="E4427" s="323" t="s">
        <v>2433</v>
      </c>
      <c r="F4427" s="403" t="s">
        <v>1079</v>
      </c>
      <c r="G4427" s="404"/>
      <c r="H4427" s="324" t="s">
        <v>2325</v>
      </c>
      <c r="I4427" s="323">
        <v>1.050038</v>
      </c>
      <c r="J4427" s="323">
        <v>41.11</v>
      </c>
      <c r="K4427" s="325">
        <v>43.16</v>
      </c>
    </row>
    <row r="4428" spans="1:11" hidden="1">
      <c r="A4428" s="323" t="s">
        <v>1076</v>
      </c>
      <c r="B4428" s="324" t="s">
        <v>1083</v>
      </c>
      <c r="C4428" s="324" t="s">
        <v>19</v>
      </c>
      <c r="D4428" s="324">
        <v>88239</v>
      </c>
      <c r="E4428" s="323" t="s">
        <v>1096</v>
      </c>
      <c r="F4428" s="403" t="s">
        <v>1085</v>
      </c>
      <c r="G4428" s="404"/>
      <c r="H4428" s="324" t="s">
        <v>979</v>
      </c>
      <c r="I4428" s="323">
        <v>0.2014</v>
      </c>
      <c r="J4428" s="323">
        <v>16.850000000000001</v>
      </c>
      <c r="K4428" s="325">
        <v>3.39</v>
      </c>
    </row>
    <row r="4429" spans="1:11" hidden="1">
      <c r="A4429" s="323" t="s">
        <v>1076</v>
      </c>
      <c r="B4429" s="324" t="s">
        <v>1083</v>
      </c>
      <c r="C4429" s="324" t="s">
        <v>19</v>
      </c>
      <c r="D4429" s="324">
        <v>88262</v>
      </c>
      <c r="E4429" s="323" t="s">
        <v>1084</v>
      </c>
      <c r="F4429" s="403" t="s">
        <v>1085</v>
      </c>
      <c r="G4429" s="404"/>
      <c r="H4429" s="324" t="s">
        <v>979</v>
      </c>
      <c r="I4429" s="323">
        <v>0.60429999999999995</v>
      </c>
      <c r="J4429" s="323">
        <v>19.739999999999998</v>
      </c>
      <c r="K4429" s="325">
        <v>11.92</v>
      </c>
    </row>
    <row r="4430" spans="1:11" ht="24.75" hidden="1">
      <c r="A4430" s="323" t="s">
        <v>1076</v>
      </c>
      <c r="B4430" s="324" t="s">
        <v>1083</v>
      </c>
      <c r="C4430" s="324" t="s">
        <v>19</v>
      </c>
      <c r="D4430" s="324">
        <v>91692</v>
      </c>
      <c r="E4430" s="323" t="s">
        <v>1097</v>
      </c>
      <c r="F4430" s="403" t="s">
        <v>1098</v>
      </c>
      <c r="G4430" s="404"/>
      <c r="H4430" s="324" t="s">
        <v>1099</v>
      </c>
      <c r="I4430" s="323">
        <v>1.1900000000000001E-2</v>
      </c>
      <c r="J4430" s="323">
        <v>16.68</v>
      </c>
      <c r="K4430" s="325">
        <v>0.19</v>
      </c>
    </row>
    <row r="4431" spans="1:11" ht="24.75" hidden="1">
      <c r="A4431" s="323" t="s">
        <v>1076</v>
      </c>
      <c r="B4431" s="324" t="s">
        <v>1083</v>
      </c>
      <c r="C4431" s="324" t="s">
        <v>19</v>
      </c>
      <c r="D4431" s="324">
        <v>91693</v>
      </c>
      <c r="E4431" s="323" t="s">
        <v>1100</v>
      </c>
      <c r="F4431" s="403" t="s">
        <v>1098</v>
      </c>
      <c r="G4431" s="404"/>
      <c r="H4431" s="324" t="s">
        <v>1101</v>
      </c>
      <c r="I4431" s="323">
        <v>5.1799999999999999E-2</v>
      </c>
      <c r="J4431" s="323">
        <v>15.37</v>
      </c>
      <c r="K4431" s="325">
        <v>0.79</v>
      </c>
    </row>
    <row r="4432" spans="1:11" hidden="1">
      <c r="A4432" s="277"/>
      <c r="B4432"/>
      <c r="C4432"/>
      <c r="D4432"/>
      <c r="E4432" s="277"/>
      <c r="F4432" s="277"/>
      <c r="G4432"/>
      <c r="H4432"/>
      <c r="I4432" s="277"/>
      <c r="J4432" s="277"/>
      <c r="K4432" s="278"/>
    </row>
    <row r="4433" spans="1:11" hidden="1">
      <c r="A4433" s="277"/>
      <c r="B4433"/>
      <c r="C4433"/>
      <c r="D4433"/>
      <c r="E4433" s="277"/>
      <c r="F4433" s="277"/>
      <c r="G4433"/>
      <c r="H4433"/>
      <c r="I4433" s="277"/>
      <c r="J4433" s="277"/>
      <c r="K4433" s="278"/>
    </row>
    <row r="4434" spans="1:11" ht="31.5" hidden="1">
      <c r="A4434" s="319" t="s">
        <v>2438</v>
      </c>
      <c r="B4434" s="320" t="s">
        <v>1074</v>
      </c>
      <c r="C4434" s="320" t="s">
        <v>19</v>
      </c>
      <c r="D4434" s="320">
        <v>98443</v>
      </c>
      <c r="E4434" s="321" t="s">
        <v>1168</v>
      </c>
      <c r="F4434" s="321" t="s">
        <v>30</v>
      </c>
      <c r="G4434" s="320"/>
      <c r="H4434" s="320" t="s">
        <v>21</v>
      </c>
      <c r="I4434" s="321">
        <v>1</v>
      </c>
      <c r="J4434" s="321">
        <v>122.88</v>
      </c>
      <c r="K4434" s="322">
        <v>122.88</v>
      </c>
    </row>
    <row r="4435" spans="1:11" ht="24.75" hidden="1">
      <c r="A4435" s="315"/>
      <c r="B4435" s="316" t="s">
        <v>1066</v>
      </c>
      <c r="C4435" s="316" t="s">
        <v>1067</v>
      </c>
      <c r="D4435" s="316" t="s">
        <v>6</v>
      </c>
      <c r="E4435" s="317" t="s">
        <v>1068</v>
      </c>
      <c r="F4435" s="317" t="s">
        <v>1069</v>
      </c>
      <c r="G4435" s="316"/>
      <c r="H4435" s="316" t="s">
        <v>1070</v>
      </c>
      <c r="I4435" s="317" t="s">
        <v>11</v>
      </c>
      <c r="J4435" s="317" t="s">
        <v>1071</v>
      </c>
      <c r="K4435" s="318" t="s">
        <v>1072</v>
      </c>
    </row>
    <row r="4436" spans="1:11" hidden="1">
      <c r="A4436" s="323" t="s">
        <v>1076</v>
      </c>
      <c r="B4436" s="324" t="s">
        <v>1077</v>
      </c>
      <c r="C4436" s="324" t="s">
        <v>19</v>
      </c>
      <c r="D4436" s="324">
        <v>3992</v>
      </c>
      <c r="E4436" s="323" t="s">
        <v>1191</v>
      </c>
      <c r="F4436" s="403" t="s">
        <v>1079</v>
      </c>
      <c r="G4436" s="404"/>
      <c r="H4436" s="324" t="s">
        <v>23</v>
      </c>
      <c r="I4436" s="323">
        <v>1.6922999999999999</v>
      </c>
      <c r="J4436" s="323">
        <v>26.75</v>
      </c>
      <c r="K4436" s="325">
        <v>45.26</v>
      </c>
    </row>
    <row r="4437" spans="1:11" hidden="1">
      <c r="A4437" s="323" t="s">
        <v>1076</v>
      </c>
      <c r="B4437" s="324" t="s">
        <v>1077</v>
      </c>
      <c r="C4437" s="324" t="s">
        <v>19</v>
      </c>
      <c r="D4437" s="324">
        <v>4433</v>
      </c>
      <c r="E4437" s="323" t="s">
        <v>1091</v>
      </c>
      <c r="F4437" s="403" t="s">
        <v>1079</v>
      </c>
      <c r="G4437" s="404"/>
      <c r="H4437" s="324" t="s">
        <v>23</v>
      </c>
      <c r="I4437" s="323">
        <v>1</v>
      </c>
      <c r="J4437" s="323">
        <v>22.54</v>
      </c>
      <c r="K4437" s="325">
        <v>22.54</v>
      </c>
    </row>
    <row r="4438" spans="1:11" hidden="1">
      <c r="A4438" s="323" t="s">
        <v>1076</v>
      </c>
      <c r="B4438" s="324" t="s">
        <v>1077</v>
      </c>
      <c r="C4438" s="324" t="s">
        <v>19</v>
      </c>
      <c r="D4438" s="324">
        <v>5061</v>
      </c>
      <c r="E4438" s="323" t="s">
        <v>1192</v>
      </c>
      <c r="F4438" s="403" t="s">
        <v>1079</v>
      </c>
      <c r="G4438" s="404"/>
      <c r="H4438" s="324" t="s">
        <v>218</v>
      </c>
      <c r="I4438" s="323">
        <v>5.1700000000000003E-2</v>
      </c>
      <c r="J4438" s="323">
        <v>25.15</v>
      </c>
      <c r="K4438" s="325">
        <v>1.3</v>
      </c>
    </row>
    <row r="4439" spans="1:11" ht="24.75" hidden="1">
      <c r="A4439" s="323" t="s">
        <v>1076</v>
      </c>
      <c r="B4439" s="324" t="s">
        <v>1077</v>
      </c>
      <c r="C4439" s="324" t="s">
        <v>19</v>
      </c>
      <c r="D4439" s="324">
        <v>43681</v>
      </c>
      <c r="E4439" s="323" t="s">
        <v>2433</v>
      </c>
      <c r="F4439" s="403" t="s">
        <v>1079</v>
      </c>
      <c r="G4439" s="404"/>
      <c r="H4439" s="324" t="s">
        <v>2325</v>
      </c>
      <c r="I4439" s="323">
        <v>1.050038</v>
      </c>
      <c r="J4439" s="323">
        <v>41.11</v>
      </c>
      <c r="K4439" s="325">
        <v>43.16</v>
      </c>
    </row>
    <row r="4440" spans="1:11" hidden="1">
      <c r="A4440" s="323" t="s">
        <v>1076</v>
      </c>
      <c r="B4440" s="324" t="s">
        <v>1083</v>
      </c>
      <c r="C4440" s="324" t="s">
        <v>19</v>
      </c>
      <c r="D4440" s="324">
        <v>88239</v>
      </c>
      <c r="E4440" s="323" t="s">
        <v>1096</v>
      </c>
      <c r="F4440" s="403" t="s">
        <v>1085</v>
      </c>
      <c r="G4440" s="404"/>
      <c r="H4440" s="324" t="s">
        <v>979</v>
      </c>
      <c r="I4440" s="323">
        <v>0.13089999999999999</v>
      </c>
      <c r="J4440" s="323">
        <v>16.850000000000001</v>
      </c>
      <c r="K4440" s="325">
        <v>2.2000000000000002</v>
      </c>
    </row>
    <row r="4441" spans="1:11" hidden="1">
      <c r="A4441" s="323" t="s">
        <v>1076</v>
      </c>
      <c r="B4441" s="324" t="s">
        <v>1083</v>
      </c>
      <c r="C4441" s="324" t="s">
        <v>19</v>
      </c>
      <c r="D4441" s="324">
        <v>88262</v>
      </c>
      <c r="E4441" s="323" t="s">
        <v>1084</v>
      </c>
      <c r="F4441" s="403" t="s">
        <v>1085</v>
      </c>
      <c r="G4441" s="404"/>
      <c r="H4441" s="324" t="s">
        <v>979</v>
      </c>
      <c r="I4441" s="323">
        <v>0.3926</v>
      </c>
      <c r="J4441" s="323">
        <v>19.739999999999998</v>
      </c>
      <c r="K4441" s="325">
        <v>7.74</v>
      </c>
    </row>
    <row r="4442" spans="1:11" ht="24.75" hidden="1">
      <c r="A4442" s="323" t="s">
        <v>1076</v>
      </c>
      <c r="B4442" s="324" t="s">
        <v>1083</v>
      </c>
      <c r="C4442" s="324" t="s">
        <v>19</v>
      </c>
      <c r="D4442" s="324">
        <v>91692</v>
      </c>
      <c r="E4442" s="323" t="s">
        <v>1097</v>
      </c>
      <c r="F4442" s="403" t="s">
        <v>1098</v>
      </c>
      <c r="G4442" s="404"/>
      <c r="H4442" s="324" t="s">
        <v>1099</v>
      </c>
      <c r="I4442" s="323">
        <v>8.2000000000000007E-3</v>
      </c>
      <c r="J4442" s="323">
        <v>16.68</v>
      </c>
      <c r="K4442" s="325">
        <v>0.13</v>
      </c>
    </row>
    <row r="4443" spans="1:11" ht="24.75" hidden="1">
      <c r="A4443" s="323" t="s">
        <v>1076</v>
      </c>
      <c r="B4443" s="324" t="s">
        <v>1083</v>
      </c>
      <c r="C4443" s="324" t="s">
        <v>19</v>
      </c>
      <c r="D4443" s="324">
        <v>91693</v>
      </c>
      <c r="E4443" s="323" t="s">
        <v>1100</v>
      </c>
      <c r="F4443" s="403" t="s">
        <v>1098</v>
      </c>
      <c r="G4443" s="404"/>
      <c r="H4443" s="324" t="s">
        <v>1101</v>
      </c>
      <c r="I4443" s="323">
        <v>3.5900000000000001E-2</v>
      </c>
      <c r="J4443" s="323">
        <v>15.37</v>
      </c>
      <c r="K4443" s="325">
        <v>0.55000000000000004</v>
      </c>
    </row>
    <row r="4444" spans="1:11" hidden="1">
      <c r="A4444" s="277"/>
      <c r="B4444"/>
      <c r="C4444"/>
      <c r="D4444"/>
      <c r="E4444" s="277"/>
      <c r="F4444" s="277"/>
      <c r="G4444"/>
      <c r="H4444"/>
      <c r="I4444" s="277"/>
      <c r="J4444" s="277"/>
      <c r="K4444" s="278"/>
    </row>
    <row r="4445" spans="1:11" hidden="1">
      <c r="A4445" s="277"/>
      <c r="B4445"/>
      <c r="C4445"/>
      <c r="D4445"/>
      <c r="E4445" s="277"/>
      <c r="F4445" s="277"/>
      <c r="G4445"/>
      <c r="H4445"/>
      <c r="I4445" s="277"/>
      <c r="J4445" s="277"/>
      <c r="K4445" s="278"/>
    </row>
    <row r="4446" spans="1:11" ht="31.5" hidden="1">
      <c r="A4446" s="319" t="s">
        <v>2439</v>
      </c>
      <c r="B4446" s="320" t="s">
        <v>1074</v>
      </c>
      <c r="C4446" s="320" t="s">
        <v>19</v>
      </c>
      <c r="D4446" s="320">
        <v>98448</v>
      </c>
      <c r="E4446" s="321" t="s">
        <v>1173</v>
      </c>
      <c r="F4446" s="321" t="s">
        <v>30</v>
      </c>
      <c r="G4446" s="320"/>
      <c r="H4446" s="320" t="s">
        <v>21</v>
      </c>
      <c r="I4446" s="321">
        <v>1</v>
      </c>
      <c r="J4446" s="321">
        <v>174.87</v>
      </c>
      <c r="K4446" s="322">
        <v>174.87</v>
      </c>
    </row>
    <row r="4447" spans="1:11" ht="24.75" hidden="1">
      <c r="A4447" s="315"/>
      <c r="B4447" s="316" t="s">
        <v>1066</v>
      </c>
      <c r="C4447" s="316" t="s">
        <v>1067</v>
      </c>
      <c r="D4447" s="316" t="s">
        <v>6</v>
      </c>
      <c r="E4447" s="317" t="s">
        <v>1068</v>
      </c>
      <c r="F4447" s="317" t="s">
        <v>1069</v>
      </c>
      <c r="G4447" s="316"/>
      <c r="H4447" s="316" t="s">
        <v>1070</v>
      </c>
      <c r="I4447" s="317" t="s">
        <v>11</v>
      </c>
      <c r="J4447" s="317" t="s">
        <v>1071</v>
      </c>
      <c r="K4447" s="318" t="s">
        <v>1072</v>
      </c>
    </row>
    <row r="4448" spans="1:11" hidden="1">
      <c r="A4448" s="323" t="s">
        <v>1076</v>
      </c>
      <c r="B4448" s="324" t="s">
        <v>1077</v>
      </c>
      <c r="C4448" s="324" t="s">
        <v>19</v>
      </c>
      <c r="D4448" s="324">
        <v>3992</v>
      </c>
      <c r="E4448" s="323" t="s">
        <v>1191</v>
      </c>
      <c r="F4448" s="403" t="s">
        <v>1079</v>
      </c>
      <c r="G4448" s="404"/>
      <c r="H4448" s="324" t="s">
        <v>23</v>
      </c>
      <c r="I4448" s="323">
        <v>1.9603999999999999</v>
      </c>
      <c r="J4448" s="323">
        <v>26.75</v>
      </c>
      <c r="K4448" s="325">
        <v>52.44</v>
      </c>
    </row>
    <row r="4449" spans="1:11" hidden="1">
      <c r="A4449" s="323" t="s">
        <v>1076</v>
      </c>
      <c r="B4449" s="324" t="s">
        <v>1077</v>
      </c>
      <c r="C4449" s="324" t="s">
        <v>19</v>
      </c>
      <c r="D4449" s="324">
        <v>4433</v>
      </c>
      <c r="E4449" s="323" t="s">
        <v>1091</v>
      </c>
      <c r="F4449" s="403" t="s">
        <v>1079</v>
      </c>
      <c r="G4449" s="404"/>
      <c r="H4449" s="324" t="s">
        <v>23</v>
      </c>
      <c r="I4449" s="323">
        <v>2.1238000000000001</v>
      </c>
      <c r="J4449" s="323">
        <v>22.54</v>
      </c>
      <c r="K4449" s="325">
        <v>47.87</v>
      </c>
    </row>
    <row r="4450" spans="1:11" hidden="1">
      <c r="A4450" s="323" t="s">
        <v>1076</v>
      </c>
      <c r="B4450" s="324" t="s">
        <v>1077</v>
      </c>
      <c r="C4450" s="324" t="s">
        <v>19</v>
      </c>
      <c r="D4450" s="324">
        <v>5061</v>
      </c>
      <c r="E4450" s="323" t="s">
        <v>1192</v>
      </c>
      <c r="F4450" s="403" t="s">
        <v>1079</v>
      </c>
      <c r="G4450" s="404"/>
      <c r="H4450" s="324" t="s">
        <v>218</v>
      </c>
      <c r="I4450" s="323">
        <v>7.8399999999999997E-2</v>
      </c>
      <c r="J4450" s="323">
        <v>25.15</v>
      </c>
      <c r="K4450" s="325">
        <v>1.97</v>
      </c>
    </row>
    <row r="4451" spans="1:11" ht="24.75" hidden="1">
      <c r="A4451" s="323" t="s">
        <v>1076</v>
      </c>
      <c r="B4451" s="324" t="s">
        <v>1077</v>
      </c>
      <c r="C4451" s="324" t="s">
        <v>19</v>
      </c>
      <c r="D4451" s="324">
        <v>43681</v>
      </c>
      <c r="E4451" s="323" t="s">
        <v>2433</v>
      </c>
      <c r="F4451" s="403" t="s">
        <v>1079</v>
      </c>
      <c r="G4451" s="404"/>
      <c r="H4451" s="324" t="s">
        <v>2325</v>
      </c>
      <c r="I4451" s="323">
        <v>1.050038</v>
      </c>
      <c r="J4451" s="323">
        <v>41.11</v>
      </c>
      <c r="K4451" s="325">
        <v>43.16</v>
      </c>
    </row>
    <row r="4452" spans="1:11" hidden="1">
      <c r="A4452" s="323" t="s">
        <v>1076</v>
      </c>
      <c r="B4452" s="324" t="s">
        <v>1083</v>
      </c>
      <c r="C4452" s="324" t="s">
        <v>19</v>
      </c>
      <c r="D4452" s="324">
        <v>88239</v>
      </c>
      <c r="E4452" s="323" t="s">
        <v>1096</v>
      </c>
      <c r="F4452" s="403" t="s">
        <v>1085</v>
      </c>
      <c r="G4452" s="404"/>
      <c r="H4452" s="324" t="s">
        <v>979</v>
      </c>
      <c r="I4452" s="323">
        <v>0.36830000000000002</v>
      </c>
      <c r="J4452" s="323">
        <v>16.850000000000001</v>
      </c>
      <c r="K4452" s="325">
        <v>6.2</v>
      </c>
    </row>
    <row r="4453" spans="1:11" hidden="1">
      <c r="A4453" s="323" t="s">
        <v>1076</v>
      </c>
      <c r="B4453" s="324" t="s">
        <v>1083</v>
      </c>
      <c r="C4453" s="324" t="s">
        <v>19</v>
      </c>
      <c r="D4453" s="324">
        <v>88262</v>
      </c>
      <c r="E4453" s="323" t="s">
        <v>1084</v>
      </c>
      <c r="F4453" s="403" t="s">
        <v>1085</v>
      </c>
      <c r="G4453" s="404"/>
      <c r="H4453" s="324" t="s">
        <v>979</v>
      </c>
      <c r="I4453" s="323">
        <v>1.105</v>
      </c>
      <c r="J4453" s="323">
        <v>19.739999999999998</v>
      </c>
      <c r="K4453" s="325">
        <v>21.81</v>
      </c>
    </row>
    <row r="4454" spans="1:11" ht="24.75" hidden="1">
      <c r="A4454" s="323" t="s">
        <v>1076</v>
      </c>
      <c r="B4454" s="324" t="s">
        <v>1083</v>
      </c>
      <c r="C4454" s="324" t="s">
        <v>19</v>
      </c>
      <c r="D4454" s="324">
        <v>91692</v>
      </c>
      <c r="E4454" s="323" t="s">
        <v>1097</v>
      </c>
      <c r="F4454" s="403" t="s">
        <v>1098</v>
      </c>
      <c r="G4454" s="404"/>
      <c r="H4454" s="324" t="s">
        <v>1099</v>
      </c>
      <c r="I4454" s="323">
        <v>1.7000000000000001E-2</v>
      </c>
      <c r="J4454" s="323">
        <v>16.68</v>
      </c>
      <c r="K4454" s="325">
        <v>0.28000000000000003</v>
      </c>
    </row>
    <row r="4455" spans="1:11" ht="24.75" hidden="1">
      <c r="A4455" s="323" t="s">
        <v>1076</v>
      </c>
      <c r="B4455" s="324" t="s">
        <v>1083</v>
      </c>
      <c r="C4455" s="324" t="s">
        <v>19</v>
      </c>
      <c r="D4455" s="324">
        <v>91693</v>
      </c>
      <c r="E4455" s="323" t="s">
        <v>1100</v>
      </c>
      <c r="F4455" s="403" t="s">
        <v>1098</v>
      </c>
      <c r="G4455" s="404"/>
      <c r="H4455" s="324" t="s">
        <v>1101</v>
      </c>
      <c r="I4455" s="323">
        <v>7.4399999999999994E-2</v>
      </c>
      <c r="J4455" s="323">
        <v>15.37</v>
      </c>
      <c r="K4455" s="325">
        <v>1.1399999999999999</v>
      </c>
    </row>
    <row r="4456" spans="1:11" hidden="1">
      <c r="A4456" s="277"/>
      <c r="B4456"/>
      <c r="C4456"/>
      <c r="D4456"/>
      <c r="E4456" s="277"/>
      <c r="F4456" s="277"/>
      <c r="G4456"/>
      <c r="H4456"/>
      <c r="I4456" s="277"/>
      <c r="J4456" s="277"/>
      <c r="K4456" s="278"/>
    </row>
    <row r="4457" spans="1:11" hidden="1">
      <c r="A4457" s="277"/>
      <c r="B4457"/>
      <c r="C4457"/>
      <c r="D4457"/>
      <c r="E4457" s="277"/>
      <c r="F4457" s="277"/>
      <c r="G4457"/>
      <c r="H4457"/>
      <c r="I4457" s="277"/>
      <c r="J4457" s="277"/>
      <c r="K4457" s="278"/>
    </row>
    <row r="4458" spans="1:11" ht="31.5" hidden="1">
      <c r="A4458" s="319" t="s">
        <v>2440</v>
      </c>
      <c r="B4458" s="320" t="s">
        <v>1074</v>
      </c>
      <c r="C4458" s="320" t="s">
        <v>19</v>
      </c>
      <c r="D4458" s="320">
        <v>98444</v>
      </c>
      <c r="E4458" s="321" t="s">
        <v>1169</v>
      </c>
      <c r="F4458" s="321" t="s">
        <v>30</v>
      </c>
      <c r="G4458" s="320"/>
      <c r="H4458" s="320" t="s">
        <v>21</v>
      </c>
      <c r="I4458" s="321">
        <v>1</v>
      </c>
      <c r="J4458" s="321">
        <v>124.65</v>
      </c>
      <c r="K4458" s="322">
        <v>124.65</v>
      </c>
    </row>
    <row r="4459" spans="1:11" ht="24.75" hidden="1">
      <c r="A4459" s="315"/>
      <c r="B4459" s="316" t="s">
        <v>1066</v>
      </c>
      <c r="C4459" s="316" t="s">
        <v>1067</v>
      </c>
      <c r="D4459" s="316" t="s">
        <v>6</v>
      </c>
      <c r="E4459" s="317" t="s">
        <v>1068</v>
      </c>
      <c r="F4459" s="317" t="s">
        <v>1069</v>
      </c>
      <c r="G4459" s="316"/>
      <c r="H4459" s="316" t="s">
        <v>1070</v>
      </c>
      <c r="I4459" s="317" t="s">
        <v>11</v>
      </c>
      <c r="J4459" s="317" t="s">
        <v>1071</v>
      </c>
      <c r="K4459" s="318" t="s">
        <v>1072</v>
      </c>
    </row>
    <row r="4460" spans="1:11" hidden="1">
      <c r="A4460" s="323" t="s">
        <v>1076</v>
      </c>
      <c r="B4460" s="324" t="s">
        <v>1077</v>
      </c>
      <c r="C4460" s="324" t="s">
        <v>19</v>
      </c>
      <c r="D4460" s="324">
        <v>3992</v>
      </c>
      <c r="E4460" s="323" t="s">
        <v>1191</v>
      </c>
      <c r="F4460" s="403" t="s">
        <v>1079</v>
      </c>
      <c r="G4460" s="404"/>
      <c r="H4460" s="324" t="s">
        <v>23</v>
      </c>
      <c r="I4460" s="323">
        <v>1.6922999999999999</v>
      </c>
      <c r="J4460" s="323">
        <v>26.75</v>
      </c>
      <c r="K4460" s="325">
        <v>45.26</v>
      </c>
    </row>
    <row r="4461" spans="1:11" hidden="1">
      <c r="A4461" s="323" t="s">
        <v>1076</v>
      </c>
      <c r="B4461" s="324" t="s">
        <v>1077</v>
      </c>
      <c r="C4461" s="324" t="s">
        <v>19</v>
      </c>
      <c r="D4461" s="324">
        <v>4433</v>
      </c>
      <c r="E4461" s="323" t="s">
        <v>1091</v>
      </c>
      <c r="F4461" s="403" t="s">
        <v>1079</v>
      </c>
      <c r="G4461" s="404"/>
      <c r="H4461" s="324" t="s">
        <v>23</v>
      </c>
      <c r="I4461" s="323">
        <v>1</v>
      </c>
      <c r="J4461" s="323">
        <v>22.54</v>
      </c>
      <c r="K4461" s="325">
        <v>22.54</v>
      </c>
    </row>
    <row r="4462" spans="1:11" hidden="1">
      <c r="A4462" s="323" t="s">
        <v>1076</v>
      </c>
      <c r="B4462" s="324" t="s">
        <v>1077</v>
      </c>
      <c r="C4462" s="324" t="s">
        <v>19</v>
      </c>
      <c r="D4462" s="324">
        <v>5061</v>
      </c>
      <c r="E4462" s="323" t="s">
        <v>1192</v>
      </c>
      <c r="F4462" s="403" t="s">
        <v>1079</v>
      </c>
      <c r="G4462" s="404"/>
      <c r="H4462" s="324" t="s">
        <v>218</v>
      </c>
      <c r="I4462" s="323">
        <v>5.1700000000000003E-2</v>
      </c>
      <c r="J4462" s="323">
        <v>25.15</v>
      </c>
      <c r="K4462" s="325">
        <v>1.3</v>
      </c>
    </row>
    <row r="4463" spans="1:11" ht="24.75" hidden="1">
      <c r="A4463" s="323" t="s">
        <v>1076</v>
      </c>
      <c r="B4463" s="324" t="s">
        <v>1077</v>
      </c>
      <c r="C4463" s="324" t="s">
        <v>19</v>
      </c>
      <c r="D4463" s="324">
        <v>43681</v>
      </c>
      <c r="E4463" s="323" t="s">
        <v>2433</v>
      </c>
      <c r="F4463" s="403" t="s">
        <v>1079</v>
      </c>
      <c r="G4463" s="404"/>
      <c r="H4463" s="324" t="s">
        <v>2325</v>
      </c>
      <c r="I4463" s="323">
        <v>1.050038</v>
      </c>
      <c r="J4463" s="323">
        <v>41.11</v>
      </c>
      <c r="K4463" s="325">
        <v>43.16</v>
      </c>
    </row>
    <row r="4464" spans="1:11" hidden="1">
      <c r="A4464" s="323" t="s">
        <v>1076</v>
      </c>
      <c r="B4464" s="324" t="s">
        <v>1083</v>
      </c>
      <c r="C4464" s="324" t="s">
        <v>19</v>
      </c>
      <c r="D4464" s="324">
        <v>88239</v>
      </c>
      <c r="E4464" s="323" t="s">
        <v>1096</v>
      </c>
      <c r="F4464" s="403" t="s">
        <v>1085</v>
      </c>
      <c r="G4464" s="404"/>
      <c r="H4464" s="324" t="s">
        <v>979</v>
      </c>
      <c r="I4464" s="323">
        <v>0.15479999999999999</v>
      </c>
      <c r="J4464" s="323">
        <v>16.850000000000001</v>
      </c>
      <c r="K4464" s="325">
        <v>2.6</v>
      </c>
    </row>
    <row r="4465" spans="1:11" hidden="1">
      <c r="A4465" s="323" t="s">
        <v>1076</v>
      </c>
      <c r="B4465" s="324" t="s">
        <v>1083</v>
      </c>
      <c r="C4465" s="324" t="s">
        <v>19</v>
      </c>
      <c r="D4465" s="324">
        <v>88262</v>
      </c>
      <c r="E4465" s="323" t="s">
        <v>1084</v>
      </c>
      <c r="F4465" s="403" t="s">
        <v>1085</v>
      </c>
      <c r="G4465" s="404"/>
      <c r="H4465" s="324" t="s">
        <v>979</v>
      </c>
      <c r="I4465" s="323">
        <v>0.46439999999999998</v>
      </c>
      <c r="J4465" s="323">
        <v>19.739999999999998</v>
      </c>
      <c r="K4465" s="325">
        <v>9.16</v>
      </c>
    </row>
    <row r="4466" spans="1:11" ht="24.75" hidden="1">
      <c r="A4466" s="323" t="s">
        <v>1076</v>
      </c>
      <c r="B4466" s="324" t="s">
        <v>1083</v>
      </c>
      <c r="C4466" s="324" t="s">
        <v>19</v>
      </c>
      <c r="D4466" s="324">
        <v>91692</v>
      </c>
      <c r="E4466" s="323" t="s">
        <v>1097</v>
      </c>
      <c r="F4466" s="403" t="s">
        <v>1098</v>
      </c>
      <c r="G4466" s="404"/>
      <c r="H4466" s="324" t="s">
        <v>1099</v>
      </c>
      <c r="I4466" s="323">
        <v>7.6E-3</v>
      </c>
      <c r="J4466" s="323">
        <v>16.68</v>
      </c>
      <c r="K4466" s="325">
        <v>0.12</v>
      </c>
    </row>
    <row r="4467" spans="1:11" ht="24.75" hidden="1">
      <c r="A4467" s="323" t="s">
        <v>1076</v>
      </c>
      <c r="B4467" s="324" t="s">
        <v>1083</v>
      </c>
      <c r="C4467" s="324" t="s">
        <v>19</v>
      </c>
      <c r="D4467" s="324">
        <v>91693</v>
      </c>
      <c r="E4467" s="323" t="s">
        <v>1100</v>
      </c>
      <c r="F4467" s="403" t="s">
        <v>1098</v>
      </c>
      <c r="G4467" s="404"/>
      <c r="H4467" s="324" t="s">
        <v>1101</v>
      </c>
      <c r="I4467" s="323">
        <v>3.32E-2</v>
      </c>
      <c r="J4467" s="323">
        <v>15.37</v>
      </c>
      <c r="K4467" s="325">
        <v>0.51</v>
      </c>
    </row>
    <row r="4468" spans="1:11" hidden="1">
      <c r="A4468" s="277"/>
      <c r="B4468"/>
      <c r="C4468"/>
      <c r="D4468"/>
      <c r="E4468" s="277"/>
      <c r="F4468" s="277"/>
      <c r="G4468"/>
      <c r="H4468"/>
      <c r="I4468" s="277"/>
      <c r="J4468" s="277"/>
      <c r="K4468" s="278"/>
    </row>
    <row r="4469" spans="1:11" hidden="1">
      <c r="A4469" s="277"/>
      <c r="B4469"/>
      <c r="C4469"/>
      <c r="D4469"/>
      <c r="E4469" s="277"/>
      <c r="F4469" s="277"/>
      <c r="G4469"/>
      <c r="H4469"/>
      <c r="I4469" s="277"/>
      <c r="J4469" s="277"/>
      <c r="K4469" s="278"/>
    </row>
    <row r="4470" spans="1:11" ht="31.5" hidden="1">
      <c r="A4470" s="319" t="s">
        <v>2441</v>
      </c>
      <c r="B4470" s="320" t="s">
        <v>1074</v>
      </c>
      <c r="C4470" s="320" t="s">
        <v>19</v>
      </c>
      <c r="D4470" s="320">
        <v>97734</v>
      </c>
      <c r="E4470" s="321" t="s">
        <v>2157</v>
      </c>
      <c r="F4470" s="321" t="s">
        <v>1210</v>
      </c>
      <c r="G4470" s="320"/>
      <c r="H4470" s="320" t="s">
        <v>28</v>
      </c>
      <c r="I4470" s="321">
        <v>1</v>
      </c>
      <c r="J4470" s="321">
        <v>2524.5300000000002</v>
      </c>
      <c r="K4470" s="322">
        <v>2524.5300000000002</v>
      </c>
    </row>
    <row r="4471" spans="1:11" ht="24.75" hidden="1">
      <c r="A4471" s="315"/>
      <c r="B4471" s="316" t="s">
        <v>1066</v>
      </c>
      <c r="C4471" s="316" t="s">
        <v>1067</v>
      </c>
      <c r="D4471" s="316" t="s">
        <v>6</v>
      </c>
      <c r="E4471" s="317" t="s">
        <v>1068</v>
      </c>
      <c r="F4471" s="317" t="s">
        <v>1069</v>
      </c>
      <c r="G4471" s="316"/>
      <c r="H4471" s="316" t="s">
        <v>1070</v>
      </c>
      <c r="I4471" s="317" t="s">
        <v>11</v>
      </c>
      <c r="J4471" s="317" t="s">
        <v>1071</v>
      </c>
      <c r="K4471" s="318" t="s">
        <v>1072</v>
      </c>
    </row>
    <row r="4472" spans="1:11" hidden="1">
      <c r="A4472" s="323" t="s">
        <v>1076</v>
      </c>
      <c r="B4472" s="324" t="s">
        <v>1077</v>
      </c>
      <c r="C4472" s="324" t="s">
        <v>19</v>
      </c>
      <c r="D4472" s="324">
        <v>1358</v>
      </c>
      <c r="E4472" s="323" t="s">
        <v>2321</v>
      </c>
      <c r="F4472" s="403" t="s">
        <v>1079</v>
      </c>
      <c r="G4472" s="404"/>
      <c r="H4472" s="324" t="s">
        <v>21</v>
      </c>
      <c r="I4472" s="323">
        <v>1.9403999999999999</v>
      </c>
      <c r="J4472" s="323">
        <v>65.25</v>
      </c>
      <c r="K4472" s="325">
        <v>126.61</v>
      </c>
    </row>
    <row r="4473" spans="1:11" hidden="1">
      <c r="A4473" s="323" t="s">
        <v>1076</v>
      </c>
      <c r="B4473" s="324" t="s">
        <v>1077</v>
      </c>
      <c r="C4473" s="324" t="s">
        <v>19</v>
      </c>
      <c r="D4473" s="324">
        <v>2692</v>
      </c>
      <c r="E4473" s="323" t="s">
        <v>1215</v>
      </c>
      <c r="F4473" s="403" t="s">
        <v>1079</v>
      </c>
      <c r="G4473" s="404"/>
      <c r="H4473" s="324" t="s">
        <v>1094</v>
      </c>
      <c r="I4473" s="323">
        <v>8.3299999999999999E-2</v>
      </c>
      <c r="J4473" s="323">
        <v>5.24</v>
      </c>
      <c r="K4473" s="325">
        <v>0.43</v>
      </c>
    </row>
    <row r="4474" spans="1:11" hidden="1">
      <c r="A4474" s="323" t="s">
        <v>1076</v>
      </c>
      <c r="B4474" s="324" t="s">
        <v>1077</v>
      </c>
      <c r="C4474" s="324" t="s">
        <v>19</v>
      </c>
      <c r="D4474" s="324">
        <v>4517</v>
      </c>
      <c r="E4474" s="323" t="s">
        <v>1216</v>
      </c>
      <c r="F4474" s="403" t="s">
        <v>1079</v>
      </c>
      <c r="G4474" s="404"/>
      <c r="H4474" s="324" t="s">
        <v>23</v>
      </c>
      <c r="I4474" s="323">
        <v>5.6283000000000003</v>
      </c>
      <c r="J4474" s="323">
        <v>3.16</v>
      </c>
      <c r="K4474" s="325">
        <v>17.78</v>
      </c>
    </row>
    <row r="4475" spans="1:11" hidden="1">
      <c r="A4475" s="323" t="s">
        <v>1076</v>
      </c>
      <c r="B4475" s="324" t="s">
        <v>1077</v>
      </c>
      <c r="C4475" s="324" t="s">
        <v>19</v>
      </c>
      <c r="D4475" s="324">
        <v>20247</v>
      </c>
      <c r="E4475" s="323" t="s">
        <v>2322</v>
      </c>
      <c r="F4475" s="403" t="s">
        <v>1079</v>
      </c>
      <c r="G4475" s="404"/>
      <c r="H4475" s="324" t="s">
        <v>218</v>
      </c>
      <c r="I4475" s="323">
        <v>0.4365</v>
      </c>
      <c r="J4475" s="323">
        <v>28.33</v>
      </c>
      <c r="K4475" s="325">
        <v>12.36</v>
      </c>
    </row>
    <row r="4476" spans="1:11" hidden="1">
      <c r="A4476" s="323" t="s">
        <v>1076</v>
      </c>
      <c r="B4476" s="324" t="s">
        <v>1083</v>
      </c>
      <c r="C4476" s="324" t="s">
        <v>19</v>
      </c>
      <c r="D4476" s="324">
        <v>88239</v>
      </c>
      <c r="E4476" s="323" t="s">
        <v>1096</v>
      </c>
      <c r="F4476" s="403" t="s">
        <v>1085</v>
      </c>
      <c r="G4476" s="404"/>
      <c r="H4476" s="324" t="s">
        <v>979</v>
      </c>
      <c r="I4476" s="323">
        <v>1.1919999999999999</v>
      </c>
      <c r="J4476" s="323">
        <v>16.850000000000001</v>
      </c>
      <c r="K4476" s="325">
        <v>20.079999999999998</v>
      </c>
    </row>
    <row r="4477" spans="1:11" hidden="1">
      <c r="A4477" s="323" t="s">
        <v>1076</v>
      </c>
      <c r="B4477" s="324" t="s">
        <v>1083</v>
      </c>
      <c r="C4477" s="324" t="s">
        <v>19</v>
      </c>
      <c r="D4477" s="324">
        <v>88261</v>
      </c>
      <c r="E4477" s="323" t="s">
        <v>2166</v>
      </c>
      <c r="F4477" s="403" t="s">
        <v>1085</v>
      </c>
      <c r="G4477" s="404"/>
      <c r="H4477" s="324" t="s">
        <v>979</v>
      </c>
      <c r="I4477" s="323">
        <v>5.96</v>
      </c>
      <c r="J4477" s="323">
        <v>18.91</v>
      </c>
      <c r="K4477" s="325">
        <v>112.7</v>
      </c>
    </row>
    <row r="4478" spans="1:11" hidden="1">
      <c r="A4478" s="323" t="s">
        <v>1076</v>
      </c>
      <c r="B4478" s="324" t="s">
        <v>1083</v>
      </c>
      <c r="C4478" s="324" t="s">
        <v>19</v>
      </c>
      <c r="D4478" s="324">
        <v>88309</v>
      </c>
      <c r="E4478" s="323" t="s">
        <v>1208</v>
      </c>
      <c r="F4478" s="403" t="s">
        <v>1085</v>
      </c>
      <c r="G4478" s="404"/>
      <c r="H4478" s="324" t="s">
        <v>979</v>
      </c>
      <c r="I4478" s="323">
        <v>31.5459</v>
      </c>
      <c r="J4478" s="323">
        <v>19.98</v>
      </c>
      <c r="K4478" s="325">
        <v>630.28</v>
      </c>
    </row>
    <row r="4479" spans="1:11" hidden="1">
      <c r="A4479" s="323" t="s">
        <v>1076</v>
      </c>
      <c r="B4479" s="324" t="s">
        <v>1083</v>
      </c>
      <c r="C4479" s="324" t="s">
        <v>19</v>
      </c>
      <c r="D4479" s="324">
        <v>88316</v>
      </c>
      <c r="E4479" s="323" t="s">
        <v>1086</v>
      </c>
      <c r="F4479" s="403" t="s">
        <v>1085</v>
      </c>
      <c r="G4479" s="404"/>
      <c r="H4479" s="324" t="s">
        <v>979</v>
      </c>
      <c r="I4479" s="323">
        <v>31.5459</v>
      </c>
      <c r="J4479" s="323">
        <v>16.02</v>
      </c>
      <c r="K4479" s="325">
        <v>505.36</v>
      </c>
    </row>
    <row r="4480" spans="1:11" ht="24.75" hidden="1">
      <c r="A4480" s="323" t="s">
        <v>1076</v>
      </c>
      <c r="B4480" s="324" t="s">
        <v>1083</v>
      </c>
      <c r="C4480" s="324" t="s">
        <v>19</v>
      </c>
      <c r="D4480" s="324">
        <v>90586</v>
      </c>
      <c r="E4480" s="323" t="s">
        <v>1223</v>
      </c>
      <c r="F4480" s="403" t="s">
        <v>1098</v>
      </c>
      <c r="G4480" s="404"/>
      <c r="H4480" s="324" t="s">
        <v>1099</v>
      </c>
      <c r="I4480" s="323">
        <v>6.6349999999999998</v>
      </c>
      <c r="J4480" s="323">
        <v>1.37</v>
      </c>
      <c r="K4480" s="325">
        <v>9.08</v>
      </c>
    </row>
    <row r="4481" spans="1:11" ht="24.75" hidden="1">
      <c r="A4481" s="323" t="s">
        <v>1076</v>
      </c>
      <c r="B4481" s="324" t="s">
        <v>1083</v>
      </c>
      <c r="C4481" s="324" t="s">
        <v>19</v>
      </c>
      <c r="D4481" s="324">
        <v>90587</v>
      </c>
      <c r="E4481" s="323" t="s">
        <v>1224</v>
      </c>
      <c r="F4481" s="403" t="s">
        <v>1098</v>
      </c>
      <c r="G4481" s="404"/>
      <c r="H4481" s="324" t="s">
        <v>1101</v>
      </c>
      <c r="I4481" s="323">
        <v>18.246200000000002</v>
      </c>
      <c r="J4481" s="323">
        <v>0.53</v>
      </c>
      <c r="K4481" s="325">
        <v>9.67</v>
      </c>
    </row>
    <row r="4482" spans="1:11" ht="24.75" hidden="1">
      <c r="A4482" s="323" t="s">
        <v>1076</v>
      </c>
      <c r="B4482" s="324" t="s">
        <v>1083</v>
      </c>
      <c r="C4482" s="324" t="s">
        <v>19</v>
      </c>
      <c r="D4482" s="324">
        <v>91692</v>
      </c>
      <c r="E4482" s="323" t="s">
        <v>1097</v>
      </c>
      <c r="F4482" s="403" t="s">
        <v>1098</v>
      </c>
      <c r="G4482" s="404"/>
      <c r="H4482" s="324" t="s">
        <v>1099</v>
      </c>
      <c r="I4482" s="323">
        <v>0.48770000000000002</v>
      </c>
      <c r="J4482" s="323">
        <v>16.68</v>
      </c>
      <c r="K4482" s="325">
        <v>8.1300000000000008</v>
      </c>
    </row>
    <row r="4483" spans="1:11" ht="24.75" hidden="1">
      <c r="A4483" s="323" t="s">
        <v>1076</v>
      </c>
      <c r="B4483" s="324" t="s">
        <v>1083</v>
      </c>
      <c r="C4483" s="324" t="s">
        <v>19</v>
      </c>
      <c r="D4483" s="324">
        <v>91693</v>
      </c>
      <c r="E4483" s="323" t="s">
        <v>1100</v>
      </c>
      <c r="F4483" s="403" t="s">
        <v>1098</v>
      </c>
      <c r="G4483" s="404"/>
      <c r="H4483" s="324" t="s">
        <v>1101</v>
      </c>
      <c r="I4483" s="323">
        <v>0.70430000000000004</v>
      </c>
      <c r="J4483" s="323">
        <v>15.37</v>
      </c>
      <c r="K4483" s="325">
        <v>10.82</v>
      </c>
    </row>
    <row r="4484" spans="1:11" ht="24.75" hidden="1">
      <c r="A4484" s="323" t="s">
        <v>1076</v>
      </c>
      <c r="B4484" s="324" t="s">
        <v>1083</v>
      </c>
      <c r="C4484" s="324" t="s">
        <v>19</v>
      </c>
      <c r="D4484" s="324">
        <v>92783</v>
      </c>
      <c r="E4484" s="323" t="s">
        <v>1779</v>
      </c>
      <c r="F4484" s="403" t="s">
        <v>1088</v>
      </c>
      <c r="G4484" s="404"/>
      <c r="H4484" s="324" t="s">
        <v>218</v>
      </c>
      <c r="I4484" s="323">
        <v>27.898800000000001</v>
      </c>
      <c r="J4484" s="323">
        <v>18.010000000000002</v>
      </c>
      <c r="K4484" s="325">
        <v>502.45</v>
      </c>
    </row>
    <row r="4485" spans="1:11" ht="24.75" hidden="1">
      <c r="A4485" s="323" t="s">
        <v>1076</v>
      </c>
      <c r="B4485" s="324" t="s">
        <v>1083</v>
      </c>
      <c r="C4485" s="324" t="s">
        <v>19</v>
      </c>
      <c r="D4485" s="324">
        <v>94971</v>
      </c>
      <c r="E4485" s="323" t="s">
        <v>2191</v>
      </c>
      <c r="F4485" s="403" t="s">
        <v>1088</v>
      </c>
      <c r="G4485" s="404"/>
      <c r="H4485" s="324" t="s">
        <v>28</v>
      </c>
      <c r="I4485" s="323">
        <v>1.2</v>
      </c>
      <c r="J4485" s="323">
        <v>465.65</v>
      </c>
      <c r="K4485" s="325">
        <v>558.78</v>
      </c>
    </row>
    <row r="4486" spans="1:11" hidden="1">
      <c r="A4486" s="277"/>
      <c r="B4486"/>
      <c r="C4486"/>
      <c r="D4486"/>
      <c r="E4486" s="277"/>
      <c r="F4486" s="277"/>
      <c r="G4486"/>
      <c r="H4486"/>
      <c r="I4486" s="277"/>
      <c r="J4486" s="277"/>
      <c r="K4486" s="278"/>
    </row>
    <row r="4487" spans="1:11" hidden="1">
      <c r="A4487" s="277"/>
      <c r="B4487"/>
      <c r="C4487"/>
      <c r="D4487"/>
      <c r="E4487" s="277"/>
      <c r="F4487" s="277"/>
      <c r="G4487"/>
      <c r="H4487"/>
      <c r="I4487" s="277"/>
      <c r="J4487" s="277"/>
      <c r="K4487" s="278"/>
    </row>
    <row r="4488" spans="1:11" ht="31.5" hidden="1">
      <c r="A4488" s="319" t="s">
        <v>2442</v>
      </c>
      <c r="B4488" s="320" t="s">
        <v>1074</v>
      </c>
      <c r="C4488" s="320" t="s">
        <v>19</v>
      </c>
      <c r="D4488" s="320">
        <v>97735</v>
      </c>
      <c r="E4488" s="321" t="s">
        <v>1481</v>
      </c>
      <c r="F4488" s="321" t="s">
        <v>1210</v>
      </c>
      <c r="G4488" s="320"/>
      <c r="H4488" s="320" t="s">
        <v>28</v>
      </c>
      <c r="I4488" s="321">
        <v>1</v>
      </c>
      <c r="J4488" s="321">
        <v>2139.98</v>
      </c>
      <c r="K4488" s="322">
        <v>2139.98</v>
      </c>
    </row>
    <row r="4489" spans="1:11" ht="24.75" hidden="1">
      <c r="A4489" s="315"/>
      <c r="B4489" s="316" t="s">
        <v>1066</v>
      </c>
      <c r="C4489" s="316" t="s">
        <v>1067</v>
      </c>
      <c r="D4489" s="316" t="s">
        <v>6</v>
      </c>
      <c r="E4489" s="317" t="s">
        <v>1068</v>
      </c>
      <c r="F4489" s="317" t="s">
        <v>1069</v>
      </c>
      <c r="G4489" s="316"/>
      <c r="H4489" s="316" t="s">
        <v>1070</v>
      </c>
      <c r="I4489" s="317" t="s">
        <v>11</v>
      </c>
      <c r="J4489" s="317" t="s">
        <v>1071</v>
      </c>
      <c r="K4489" s="318" t="s">
        <v>1072</v>
      </c>
    </row>
    <row r="4490" spans="1:11" hidden="1">
      <c r="A4490" s="323" t="s">
        <v>1076</v>
      </c>
      <c r="B4490" s="324" t="s">
        <v>1077</v>
      </c>
      <c r="C4490" s="324" t="s">
        <v>19</v>
      </c>
      <c r="D4490" s="324">
        <v>1358</v>
      </c>
      <c r="E4490" s="323" t="s">
        <v>2321</v>
      </c>
      <c r="F4490" s="403" t="s">
        <v>1079</v>
      </c>
      <c r="G4490" s="404"/>
      <c r="H4490" s="324" t="s">
        <v>21</v>
      </c>
      <c r="I4490" s="323">
        <v>1.3111999999999999</v>
      </c>
      <c r="J4490" s="323">
        <v>65.25</v>
      </c>
      <c r="K4490" s="325">
        <v>85.55</v>
      </c>
    </row>
    <row r="4491" spans="1:11" hidden="1">
      <c r="A4491" s="323" t="s">
        <v>1076</v>
      </c>
      <c r="B4491" s="324" t="s">
        <v>1077</v>
      </c>
      <c r="C4491" s="324" t="s">
        <v>19</v>
      </c>
      <c r="D4491" s="324">
        <v>2692</v>
      </c>
      <c r="E4491" s="323" t="s">
        <v>1215</v>
      </c>
      <c r="F4491" s="403" t="s">
        <v>1079</v>
      </c>
      <c r="G4491" s="404"/>
      <c r="H4491" s="324" t="s">
        <v>1094</v>
      </c>
      <c r="I4491" s="323">
        <v>5.67E-2</v>
      </c>
      <c r="J4491" s="323">
        <v>5.24</v>
      </c>
      <c r="K4491" s="325">
        <v>0.28999999999999998</v>
      </c>
    </row>
    <row r="4492" spans="1:11" hidden="1">
      <c r="A4492" s="323" t="s">
        <v>1076</v>
      </c>
      <c r="B4492" s="324" t="s">
        <v>1077</v>
      </c>
      <c r="C4492" s="324" t="s">
        <v>19</v>
      </c>
      <c r="D4492" s="324">
        <v>4517</v>
      </c>
      <c r="E4492" s="323" t="s">
        <v>1216</v>
      </c>
      <c r="F4492" s="403" t="s">
        <v>1079</v>
      </c>
      <c r="G4492" s="404"/>
      <c r="H4492" s="324" t="s">
        <v>23</v>
      </c>
      <c r="I4492" s="323">
        <v>4.4770000000000003</v>
      </c>
      <c r="J4492" s="323">
        <v>3.16</v>
      </c>
      <c r="K4492" s="325">
        <v>14.14</v>
      </c>
    </row>
    <row r="4493" spans="1:11" hidden="1">
      <c r="A4493" s="323" t="s">
        <v>1076</v>
      </c>
      <c r="B4493" s="324" t="s">
        <v>1077</v>
      </c>
      <c r="C4493" s="324" t="s">
        <v>19</v>
      </c>
      <c r="D4493" s="324">
        <v>20247</v>
      </c>
      <c r="E4493" s="323" t="s">
        <v>2322</v>
      </c>
      <c r="F4493" s="403" t="s">
        <v>1079</v>
      </c>
      <c r="G4493" s="404"/>
      <c r="H4493" s="324" t="s">
        <v>218</v>
      </c>
      <c r="I4493" s="323">
        <v>0.26190000000000002</v>
      </c>
      <c r="J4493" s="323">
        <v>28.33</v>
      </c>
      <c r="K4493" s="325">
        <v>7.41</v>
      </c>
    </row>
    <row r="4494" spans="1:11" hidden="1">
      <c r="A4494" s="323" t="s">
        <v>1076</v>
      </c>
      <c r="B4494" s="324" t="s">
        <v>1083</v>
      </c>
      <c r="C4494" s="324" t="s">
        <v>19</v>
      </c>
      <c r="D4494" s="324">
        <v>88239</v>
      </c>
      <c r="E4494" s="323" t="s">
        <v>1096</v>
      </c>
      <c r="F4494" s="403" t="s">
        <v>1085</v>
      </c>
      <c r="G4494" s="404"/>
      <c r="H4494" s="324" t="s">
        <v>979</v>
      </c>
      <c r="I4494" s="323">
        <v>0.73560000000000003</v>
      </c>
      <c r="J4494" s="323">
        <v>16.850000000000001</v>
      </c>
      <c r="K4494" s="325">
        <v>12.39</v>
      </c>
    </row>
    <row r="4495" spans="1:11" hidden="1">
      <c r="A4495" s="323" t="s">
        <v>1076</v>
      </c>
      <c r="B4495" s="324" t="s">
        <v>1083</v>
      </c>
      <c r="C4495" s="324" t="s">
        <v>19</v>
      </c>
      <c r="D4495" s="324">
        <v>88261</v>
      </c>
      <c r="E4495" s="323" t="s">
        <v>2166</v>
      </c>
      <c r="F4495" s="403" t="s">
        <v>1085</v>
      </c>
      <c r="G4495" s="404"/>
      <c r="H4495" s="324" t="s">
        <v>979</v>
      </c>
      <c r="I4495" s="323">
        <v>3.6779999999999999</v>
      </c>
      <c r="J4495" s="323">
        <v>18.91</v>
      </c>
      <c r="K4495" s="325">
        <v>69.55</v>
      </c>
    </row>
    <row r="4496" spans="1:11" hidden="1">
      <c r="A4496" s="323" t="s">
        <v>1076</v>
      </c>
      <c r="B4496" s="324" t="s">
        <v>1083</v>
      </c>
      <c r="C4496" s="324" t="s">
        <v>19</v>
      </c>
      <c r="D4496" s="324">
        <v>88309</v>
      </c>
      <c r="E4496" s="323" t="s">
        <v>1208</v>
      </c>
      <c r="F4496" s="403" t="s">
        <v>1085</v>
      </c>
      <c r="G4496" s="404"/>
      <c r="H4496" s="324" t="s">
        <v>979</v>
      </c>
      <c r="I4496" s="323">
        <v>22.888400000000001</v>
      </c>
      <c r="J4496" s="323">
        <v>19.98</v>
      </c>
      <c r="K4496" s="325">
        <v>457.31</v>
      </c>
    </row>
    <row r="4497" spans="1:11" hidden="1">
      <c r="A4497" s="323" t="s">
        <v>1076</v>
      </c>
      <c r="B4497" s="324" t="s">
        <v>1083</v>
      </c>
      <c r="C4497" s="324" t="s">
        <v>19</v>
      </c>
      <c r="D4497" s="324">
        <v>88316</v>
      </c>
      <c r="E4497" s="323" t="s">
        <v>1086</v>
      </c>
      <c r="F4497" s="403" t="s">
        <v>1085</v>
      </c>
      <c r="G4497" s="404"/>
      <c r="H4497" s="324" t="s">
        <v>979</v>
      </c>
      <c r="I4497" s="323">
        <v>22.888400000000001</v>
      </c>
      <c r="J4497" s="323">
        <v>16.02</v>
      </c>
      <c r="K4497" s="325">
        <v>366.67</v>
      </c>
    </row>
    <row r="4498" spans="1:11" ht="24.75" hidden="1">
      <c r="A4498" s="323" t="s">
        <v>1076</v>
      </c>
      <c r="B4498" s="324" t="s">
        <v>1083</v>
      </c>
      <c r="C4498" s="324" t="s">
        <v>19</v>
      </c>
      <c r="D4498" s="324">
        <v>90586</v>
      </c>
      <c r="E4498" s="323" t="s">
        <v>1223</v>
      </c>
      <c r="F4498" s="403" t="s">
        <v>1098</v>
      </c>
      <c r="G4498" s="404"/>
      <c r="H4498" s="324" t="s">
        <v>1099</v>
      </c>
      <c r="I4498" s="323">
        <v>4.7533000000000003</v>
      </c>
      <c r="J4498" s="323">
        <v>1.37</v>
      </c>
      <c r="K4498" s="325">
        <v>6.51</v>
      </c>
    </row>
    <row r="4499" spans="1:11" ht="24.75" hidden="1">
      <c r="A4499" s="323" t="s">
        <v>1076</v>
      </c>
      <c r="B4499" s="324" t="s">
        <v>1083</v>
      </c>
      <c r="C4499" s="324" t="s">
        <v>19</v>
      </c>
      <c r="D4499" s="324">
        <v>90587</v>
      </c>
      <c r="E4499" s="323" t="s">
        <v>1224</v>
      </c>
      <c r="F4499" s="403" t="s">
        <v>1098</v>
      </c>
      <c r="G4499" s="404"/>
      <c r="H4499" s="324" t="s">
        <v>1101</v>
      </c>
      <c r="I4499" s="323">
        <v>13.0715</v>
      </c>
      <c r="J4499" s="323">
        <v>0.53</v>
      </c>
      <c r="K4499" s="325">
        <v>6.92</v>
      </c>
    </row>
    <row r="4500" spans="1:11" ht="24.75" hidden="1">
      <c r="A4500" s="323" t="s">
        <v>1076</v>
      </c>
      <c r="B4500" s="324" t="s">
        <v>1083</v>
      </c>
      <c r="C4500" s="324" t="s">
        <v>19</v>
      </c>
      <c r="D4500" s="324">
        <v>91692</v>
      </c>
      <c r="E4500" s="323" t="s">
        <v>1097</v>
      </c>
      <c r="F4500" s="403" t="s">
        <v>1098</v>
      </c>
      <c r="G4500" s="404"/>
      <c r="H4500" s="324" t="s">
        <v>1099</v>
      </c>
      <c r="I4500" s="323">
        <v>0.313</v>
      </c>
      <c r="J4500" s="323">
        <v>16.68</v>
      </c>
      <c r="K4500" s="325">
        <v>5.22</v>
      </c>
    </row>
    <row r="4501" spans="1:11" ht="24.75" hidden="1">
      <c r="A4501" s="323" t="s">
        <v>1076</v>
      </c>
      <c r="B4501" s="324" t="s">
        <v>1083</v>
      </c>
      <c r="C4501" s="324" t="s">
        <v>19</v>
      </c>
      <c r="D4501" s="324">
        <v>91693</v>
      </c>
      <c r="E4501" s="323" t="s">
        <v>1100</v>
      </c>
      <c r="F4501" s="403" t="s">
        <v>1098</v>
      </c>
      <c r="G4501" s="404"/>
      <c r="H4501" s="324" t="s">
        <v>1101</v>
      </c>
      <c r="I4501" s="323">
        <v>0.42259999999999998</v>
      </c>
      <c r="J4501" s="323">
        <v>15.37</v>
      </c>
      <c r="K4501" s="325">
        <v>6.49</v>
      </c>
    </row>
    <row r="4502" spans="1:11" ht="24.75" hidden="1">
      <c r="A4502" s="323" t="s">
        <v>1076</v>
      </c>
      <c r="B4502" s="324" t="s">
        <v>1083</v>
      </c>
      <c r="C4502" s="324" t="s">
        <v>19</v>
      </c>
      <c r="D4502" s="324">
        <v>92783</v>
      </c>
      <c r="E4502" s="323" t="s">
        <v>1779</v>
      </c>
      <c r="F4502" s="403" t="s">
        <v>1088</v>
      </c>
      <c r="G4502" s="404"/>
      <c r="H4502" s="324" t="s">
        <v>218</v>
      </c>
      <c r="I4502" s="323">
        <v>28.936900000000001</v>
      </c>
      <c r="J4502" s="323">
        <v>18.010000000000002</v>
      </c>
      <c r="K4502" s="325">
        <v>521.15</v>
      </c>
    </row>
    <row r="4503" spans="1:11" ht="24.75" hidden="1">
      <c r="A4503" s="323" t="s">
        <v>1076</v>
      </c>
      <c r="B4503" s="324" t="s">
        <v>1083</v>
      </c>
      <c r="C4503" s="324" t="s">
        <v>19</v>
      </c>
      <c r="D4503" s="324">
        <v>94972</v>
      </c>
      <c r="E4503" s="323" t="s">
        <v>2193</v>
      </c>
      <c r="F4503" s="403" t="s">
        <v>1088</v>
      </c>
      <c r="G4503" s="404"/>
      <c r="H4503" s="324" t="s">
        <v>28</v>
      </c>
      <c r="I4503" s="323">
        <v>1.2</v>
      </c>
      <c r="J4503" s="323">
        <v>483.65</v>
      </c>
      <c r="K4503" s="325">
        <v>580.38</v>
      </c>
    </row>
    <row r="4504" spans="1:11" hidden="1">
      <c r="A4504" s="277"/>
      <c r="B4504"/>
      <c r="C4504"/>
      <c r="D4504"/>
      <c r="E4504" s="277"/>
      <c r="F4504" s="277"/>
      <c r="G4504"/>
      <c r="H4504"/>
      <c r="I4504" s="277"/>
      <c r="J4504" s="277"/>
      <c r="K4504" s="278"/>
    </row>
    <row r="4505" spans="1:11" hidden="1">
      <c r="A4505" s="277"/>
      <c r="B4505"/>
      <c r="C4505"/>
      <c r="D4505"/>
      <c r="E4505" s="277"/>
      <c r="F4505" s="277"/>
      <c r="G4505"/>
      <c r="H4505"/>
      <c r="I4505" s="277"/>
      <c r="J4505" s="277"/>
      <c r="K4505" s="278"/>
    </row>
    <row r="4506" spans="1:11" ht="31.5" hidden="1">
      <c r="A4506" s="319" t="s">
        <v>2443</v>
      </c>
      <c r="B4506" s="320" t="s">
        <v>1074</v>
      </c>
      <c r="C4506" s="320" t="s">
        <v>19</v>
      </c>
      <c r="D4506" s="320">
        <v>88309</v>
      </c>
      <c r="E4506" s="321" t="s">
        <v>1208</v>
      </c>
      <c r="F4506" s="321" t="s">
        <v>1195</v>
      </c>
      <c r="G4506" s="320"/>
      <c r="H4506" s="320" t="s">
        <v>979</v>
      </c>
      <c r="I4506" s="321">
        <v>1</v>
      </c>
      <c r="J4506" s="321">
        <v>19.98</v>
      </c>
      <c r="K4506" s="322">
        <v>19.98</v>
      </c>
    </row>
    <row r="4507" spans="1:11" ht="24.75" hidden="1">
      <c r="A4507" s="315"/>
      <c r="B4507" s="316" t="s">
        <v>1066</v>
      </c>
      <c r="C4507" s="316" t="s">
        <v>1067</v>
      </c>
      <c r="D4507" s="316" t="s">
        <v>6</v>
      </c>
      <c r="E4507" s="317" t="s">
        <v>1068</v>
      </c>
      <c r="F4507" s="317" t="s">
        <v>1069</v>
      </c>
      <c r="G4507" s="316"/>
      <c r="H4507" s="316" t="s">
        <v>1070</v>
      </c>
      <c r="I4507" s="317" t="s">
        <v>11</v>
      </c>
      <c r="J4507" s="317" t="s">
        <v>1071</v>
      </c>
      <c r="K4507" s="318" t="s">
        <v>1072</v>
      </c>
    </row>
    <row r="4508" spans="1:11" hidden="1">
      <c r="A4508" s="323" t="s">
        <v>1076</v>
      </c>
      <c r="B4508" s="324" t="s">
        <v>1077</v>
      </c>
      <c r="C4508" s="324" t="s">
        <v>19</v>
      </c>
      <c r="D4508" s="324">
        <v>4750</v>
      </c>
      <c r="E4508" s="323" t="s">
        <v>1291</v>
      </c>
      <c r="F4508" s="403" t="s">
        <v>1197</v>
      </c>
      <c r="G4508" s="404"/>
      <c r="H4508" s="324" t="s">
        <v>979</v>
      </c>
      <c r="I4508" s="323">
        <v>1</v>
      </c>
      <c r="J4508" s="323">
        <v>14.83</v>
      </c>
      <c r="K4508" s="325">
        <v>14.83</v>
      </c>
    </row>
    <row r="4509" spans="1:11" hidden="1">
      <c r="A4509" s="323" t="s">
        <v>1076</v>
      </c>
      <c r="B4509" s="324" t="s">
        <v>1077</v>
      </c>
      <c r="C4509" s="324" t="s">
        <v>19</v>
      </c>
      <c r="D4509" s="324">
        <v>37370</v>
      </c>
      <c r="E4509" s="323" t="s">
        <v>2049</v>
      </c>
      <c r="F4509" s="403" t="s">
        <v>1079</v>
      </c>
      <c r="G4509" s="404"/>
      <c r="H4509" s="324" t="s">
        <v>979</v>
      </c>
      <c r="I4509" s="323">
        <v>1</v>
      </c>
      <c r="J4509" s="323">
        <v>1.52</v>
      </c>
      <c r="K4509" s="325">
        <v>1.52</v>
      </c>
    </row>
    <row r="4510" spans="1:11" hidden="1">
      <c r="A4510" s="323" t="s">
        <v>1076</v>
      </c>
      <c r="B4510" s="324" t="s">
        <v>1077</v>
      </c>
      <c r="C4510" s="324" t="s">
        <v>19</v>
      </c>
      <c r="D4510" s="324">
        <v>37371</v>
      </c>
      <c r="E4510" s="323" t="s">
        <v>2050</v>
      </c>
      <c r="F4510" s="403" t="s">
        <v>1959</v>
      </c>
      <c r="G4510" s="404"/>
      <c r="H4510" s="324" t="s">
        <v>979</v>
      </c>
      <c r="I4510" s="323">
        <v>1</v>
      </c>
      <c r="J4510" s="323">
        <v>0.68</v>
      </c>
      <c r="K4510" s="325">
        <v>0.68</v>
      </c>
    </row>
    <row r="4511" spans="1:11" hidden="1">
      <c r="A4511" s="323" t="s">
        <v>1076</v>
      </c>
      <c r="B4511" s="324" t="s">
        <v>1077</v>
      </c>
      <c r="C4511" s="324" t="s">
        <v>19</v>
      </c>
      <c r="D4511" s="324">
        <v>37372</v>
      </c>
      <c r="E4511" s="323" t="s">
        <v>1198</v>
      </c>
      <c r="F4511" s="403" t="s">
        <v>1079</v>
      </c>
      <c r="G4511" s="404"/>
      <c r="H4511" s="324" t="s">
        <v>979</v>
      </c>
      <c r="I4511" s="323">
        <v>1</v>
      </c>
      <c r="J4511" s="323">
        <v>0.81</v>
      </c>
      <c r="K4511" s="325">
        <v>0.81</v>
      </c>
    </row>
    <row r="4512" spans="1:11" hidden="1">
      <c r="A4512" s="323" t="s">
        <v>1076</v>
      </c>
      <c r="B4512" s="324" t="s">
        <v>1077</v>
      </c>
      <c r="C4512" s="324" t="s">
        <v>19</v>
      </c>
      <c r="D4512" s="324">
        <v>37373</v>
      </c>
      <c r="E4512" s="323" t="s">
        <v>1199</v>
      </c>
      <c r="F4512" s="403" t="s">
        <v>1200</v>
      </c>
      <c r="G4512" s="404"/>
      <c r="H4512" s="324" t="s">
        <v>979</v>
      </c>
      <c r="I4512" s="323">
        <v>1</v>
      </c>
      <c r="J4512" s="323">
        <v>0.06</v>
      </c>
      <c r="K4512" s="325">
        <v>0.06</v>
      </c>
    </row>
    <row r="4513" spans="1:11" hidden="1">
      <c r="A4513" s="323" t="s">
        <v>1076</v>
      </c>
      <c r="B4513" s="324" t="s">
        <v>1077</v>
      </c>
      <c r="C4513" s="324" t="s">
        <v>19</v>
      </c>
      <c r="D4513" s="324">
        <v>43465</v>
      </c>
      <c r="E4513" s="323" t="s">
        <v>2051</v>
      </c>
      <c r="F4513" s="403" t="s">
        <v>1202</v>
      </c>
      <c r="G4513" s="404"/>
      <c r="H4513" s="324" t="s">
        <v>979</v>
      </c>
      <c r="I4513" s="323">
        <v>1</v>
      </c>
      <c r="J4513" s="323">
        <v>0.74</v>
      </c>
      <c r="K4513" s="325">
        <v>0.74</v>
      </c>
    </row>
    <row r="4514" spans="1:11" hidden="1">
      <c r="A4514" s="323" t="s">
        <v>1076</v>
      </c>
      <c r="B4514" s="324" t="s">
        <v>1077</v>
      </c>
      <c r="C4514" s="324" t="s">
        <v>19</v>
      </c>
      <c r="D4514" s="324">
        <v>43489</v>
      </c>
      <c r="E4514" s="323" t="s">
        <v>2052</v>
      </c>
      <c r="F4514" s="403" t="s">
        <v>1202</v>
      </c>
      <c r="G4514" s="404"/>
      <c r="H4514" s="324" t="s">
        <v>979</v>
      </c>
      <c r="I4514" s="323">
        <v>1</v>
      </c>
      <c r="J4514" s="323">
        <v>1.0900000000000001</v>
      </c>
      <c r="K4514" s="325">
        <v>1.0900000000000001</v>
      </c>
    </row>
    <row r="4515" spans="1:11" hidden="1">
      <c r="A4515" s="323" t="s">
        <v>1076</v>
      </c>
      <c r="B4515" s="324" t="s">
        <v>1083</v>
      </c>
      <c r="C4515" s="324" t="s">
        <v>19</v>
      </c>
      <c r="D4515" s="324">
        <v>95371</v>
      </c>
      <c r="E4515" s="323" t="s">
        <v>2282</v>
      </c>
      <c r="F4515" s="403" t="s">
        <v>1085</v>
      </c>
      <c r="G4515" s="404"/>
      <c r="H4515" s="324" t="s">
        <v>979</v>
      </c>
      <c r="I4515" s="323">
        <v>1</v>
      </c>
      <c r="J4515" s="323">
        <v>0.25</v>
      </c>
      <c r="K4515" s="325">
        <v>0.25</v>
      </c>
    </row>
    <row r="4516" spans="1:11" hidden="1">
      <c r="A4516" s="277"/>
      <c r="B4516"/>
      <c r="C4516"/>
      <c r="D4516"/>
      <c r="E4516" s="277"/>
      <c r="F4516" s="277"/>
      <c r="G4516"/>
      <c r="H4516"/>
      <c r="I4516" s="277"/>
      <c r="J4516" s="277"/>
      <c r="K4516" s="278"/>
    </row>
    <row r="4517" spans="1:11" hidden="1">
      <c r="A4517" s="277"/>
      <c r="B4517"/>
      <c r="C4517"/>
      <c r="D4517"/>
      <c r="E4517" s="277"/>
      <c r="F4517" s="277"/>
      <c r="G4517"/>
      <c r="H4517"/>
      <c r="I4517" s="277"/>
      <c r="J4517" s="277"/>
      <c r="K4517" s="278"/>
    </row>
    <row r="4518" spans="1:11" ht="31.5" hidden="1">
      <c r="A4518" s="319" t="s">
        <v>2444</v>
      </c>
      <c r="B4518" s="320" t="s">
        <v>1074</v>
      </c>
      <c r="C4518" s="320" t="s">
        <v>19</v>
      </c>
      <c r="D4518" s="320">
        <v>88310</v>
      </c>
      <c r="E4518" s="321" t="s">
        <v>1402</v>
      </c>
      <c r="F4518" s="321" t="s">
        <v>1195</v>
      </c>
      <c r="G4518" s="320"/>
      <c r="H4518" s="320" t="s">
        <v>979</v>
      </c>
      <c r="I4518" s="321">
        <v>1</v>
      </c>
      <c r="J4518" s="321">
        <v>21.05</v>
      </c>
      <c r="K4518" s="322">
        <v>21.05</v>
      </c>
    </row>
    <row r="4519" spans="1:11" ht="24.75" hidden="1">
      <c r="A4519" s="315"/>
      <c r="B4519" s="316" t="s">
        <v>1066</v>
      </c>
      <c r="C4519" s="316" t="s">
        <v>1067</v>
      </c>
      <c r="D4519" s="316" t="s">
        <v>6</v>
      </c>
      <c r="E4519" s="317" t="s">
        <v>1068</v>
      </c>
      <c r="F4519" s="317" t="s">
        <v>1069</v>
      </c>
      <c r="G4519" s="316"/>
      <c r="H4519" s="316" t="s">
        <v>1070</v>
      </c>
      <c r="I4519" s="317" t="s">
        <v>11</v>
      </c>
      <c r="J4519" s="317" t="s">
        <v>1071</v>
      </c>
      <c r="K4519" s="318" t="s">
        <v>1072</v>
      </c>
    </row>
    <row r="4520" spans="1:11" hidden="1">
      <c r="A4520" s="323" t="s">
        <v>1076</v>
      </c>
      <c r="B4520" s="324" t="s">
        <v>1077</v>
      </c>
      <c r="C4520" s="324" t="s">
        <v>19</v>
      </c>
      <c r="D4520" s="324">
        <v>4783</v>
      </c>
      <c r="E4520" s="323" t="s">
        <v>2285</v>
      </c>
      <c r="F4520" s="403" t="s">
        <v>1197</v>
      </c>
      <c r="G4520" s="404"/>
      <c r="H4520" s="324" t="s">
        <v>979</v>
      </c>
      <c r="I4520" s="323">
        <v>1</v>
      </c>
      <c r="J4520" s="323">
        <v>14.83</v>
      </c>
      <c r="K4520" s="325">
        <v>14.83</v>
      </c>
    </row>
    <row r="4521" spans="1:11" hidden="1">
      <c r="A4521" s="323" t="s">
        <v>1076</v>
      </c>
      <c r="B4521" s="324" t="s">
        <v>1077</v>
      </c>
      <c r="C4521" s="324" t="s">
        <v>19</v>
      </c>
      <c r="D4521" s="324">
        <v>37370</v>
      </c>
      <c r="E4521" s="323" t="s">
        <v>2049</v>
      </c>
      <c r="F4521" s="403" t="s">
        <v>1079</v>
      </c>
      <c r="G4521" s="404"/>
      <c r="H4521" s="324" t="s">
        <v>979</v>
      </c>
      <c r="I4521" s="323">
        <v>1</v>
      </c>
      <c r="J4521" s="323">
        <v>1.52</v>
      </c>
      <c r="K4521" s="325">
        <v>1.52</v>
      </c>
    </row>
    <row r="4522" spans="1:11" hidden="1">
      <c r="A4522" s="323" t="s">
        <v>1076</v>
      </c>
      <c r="B4522" s="324" t="s">
        <v>1077</v>
      </c>
      <c r="C4522" s="324" t="s">
        <v>19</v>
      </c>
      <c r="D4522" s="324">
        <v>37371</v>
      </c>
      <c r="E4522" s="323" t="s">
        <v>2050</v>
      </c>
      <c r="F4522" s="403" t="s">
        <v>1959</v>
      </c>
      <c r="G4522" s="404"/>
      <c r="H4522" s="324" t="s">
        <v>979</v>
      </c>
      <c r="I4522" s="323">
        <v>1</v>
      </c>
      <c r="J4522" s="323">
        <v>0.68</v>
      </c>
      <c r="K4522" s="325">
        <v>0.68</v>
      </c>
    </row>
    <row r="4523" spans="1:11" hidden="1">
      <c r="A4523" s="323" t="s">
        <v>1076</v>
      </c>
      <c r="B4523" s="324" t="s">
        <v>1077</v>
      </c>
      <c r="C4523" s="324" t="s">
        <v>19</v>
      </c>
      <c r="D4523" s="324">
        <v>37372</v>
      </c>
      <c r="E4523" s="323" t="s">
        <v>1198</v>
      </c>
      <c r="F4523" s="403" t="s">
        <v>1079</v>
      </c>
      <c r="G4523" s="404"/>
      <c r="H4523" s="324" t="s">
        <v>979</v>
      </c>
      <c r="I4523" s="323">
        <v>1</v>
      </c>
      <c r="J4523" s="323">
        <v>0.81</v>
      </c>
      <c r="K4523" s="325">
        <v>0.81</v>
      </c>
    </row>
    <row r="4524" spans="1:11" hidden="1">
      <c r="A4524" s="323" t="s">
        <v>1076</v>
      </c>
      <c r="B4524" s="324" t="s">
        <v>1077</v>
      </c>
      <c r="C4524" s="324" t="s">
        <v>19</v>
      </c>
      <c r="D4524" s="324">
        <v>37373</v>
      </c>
      <c r="E4524" s="323" t="s">
        <v>1199</v>
      </c>
      <c r="F4524" s="403" t="s">
        <v>1200</v>
      </c>
      <c r="G4524" s="404"/>
      <c r="H4524" s="324" t="s">
        <v>979</v>
      </c>
      <c r="I4524" s="323">
        <v>1</v>
      </c>
      <c r="J4524" s="323">
        <v>0.06</v>
      </c>
      <c r="K4524" s="325">
        <v>0.06</v>
      </c>
    </row>
    <row r="4525" spans="1:11" hidden="1">
      <c r="A4525" s="323" t="s">
        <v>1076</v>
      </c>
      <c r="B4525" s="324" t="s">
        <v>1077</v>
      </c>
      <c r="C4525" s="324" t="s">
        <v>19</v>
      </c>
      <c r="D4525" s="324">
        <v>43466</v>
      </c>
      <c r="E4525" s="323" t="s">
        <v>2445</v>
      </c>
      <c r="F4525" s="403" t="s">
        <v>1202</v>
      </c>
      <c r="G4525" s="404"/>
      <c r="H4525" s="324" t="s">
        <v>979</v>
      </c>
      <c r="I4525" s="323">
        <v>1</v>
      </c>
      <c r="J4525" s="323">
        <v>1.48</v>
      </c>
      <c r="K4525" s="325">
        <v>1.48</v>
      </c>
    </row>
    <row r="4526" spans="1:11" hidden="1">
      <c r="A4526" s="323" t="s">
        <v>1076</v>
      </c>
      <c r="B4526" s="324" t="s">
        <v>1077</v>
      </c>
      <c r="C4526" s="324" t="s">
        <v>19</v>
      </c>
      <c r="D4526" s="324">
        <v>43490</v>
      </c>
      <c r="E4526" s="323" t="s">
        <v>2446</v>
      </c>
      <c r="F4526" s="403" t="s">
        <v>1202</v>
      </c>
      <c r="G4526" s="404"/>
      <c r="H4526" s="324" t="s">
        <v>979</v>
      </c>
      <c r="I4526" s="323">
        <v>1</v>
      </c>
      <c r="J4526" s="323">
        <v>1.5</v>
      </c>
      <c r="K4526" s="325">
        <v>1.5</v>
      </c>
    </row>
    <row r="4527" spans="1:11" hidden="1">
      <c r="A4527" s="323" t="s">
        <v>1076</v>
      </c>
      <c r="B4527" s="324" t="s">
        <v>1083</v>
      </c>
      <c r="C4527" s="324" t="s">
        <v>19</v>
      </c>
      <c r="D4527" s="324">
        <v>95372</v>
      </c>
      <c r="E4527" s="323" t="s">
        <v>2284</v>
      </c>
      <c r="F4527" s="403" t="s">
        <v>1085</v>
      </c>
      <c r="G4527" s="404"/>
      <c r="H4527" s="324" t="s">
        <v>979</v>
      </c>
      <c r="I4527" s="323">
        <v>1</v>
      </c>
      <c r="J4527" s="323">
        <v>0.17</v>
      </c>
      <c r="K4527" s="325">
        <v>0.17</v>
      </c>
    </row>
    <row r="4528" spans="1:11" hidden="1">
      <c r="A4528" s="277"/>
      <c r="B4528"/>
      <c r="C4528"/>
      <c r="D4528"/>
      <c r="E4528" s="277"/>
      <c r="F4528" s="277"/>
      <c r="G4528"/>
      <c r="H4528"/>
      <c r="I4528" s="277"/>
      <c r="J4528" s="277"/>
      <c r="K4528" s="278"/>
    </row>
    <row r="4529" spans="1:11" hidden="1">
      <c r="A4529" s="277"/>
      <c r="B4529"/>
      <c r="C4529"/>
      <c r="D4529"/>
      <c r="E4529" s="277"/>
      <c r="F4529" s="277"/>
      <c r="G4529"/>
      <c r="H4529"/>
      <c r="I4529" s="277"/>
      <c r="J4529" s="277"/>
      <c r="K4529" s="278"/>
    </row>
    <row r="4530" spans="1:11" ht="31.5" hidden="1">
      <c r="A4530" s="319" t="s">
        <v>2447</v>
      </c>
      <c r="B4530" s="320" t="s">
        <v>1074</v>
      </c>
      <c r="C4530" s="320" t="s">
        <v>19</v>
      </c>
      <c r="D4530" s="320">
        <v>100747</v>
      </c>
      <c r="E4530" s="321" t="s">
        <v>1836</v>
      </c>
      <c r="F4530" s="321" t="s">
        <v>1430</v>
      </c>
      <c r="G4530" s="320"/>
      <c r="H4530" s="320" t="s">
        <v>21</v>
      </c>
      <c r="I4530" s="321">
        <v>1</v>
      </c>
      <c r="J4530" s="321">
        <v>8.7100000000000009</v>
      </c>
      <c r="K4530" s="322">
        <v>8.7100000000000009</v>
      </c>
    </row>
    <row r="4531" spans="1:11" ht="24.75" hidden="1">
      <c r="A4531" s="315"/>
      <c r="B4531" s="316" t="s">
        <v>1066</v>
      </c>
      <c r="C4531" s="316" t="s">
        <v>1067</v>
      </c>
      <c r="D4531" s="316" t="s">
        <v>6</v>
      </c>
      <c r="E4531" s="317" t="s">
        <v>1068</v>
      </c>
      <c r="F4531" s="317" t="s">
        <v>1069</v>
      </c>
      <c r="G4531" s="316"/>
      <c r="H4531" s="316" t="s">
        <v>1070</v>
      </c>
      <c r="I4531" s="317" t="s">
        <v>11</v>
      </c>
      <c r="J4531" s="317" t="s">
        <v>1071</v>
      </c>
      <c r="K4531" s="318" t="s">
        <v>1072</v>
      </c>
    </row>
    <row r="4532" spans="1:11" hidden="1">
      <c r="A4532" s="323" t="s">
        <v>1076</v>
      </c>
      <c r="B4532" s="324" t="s">
        <v>1077</v>
      </c>
      <c r="C4532" s="324" t="s">
        <v>19</v>
      </c>
      <c r="D4532" s="324">
        <v>5318</v>
      </c>
      <c r="E4532" s="323" t="s">
        <v>1405</v>
      </c>
      <c r="F4532" s="403" t="s">
        <v>1079</v>
      </c>
      <c r="G4532" s="404"/>
      <c r="H4532" s="324" t="s">
        <v>1094</v>
      </c>
      <c r="I4532" s="323">
        <v>5.8400000000000001E-2</v>
      </c>
      <c r="J4532" s="323">
        <v>13.98</v>
      </c>
      <c r="K4532" s="325">
        <v>0.81</v>
      </c>
    </row>
    <row r="4533" spans="1:11" hidden="1">
      <c r="A4533" s="323" t="s">
        <v>1076</v>
      </c>
      <c r="B4533" s="324" t="s">
        <v>1077</v>
      </c>
      <c r="C4533" s="324" t="s">
        <v>19</v>
      </c>
      <c r="D4533" s="324">
        <v>7288</v>
      </c>
      <c r="E4533" s="323" t="s">
        <v>1404</v>
      </c>
      <c r="F4533" s="403" t="s">
        <v>1079</v>
      </c>
      <c r="G4533" s="404"/>
      <c r="H4533" s="324" t="s">
        <v>1094</v>
      </c>
      <c r="I4533" s="323">
        <v>0.19450000000000001</v>
      </c>
      <c r="J4533" s="323">
        <v>33.79</v>
      </c>
      <c r="K4533" s="325">
        <v>6.57</v>
      </c>
    </row>
    <row r="4534" spans="1:11" hidden="1">
      <c r="A4534" s="323" t="s">
        <v>1076</v>
      </c>
      <c r="B4534" s="324" t="s">
        <v>1083</v>
      </c>
      <c r="C4534" s="324" t="s">
        <v>19</v>
      </c>
      <c r="D4534" s="324">
        <v>88310</v>
      </c>
      <c r="E4534" s="323" t="s">
        <v>1402</v>
      </c>
      <c r="F4534" s="403" t="s">
        <v>1085</v>
      </c>
      <c r="G4534" s="404"/>
      <c r="H4534" s="324" t="s">
        <v>979</v>
      </c>
      <c r="I4534" s="323">
        <v>6.3500000000000001E-2</v>
      </c>
      <c r="J4534" s="323">
        <v>21.05</v>
      </c>
      <c r="K4534" s="325">
        <v>1.33</v>
      </c>
    </row>
    <row r="4535" spans="1:11" hidden="1">
      <c r="A4535" s="277"/>
      <c r="B4535"/>
      <c r="C4535"/>
      <c r="D4535"/>
      <c r="E4535" s="277"/>
      <c r="F4535" s="277"/>
      <c r="G4535"/>
      <c r="H4535"/>
      <c r="I4535" s="277"/>
      <c r="J4535" s="277"/>
      <c r="K4535" s="278"/>
    </row>
    <row r="4536" spans="1:11" hidden="1">
      <c r="A4536" s="277"/>
      <c r="B4536"/>
      <c r="C4536"/>
      <c r="D4536"/>
      <c r="E4536" s="277"/>
      <c r="F4536" s="277"/>
      <c r="G4536"/>
      <c r="H4536"/>
      <c r="I4536" s="277"/>
      <c r="J4536" s="277"/>
      <c r="K4536" s="278"/>
    </row>
    <row r="4537" spans="1:11" ht="31.5" hidden="1">
      <c r="A4537" s="319" t="s">
        <v>2448</v>
      </c>
      <c r="B4537" s="320" t="s">
        <v>1074</v>
      </c>
      <c r="C4537" s="320" t="s">
        <v>19</v>
      </c>
      <c r="D4537" s="320">
        <v>98679</v>
      </c>
      <c r="E4537" s="321" t="s">
        <v>1174</v>
      </c>
      <c r="F4537" s="321" t="s">
        <v>1420</v>
      </c>
      <c r="G4537" s="320"/>
      <c r="H4537" s="320" t="s">
        <v>21</v>
      </c>
      <c r="I4537" s="321">
        <v>1</v>
      </c>
      <c r="J4537" s="321">
        <v>32.21</v>
      </c>
      <c r="K4537" s="322">
        <v>32.21</v>
      </c>
    </row>
    <row r="4538" spans="1:11" ht="24.75" hidden="1">
      <c r="A4538" s="315"/>
      <c r="B4538" s="316" t="s">
        <v>1066</v>
      </c>
      <c r="C4538" s="316" t="s">
        <v>1067</v>
      </c>
      <c r="D4538" s="316" t="s">
        <v>6</v>
      </c>
      <c r="E4538" s="317" t="s">
        <v>1068</v>
      </c>
      <c r="F4538" s="317" t="s">
        <v>1069</v>
      </c>
      <c r="G4538" s="316"/>
      <c r="H4538" s="316" t="s">
        <v>1070</v>
      </c>
      <c r="I4538" s="317" t="s">
        <v>11</v>
      </c>
      <c r="J4538" s="317" t="s">
        <v>1071</v>
      </c>
      <c r="K4538" s="318" t="s">
        <v>1072</v>
      </c>
    </row>
    <row r="4539" spans="1:11" hidden="1">
      <c r="A4539" s="323" t="s">
        <v>1076</v>
      </c>
      <c r="B4539" s="324" t="s">
        <v>1077</v>
      </c>
      <c r="C4539" s="324" t="s">
        <v>19</v>
      </c>
      <c r="D4539" s="324">
        <v>1379</v>
      </c>
      <c r="E4539" s="323" t="s">
        <v>1289</v>
      </c>
      <c r="F4539" s="403" t="s">
        <v>1079</v>
      </c>
      <c r="G4539" s="404"/>
      <c r="H4539" s="324" t="s">
        <v>218</v>
      </c>
      <c r="I4539" s="323">
        <v>0.5</v>
      </c>
      <c r="J4539" s="323">
        <v>0.78</v>
      </c>
      <c r="K4539" s="325">
        <v>0.39</v>
      </c>
    </row>
    <row r="4540" spans="1:11" hidden="1">
      <c r="A4540" s="323" t="s">
        <v>1076</v>
      </c>
      <c r="B4540" s="324" t="s">
        <v>1077</v>
      </c>
      <c r="C4540" s="324" t="s">
        <v>19</v>
      </c>
      <c r="D4540" s="324">
        <v>3671</v>
      </c>
      <c r="E4540" s="323" t="s">
        <v>1424</v>
      </c>
      <c r="F4540" s="403" t="s">
        <v>1079</v>
      </c>
      <c r="G4540" s="404"/>
      <c r="H4540" s="324" t="s">
        <v>23</v>
      </c>
      <c r="I4540" s="323">
        <v>1.67</v>
      </c>
      <c r="J4540" s="323">
        <v>1.1000000000000001</v>
      </c>
      <c r="K4540" s="325">
        <v>1.83</v>
      </c>
    </row>
    <row r="4541" spans="1:11" ht="24.75" hidden="1">
      <c r="A4541" s="323" t="s">
        <v>1076</v>
      </c>
      <c r="B4541" s="324" t="s">
        <v>1083</v>
      </c>
      <c r="C4541" s="324" t="s">
        <v>19</v>
      </c>
      <c r="D4541" s="324">
        <v>87298</v>
      </c>
      <c r="E4541" s="323" t="s">
        <v>1428</v>
      </c>
      <c r="F4541" s="403" t="s">
        <v>1085</v>
      </c>
      <c r="G4541" s="404"/>
      <c r="H4541" s="324" t="s">
        <v>28</v>
      </c>
      <c r="I4541" s="323">
        <v>3.1E-2</v>
      </c>
      <c r="J4541" s="323">
        <v>648.16</v>
      </c>
      <c r="K4541" s="325">
        <v>20.09</v>
      </c>
    </row>
    <row r="4542" spans="1:11" hidden="1">
      <c r="A4542" s="323" t="s">
        <v>1076</v>
      </c>
      <c r="B4542" s="324" t="s">
        <v>1083</v>
      </c>
      <c r="C4542" s="324" t="s">
        <v>19</v>
      </c>
      <c r="D4542" s="324">
        <v>88309</v>
      </c>
      <c r="E4542" s="323" t="s">
        <v>1208</v>
      </c>
      <c r="F4542" s="403" t="s">
        <v>1085</v>
      </c>
      <c r="G4542" s="404"/>
      <c r="H4542" s="324" t="s">
        <v>979</v>
      </c>
      <c r="I4542" s="323">
        <v>0.35399999999999998</v>
      </c>
      <c r="J4542" s="323">
        <v>19.98</v>
      </c>
      <c r="K4542" s="325">
        <v>7.07</v>
      </c>
    </row>
    <row r="4543" spans="1:11" hidden="1">
      <c r="A4543" s="323" t="s">
        <v>1076</v>
      </c>
      <c r="B4543" s="324" t="s">
        <v>1083</v>
      </c>
      <c r="C4543" s="324" t="s">
        <v>19</v>
      </c>
      <c r="D4543" s="324">
        <v>88316</v>
      </c>
      <c r="E4543" s="323" t="s">
        <v>1086</v>
      </c>
      <c r="F4543" s="403" t="s">
        <v>1085</v>
      </c>
      <c r="G4543" s="404"/>
      <c r="H4543" s="324" t="s">
        <v>979</v>
      </c>
      <c r="I4543" s="323">
        <v>0.17699999999999999</v>
      </c>
      <c r="J4543" s="323">
        <v>16.02</v>
      </c>
      <c r="K4543" s="325">
        <v>2.83</v>
      </c>
    </row>
    <row r="4544" spans="1:11" hidden="1">
      <c r="A4544" s="277"/>
      <c r="B4544"/>
      <c r="C4544"/>
      <c r="D4544"/>
      <c r="E4544" s="277"/>
      <c r="F4544" s="277"/>
      <c r="G4544"/>
      <c r="H4544"/>
      <c r="I4544" s="277"/>
      <c r="J4544" s="277"/>
      <c r="K4544" s="278"/>
    </row>
    <row r="4545" spans="1:11" hidden="1">
      <c r="A4545" s="277"/>
      <c r="B4545"/>
      <c r="C4545"/>
      <c r="D4545"/>
      <c r="E4545" s="277"/>
      <c r="F4545" s="277"/>
      <c r="G4545"/>
      <c r="H4545"/>
      <c r="I4545" s="277"/>
      <c r="J4545" s="277"/>
      <c r="K4545" s="278"/>
    </row>
    <row r="4546" spans="1:11" ht="78.75" hidden="1">
      <c r="A4546" s="319" t="s">
        <v>2449</v>
      </c>
      <c r="B4546" s="320" t="s">
        <v>1074</v>
      </c>
      <c r="C4546" s="320" t="s">
        <v>19</v>
      </c>
      <c r="D4546" s="320">
        <v>91278</v>
      </c>
      <c r="E4546" s="321" t="s">
        <v>1212</v>
      </c>
      <c r="F4546" s="321" t="s">
        <v>2125</v>
      </c>
      <c r="G4546" s="320"/>
      <c r="H4546" s="320" t="s">
        <v>1101</v>
      </c>
      <c r="I4546" s="321">
        <v>1</v>
      </c>
      <c r="J4546" s="321">
        <v>0.61</v>
      </c>
      <c r="K4546" s="322">
        <v>0.61</v>
      </c>
    </row>
    <row r="4547" spans="1:11" ht="24.75" hidden="1">
      <c r="A4547" s="315"/>
      <c r="B4547" s="316" t="s">
        <v>1066</v>
      </c>
      <c r="C4547" s="316" t="s">
        <v>1067</v>
      </c>
      <c r="D4547" s="316" t="s">
        <v>6</v>
      </c>
      <c r="E4547" s="317" t="s">
        <v>1068</v>
      </c>
      <c r="F4547" s="317" t="s">
        <v>1069</v>
      </c>
      <c r="G4547" s="316"/>
      <c r="H4547" s="316" t="s">
        <v>1070</v>
      </c>
      <c r="I4547" s="317" t="s">
        <v>11</v>
      </c>
      <c r="J4547" s="317" t="s">
        <v>1071</v>
      </c>
      <c r="K4547" s="318" t="s">
        <v>1072</v>
      </c>
    </row>
    <row r="4548" spans="1:11" ht="24.75" hidden="1">
      <c r="A4548" s="323" t="s">
        <v>1076</v>
      </c>
      <c r="B4548" s="324" t="s">
        <v>1083</v>
      </c>
      <c r="C4548" s="324" t="s">
        <v>19</v>
      </c>
      <c r="D4548" s="324">
        <v>91273</v>
      </c>
      <c r="E4548" s="323" t="s">
        <v>2450</v>
      </c>
      <c r="F4548" s="403" t="s">
        <v>1098</v>
      </c>
      <c r="G4548" s="404"/>
      <c r="H4548" s="324" t="s">
        <v>979</v>
      </c>
      <c r="I4548" s="323">
        <v>1</v>
      </c>
      <c r="J4548" s="323">
        <v>0.54</v>
      </c>
      <c r="K4548" s="325">
        <v>0.54</v>
      </c>
    </row>
    <row r="4549" spans="1:11" ht="24.75" hidden="1">
      <c r="A4549" s="323" t="s">
        <v>1076</v>
      </c>
      <c r="B4549" s="324" t="s">
        <v>1083</v>
      </c>
      <c r="C4549" s="324" t="s">
        <v>19</v>
      </c>
      <c r="D4549" s="324">
        <v>91274</v>
      </c>
      <c r="E4549" s="323" t="s">
        <v>2451</v>
      </c>
      <c r="F4549" s="403" t="s">
        <v>1098</v>
      </c>
      <c r="G4549" s="404"/>
      <c r="H4549" s="324" t="s">
        <v>979</v>
      </c>
      <c r="I4549" s="323">
        <v>1</v>
      </c>
      <c r="J4549" s="323">
        <v>7.0000000000000007E-2</v>
      </c>
      <c r="K4549" s="325">
        <v>7.0000000000000007E-2</v>
      </c>
    </row>
    <row r="4550" spans="1:11" hidden="1">
      <c r="A4550" s="277"/>
      <c r="B4550"/>
      <c r="C4550"/>
      <c r="D4550"/>
      <c r="E4550" s="277"/>
      <c r="F4550" s="277"/>
      <c r="G4550"/>
      <c r="H4550"/>
      <c r="I4550" s="277"/>
      <c r="J4550" s="277"/>
      <c r="K4550" s="278"/>
    </row>
    <row r="4551" spans="1:11" hidden="1">
      <c r="A4551" s="277"/>
      <c r="B4551"/>
      <c r="C4551"/>
      <c r="D4551"/>
      <c r="E4551" s="277"/>
      <c r="F4551" s="277"/>
      <c r="G4551"/>
      <c r="H4551"/>
      <c r="I4551" s="277"/>
      <c r="J4551" s="277"/>
      <c r="K4551" s="278"/>
    </row>
    <row r="4552" spans="1:11" ht="78.75" hidden="1">
      <c r="A4552" s="319" t="s">
        <v>2452</v>
      </c>
      <c r="B4552" s="320" t="s">
        <v>1074</v>
      </c>
      <c r="C4552" s="320" t="s">
        <v>19</v>
      </c>
      <c r="D4552" s="320">
        <v>91277</v>
      </c>
      <c r="E4552" s="321" t="s">
        <v>1206</v>
      </c>
      <c r="F4552" s="321" t="s">
        <v>2125</v>
      </c>
      <c r="G4552" s="320"/>
      <c r="H4552" s="320" t="s">
        <v>1099</v>
      </c>
      <c r="I4552" s="321">
        <v>1</v>
      </c>
      <c r="J4552" s="321">
        <v>11.44</v>
      </c>
      <c r="K4552" s="322">
        <v>11.44</v>
      </c>
    </row>
    <row r="4553" spans="1:11" ht="24.75" hidden="1">
      <c r="A4553" s="315"/>
      <c r="B4553" s="316" t="s">
        <v>1066</v>
      </c>
      <c r="C4553" s="316" t="s">
        <v>1067</v>
      </c>
      <c r="D4553" s="316" t="s">
        <v>6</v>
      </c>
      <c r="E4553" s="317" t="s">
        <v>1068</v>
      </c>
      <c r="F4553" s="317" t="s">
        <v>1069</v>
      </c>
      <c r="G4553" s="316"/>
      <c r="H4553" s="316" t="s">
        <v>1070</v>
      </c>
      <c r="I4553" s="317" t="s">
        <v>11</v>
      </c>
      <c r="J4553" s="317" t="s">
        <v>1071</v>
      </c>
      <c r="K4553" s="318" t="s">
        <v>1072</v>
      </c>
    </row>
    <row r="4554" spans="1:11" ht="24.75" hidden="1">
      <c r="A4554" s="323" t="s">
        <v>1076</v>
      </c>
      <c r="B4554" s="324" t="s">
        <v>1083</v>
      </c>
      <c r="C4554" s="324" t="s">
        <v>19</v>
      </c>
      <c r="D4554" s="324">
        <v>91273</v>
      </c>
      <c r="E4554" s="323" t="s">
        <v>2450</v>
      </c>
      <c r="F4554" s="403" t="s">
        <v>1098</v>
      </c>
      <c r="G4554" s="404"/>
      <c r="H4554" s="324" t="s">
        <v>979</v>
      </c>
      <c r="I4554" s="323">
        <v>1</v>
      </c>
      <c r="J4554" s="323">
        <v>0.54</v>
      </c>
      <c r="K4554" s="325">
        <v>0.54</v>
      </c>
    </row>
    <row r="4555" spans="1:11" ht="24.75" hidden="1">
      <c r="A4555" s="323" t="s">
        <v>1076</v>
      </c>
      <c r="B4555" s="324" t="s">
        <v>1083</v>
      </c>
      <c r="C4555" s="324" t="s">
        <v>19</v>
      </c>
      <c r="D4555" s="324">
        <v>91274</v>
      </c>
      <c r="E4555" s="323" t="s">
        <v>2451</v>
      </c>
      <c r="F4555" s="403" t="s">
        <v>1098</v>
      </c>
      <c r="G4555" s="404"/>
      <c r="H4555" s="324" t="s">
        <v>979</v>
      </c>
      <c r="I4555" s="323">
        <v>1</v>
      </c>
      <c r="J4555" s="323">
        <v>7.0000000000000007E-2</v>
      </c>
      <c r="K4555" s="325">
        <v>7.0000000000000007E-2</v>
      </c>
    </row>
    <row r="4556" spans="1:11" ht="24.75" hidden="1">
      <c r="A4556" s="323" t="s">
        <v>1076</v>
      </c>
      <c r="B4556" s="324" t="s">
        <v>1083</v>
      </c>
      <c r="C4556" s="324" t="s">
        <v>19</v>
      </c>
      <c r="D4556" s="324">
        <v>91275</v>
      </c>
      <c r="E4556" s="323" t="s">
        <v>2453</v>
      </c>
      <c r="F4556" s="403" t="s">
        <v>1098</v>
      </c>
      <c r="G4556" s="404"/>
      <c r="H4556" s="324" t="s">
        <v>979</v>
      </c>
      <c r="I4556" s="323">
        <v>1</v>
      </c>
      <c r="J4556" s="323">
        <v>0.67</v>
      </c>
      <c r="K4556" s="325">
        <v>0.67</v>
      </c>
    </row>
    <row r="4557" spans="1:11" ht="24.75" hidden="1">
      <c r="A4557" s="323" t="s">
        <v>1076</v>
      </c>
      <c r="B4557" s="324" t="s">
        <v>1083</v>
      </c>
      <c r="C4557" s="324" t="s">
        <v>19</v>
      </c>
      <c r="D4557" s="324">
        <v>91276</v>
      </c>
      <c r="E4557" s="323" t="s">
        <v>2454</v>
      </c>
      <c r="F4557" s="403" t="s">
        <v>1098</v>
      </c>
      <c r="G4557" s="404"/>
      <c r="H4557" s="324" t="s">
        <v>979</v>
      </c>
      <c r="I4557" s="323">
        <v>1</v>
      </c>
      <c r="J4557" s="323">
        <v>10.16</v>
      </c>
      <c r="K4557" s="325">
        <v>10.16</v>
      </c>
    </row>
    <row r="4558" spans="1:11" hidden="1">
      <c r="A4558" s="277"/>
      <c r="B4558"/>
      <c r="C4558"/>
      <c r="D4558"/>
      <c r="E4558" s="277"/>
      <c r="F4558" s="277"/>
      <c r="G4558"/>
      <c r="H4558"/>
      <c r="I4558" s="277"/>
      <c r="J4558" s="277"/>
      <c r="K4558" s="278"/>
    </row>
    <row r="4559" spans="1:11" hidden="1">
      <c r="A4559" s="277"/>
      <c r="B4559"/>
      <c r="C4559"/>
      <c r="D4559"/>
      <c r="E4559" s="277"/>
      <c r="F4559" s="277"/>
      <c r="G4559"/>
      <c r="H4559"/>
      <c r="I4559" s="277"/>
      <c r="J4559" s="277"/>
      <c r="K4559" s="278"/>
    </row>
    <row r="4560" spans="1:11" ht="78.75" hidden="1">
      <c r="A4560" s="319" t="s">
        <v>2455</v>
      </c>
      <c r="B4560" s="320" t="s">
        <v>1074</v>
      </c>
      <c r="C4560" s="320" t="s">
        <v>19</v>
      </c>
      <c r="D4560" s="320">
        <v>91273</v>
      </c>
      <c r="E4560" s="321" t="s">
        <v>2450</v>
      </c>
      <c r="F4560" s="321" t="s">
        <v>2125</v>
      </c>
      <c r="G4560" s="320"/>
      <c r="H4560" s="320" t="s">
        <v>979</v>
      </c>
      <c r="I4560" s="321">
        <v>1</v>
      </c>
      <c r="J4560" s="321">
        <v>0.54</v>
      </c>
      <c r="K4560" s="322">
        <v>0.54</v>
      </c>
    </row>
    <row r="4561" spans="1:11" ht="24.75" hidden="1">
      <c r="A4561" s="315"/>
      <c r="B4561" s="316" t="s">
        <v>1066</v>
      </c>
      <c r="C4561" s="316" t="s">
        <v>1067</v>
      </c>
      <c r="D4561" s="316" t="s">
        <v>6</v>
      </c>
      <c r="E4561" s="317" t="s">
        <v>1068</v>
      </c>
      <c r="F4561" s="317" t="s">
        <v>1069</v>
      </c>
      <c r="G4561" s="316"/>
      <c r="H4561" s="316" t="s">
        <v>1070</v>
      </c>
      <c r="I4561" s="317" t="s">
        <v>11</v>
      </c>
      <c r="J4561" s="317" t="s">
        <v>1071</v>
      </c>
      <c r="K4561" s="318" t="s">
        <v>1072</v>
      </c>
    </row>
    <row r="4562" spans="1:11" ht="36.75" hidden="1">
      <c r="A4562" s="323" t="s">
        <v>1076</v>
      </c>
      <c r="B4562" s="324" t="s">
        <v>1077</v>
      </c>
      <c r="C4562" s="324" t="s">
        <v>19</v>
      </c>
      <c r="D4562" s="324">
        <v>1442</v>
      </c>
      <c r="E4562" s="323" t="s">
        <v>2456</v>
      </c>
      <c r="F4562" s="403" t="s">
        <v>1202</v>
      </c>
      <c r="G4562" s="404"/>
      <c r="H4562" s="324" t="s">
        <v>123</v>
      </c>
      <c r="I4562" s="323">
        <v>5.3300000000000001E-5</v>
      </c>
      <c r="J4562" s="323">
        <v>10136.450000000001</v>
      </c>
      <c r="K4562" s="325">
        <v>0.54</v>
      </c>
    </row>
    <row r="4563" spans="1:11" hidden="1">
      <c r="A4563" s="277"/>
      <c r="B4563"/>
      <c r="C4563"/>
      <c r="D4563"/>
      <c r="E4563" s="277"/>
      <c r="F4563" s="277"/>
      <c r="G4563"/>
      <c r="H4563"/>
      <c r="I4563" s="277"/>
      <c r="J4563" s="277"/>
      <c r="K4563" s="278"/>
    </row>
    <row r="4564" spans="1:11" hidden="1">
      <c r="A4564" s="277"/>
      <c r="B4564"/>
      <c r="C4564"/>
      <c r="D4564"/>
      <c r="E4564" s="277"/>
      <c r="F4564" s="277"/>
      <c r="G4564"/>
      <c r="H4564"/>
      <c r="I4564" s="277"/>
      <c r="J4564" s="277"/>
      <c r="K4564" s="278"/>
    </row>
    <row r="4565" spans="1:11" ht="78.75" hidden="1">
      <c r="A4565" s="319" t="s">
        <v>2457</v>
      </c>
      <c r="B4565" s="320" t="s">
        <v>1074</v>
      </c>
      <c r="C4565" s="320" t="s">
        <v>19</v>
      </c>
      <c r="D4565" s="320">
        <v>91274</v>
      </c>
      <c r="E4565" s="321" t="s">
        <v>2451</v>
      </c>
      <c r="F4565" s="321" t="s">
        <v>2125</v>
      </c>
      <c r="G4565" s="320"/>
      <c r="H4565" s="320" t="s">
        <v>979</v>
      </c>
      <c r="I4565" s="321">
        <v>1</v>
      </c>
      <c r="J4565" s="321">
        <v>7.0000000000000007E-2</v>
      </c>
      <c r="K4565" s="322">
        <v>7.0000000000000007E-2</v>
      </c>
    </row>
    <row r="4566" spans="1:11" ht="24.75" hidden="1">
      <c r="A4566" s="315"/>
      <c r="B4566" s="316" t="s">
        <v>1066</v>
      </c>
      <c r="C4566" s="316" t="s">
        <v>1067</v>
      </c>
      <c r="D4566" s="316" t="s">
        <v>6</v>
      </c>
      <c r="E4566" s="317" t="s">
        <v>1068</v>
      </c>
      <c r="F4566" s="317" t="s">
        <v>1069</v>
      </c>
      <c r="G4566" s="316"/>
      <c r="H4566" s="316" t="s">
        <v>1070</v>
      </c>
      <c r="I4566" s="317" t="s">
        <v>11</v>
      </c>
      <c r="J4566" s="317" t="s">
        <v>1071</v>
      </c>
      <c r="K4566" s="318" t="s">
        <v>1072</v>
      </c>
    </row>
    <row r="4567" spans="1:11" ht="36.75" hidden="1">
      <c r="A4567" s="323" t="s">
        <v>1076</v>
      </c>
      <c r="B4567" s="324" t="s">
        <v>1077</v>
      </c>
      <c r="C4567" s="324" t="s">
        <v>19</v>
      </c>
      <c r="D4567" s="324">
        <v>1442</v>
      </c>
      <c r="E4567" s="323" t="s">
        <v>2456</v>
      </c>
      <c r="F4567" s="403" t="s">
        <v>1202</v>
      </c>
      <c r="G4567" s="404"/>
      <c r="H4567" s="324" t="s">
        <v>123</v>
      </c>
      <c r="I4567" s="323">
        <v>7.4000000000000003E-6</v>
      </c>
      <c r="J4567" s="323">
        <v>10136.450000000001</v>
      </c>
      <c r="K4567" s="325">
        <v>7.0000000000000007E-2</v>
      </c>
    </row>
    <row r="4568" spans="1:11" hidden="1">
      <c r="A4568" s="277"/>
      <c r="B4568"/>
      <c r="C4568"/>
      <c r="D4568"/>
      <c r="E4568" s="277"/>
      <c r="F4568" s="277"/>
      <c r="G4568"/>
      <c r="H4568"/>
      <c r="I4568" s="277"/>
      <c r="J4568" s="277"/>
      <c r="K4568" s="278"/>
    </row>
    <row r="4569" spans="1:11" hidden="1">
      <c r="A4569" s="277"/>
      <c r="B4569"/>
      <c r="C4569"/>
      <c r="D4569"/>
      <c r="E4569" s="277"/>
      <c r="F4569" s="277"/>
      <c r="G4569"/>
      <c r="H4569"/>
      <c r="I4569" s="277"/>
      <c r="J4569" s="277"/>
      <c r="K4569" s="278"/>
    </row>
    <row r="4570" spans="1:11" ht="78.75" hidden="1">
      <c r="A4570" s="319" t="s">
        <v>2458</v>
      </c>
      <c r="B4570" s="320" t="s">
        <v>1074</v>
      </c>
      <c r="C4570" s="320" t="s">
        <v>19</v>
      </c>
      <c r="D4570" s="320">
        <v>91275</v>
      </c>
      <c r="E4570" s="321" t="s">
        <v>2453</v>
      </c>
      <c r="F4570" s="321" t="s">
        <v>2125</v>
      </c>
      <c r="G4570" s="320"/>
      <c r="H4570" s="320" t="s">
        <v>979</v>
      </c>
      <c r="I4570" s="321">
        <v>1</v>
      </c>
      <c r="J4570" s="321">
        <v>0.67</v>
      </c>
      <c r="K4570" s="322">
        <v>0.67</v>
      </c>
    </row>
    <row r="4571" spans="1:11" ht="24.75" hidden="1">
      <c r="A4571" s="315"/>
      <c r="B4571" s="316" t="s">
        <v>1066</v>
      </c>
      <c r="C4571" s="316" t="s">
        <v>1067</v>
      </c>
      <c r="D4571" s="316" t="s">
        <v>6</v>
      </c>
      <c r="E4571" s="317" t="s">
        <v>1068</v>
      </c>
      <c r="F4571" s="317" t="s">
        <v>1069</v>
      </c>
      <c r="G4571" s="316"/>
      <c r="H4571" s="316" t="s">
        <v>1070</v>
      </c>
      <c r="I4571" s="317" t="s">
        <v>11</v>
      </c>
      <c r="J4571" s="317" t="s">
        <v>1071</v>
      </c>
      <c r="K4571" s="318" t="s">
        <v>1072</v>
      </c>
    </row>
    <row r="4572" spans="1:11" ht="36.75" hidden="1">
      <c r="A4572" s="323" t="s">
        <v>1076</v>
      </c>
      <c r="B4572" s="324" t="s">
        <v>1077</v>
      </c>
      <c r="C4572" s="324" t="s">
        <v>19</v>
      </c>
      <c r="D4572" s="324">
        <v>1442</v>
      </c>
      <c r="E4572" s="323" t="s">
        <v>2456</v>
      </c>
      <c r="F4572" s="403" t="s">
        <v>1202</v>
      </c>
      <c r="G4572" s="404"/>
      <c r="H4572" s="324" t="s">
        <v>123</v>
      </c>
      <c r="I4572" s="323">
        <v>6.6699999999999995E-5</v>
      </c>
      <c r="J4572" s="323">
        <v>10136.450000000001</v>
      </c>
      <c r="K4572" s="325">
        <v>0.67</v>
      </c>
    </row>
    <row r="4573" spans="1:11" hidden="1">
      <c r="A4573" s="277"/>
      <c r="B4573"/>
      <c r="C4573"/>
      <c r="D4573"/>
      <c r="E4573" s="277"/>
      <c r="F4573" s="277"/>
      <c r="G4573"/>
      <c r="H4573"/>
      <c r="I4573" s="277"/>
      <c r="J4573" s="277"/>
      <c r="K4573" s="278"/>
    </row>
    <row r="4574" spans="1:11" hidden="1">
      <c r="A4574" s="277"/>
      <c r="B4574"/>
      <c r="C4574"/>
      <c r="D4574"/>
      <c r="E4574" s="277"/>
      <c r="F4574" s="277"/>
      <c r="G4574"/>
      <c r="H4574"/>
      <c r="I4574" s="277"/>
      <c r="J4574" s="277"/>
      <c r="K4574" s="278"/>
    </row>
    <row r="4575" spans="1:11" ht="78.75" hidden="1">
      <c r="A4575" s="319" t="s">
        <v>2459</v>
      </c>
      <c r="B4575" s="320" t="s">
        <v>1074</v>
      </c>
      <c r="C4575" s="320" t="s">
        <v>19</v>
      </c>
      <c r="D4575" s="320">
        <v>91276</v>
      </c>
      <c r="E4575" s="321" t="s">
        <v>2454</v>
      </c>
      <c r="F4575" s="321" t="s">
        <v>2125</v>
      </c>
      <c r="G4575" s="320"/>
      <c r="H4575" s="320" t="s">
        <v>979</v>
      </c>
      <c r="I4575" s="321">
        <v>1</v>
      </c>
      <c r="J4575" s="321">
        <v>10.16</v>
      </c>
      <c r="K4575" s="322">
        <v>10.16</v>
      </c>
    </row>
    <row r="4576" spans="1:11" ht="24.75" hidden="1">
      <c r="A4576" s="315"/>
      <c r="B4576" s="316" t="s">
        <v>1066</v>
      </c>
      <c r="C4576" s="316" t="s">
        <v>1067</v>
      </c>
      <c r="D4576" s="316" t="s">
        <v>6</v>
      </c>
      <c r="E4576" s="317" t="s">
        <v>1068</v>
      </c>
      <c r="F4576" s="317" t="s">
        <v>1069</v>
      </c>
      <c r="G4576" s="316"/>
      <c r="H4576" s="316" t="s">
        <v>1070</v>
      </c>
      <c r="I4576" s="317" t="s">
        <v>11</v>
      </c>
      <c r="J4576" s="317" t="s">
        <v>1071</v>
      </c>
      <c r="K4576" s="318" t="s">
        <v>1072</v>
      </c>
    </row>
    <row r="4577" spans="1:11" hidden="1">
      <c r="A4577" s="323" t="s">
        <v>1076</v>
      </c>
      <c r="B4577" s="324" t="s">
        <v>1077</v>
      </c>
      <c r="C4577" s="324" t="s">
        <v>19</v>
      </c>
      <c r="D4577" s="324">
        <v>4222</v>
      </c>
      <c r="E4577" s="323" t="s">
        <v>2188</v>
      </c>
      <c r="F4577" s="403" t="s">
        <v>1079</v>
      </c>
      <c r="G4577" s="404"/>
      <c r="H4577" s="324" t="s">
        <v>1094</v>
      </c>
      <c r="I4577" s="323">
        <v>1.44</v>
      </c>
      <c r="J4577" s="323">
        <v>7.06</v>
      </c>
      <c r="K4577" s="325">
        <v>10.16</v>
      </c>
    </row>
    <row r="4578" spans="1:11" hidden="1">
      <c r="A4578" s="277"/>
      <c r="B4578"/>
      <c r="C4578"/>
      <c r="D4578"/>
      <c r="E4578" s="277"/>
      <c r="F4578" s="277"/>
      <c r="G4578"/>
      <c r="H4578"/>
      <c r="I4578" s="277"/>
      <c r="J4578" s="277"/>
      <c r="K4578" s="278"/>
    </row>
    <row r="4579" spans="1:11" hidden="1">
      <c r="A4579" s="277"/>
      <c r="B4579"/>
      <c r="C4579"/>
      <c r="D4579"/>
      <c r="E4579" s="277"/>
      <c r="F4579" s="277"/>
      <c r="G4579"/>
      <c r="H4579"/>
      <c r="I4579" s="277"/>
      <c r="J4579" s="277"/>
      <c r="K4579" s="278"/>
    </row>
    <row r="4580" spans="1:11" ht="78.75" hidden="1">
      <c r="A4580" s="319" t="s">
        <v>2460</v>
      </c>
      <c r="B4580" s="320" t="s">
        <v>1074</v>
      </c>
      <c r="C4580" s="320" t="s">
        <v>19</v>
      </c>
      <c r="D4580" s="320">
        <v>95277</v>
      </c>
      <c r="E4580" s="321" t="s">
        <v>1425</v>
      </c>
      <c r="F4580" s="321" t="s">
        <v>2125</v>
      </c>
      <c r="G4580" s="320"/>
      <c r="H4580" s="320" t="s">
        <v>1101</v>
      </c>
      <c r="I4580" s="321">
        <v>1</v>
      </c>
      <c r="J4580" s="321">
        <v>0.47</v>
      </c>
      <c r="K4580" s="322">
        <v>0.47</v>
      </c>
    </row>
    <row r="4581" spans="1:11" ht="24.75" hidden="1">
      <c r="A4581" s="315"/>
      <c r="B4581" s="316" t="s">
        <v>1066</v>
      </c>
      <c r="C4581" s="316" t="s">
        <v>1067</v>
      </c>
      <c r="D4581" s="316" t="s">
        <v>6</v>
      </c>
      <c r="E4581" s="317" t="s">
        <v>1068</v>
      </c>
      <c r="F4581" s="317" t="s">
        <v>1069</v>
      </c>
      <c r="G4581" s="316"/>
      <c r="H4581" s="316" t="s">
        <v>1070</v>
      </c>
      <c r="I4581" s="317" t="s">
        <v>11</v>
      </c>
      <c r="J4581" s="317" t="s">
        <v>1071</v>
      </c>
      <c r="K4581" s="318" t="s">
        <v>1072</v>
      </c>
    </row>
    <row r="4582" spans="1:11" ht="24.75" hidden="1">
      <c r="A4582" s="323" t="s">
        <v>1076</v>
      </c>
      <c r="B4582" s="324" t="s">
        <v>1083</v>
      </c>
      <c r="C4582" s="324" t="s">
        <v>19</v>
      </c>
      <c r="D4582" s="324">
        <v>95272</v>
      </c>
      <c r="E4582" s="323" t="s">
        <v>2461</v>
      </c>
      <c r="F4582" s="403" t="s">
        <v>1098</v>
      </c>
      <c r="G4582" s="404"/>
      <c r="H4582" s="324" t="s">
        <v>979</v>
      </c>
      <c r="I4582" s="323">
        <v>1</v>
      </c>
      <c r="J4582" s="323">
        <v>0.42</v>
      </c>
      <c r="K4582" s="325">
        <v>0.42</v>
      </c>
    </row>
    <row r="4583" spans="1:11" hidden="1">
      <c r="A4583" s="323" t="s">
        <v>1076</v>
      </c>
      <c r="B4583" s="324" t="s">
        <v>1083</v>
      </c>
      <c r="C4583" s="324" t="s">
        <v>19</v>
      </c>
      <c r="D4583" s="324">
        <v>95273</v>
      </c>
      <c r="E4583" s="323" t="s">
        <v>2462</v>
      </c>
      <c r="F4583" s="403" t="s">
        <v>1098</v>
      </c>
      <c r="G4583" s="404"/>
      <c r="H4583" s="324" t="s">
        <v>979</v>
      </c>
      <c r="I4583" s="323">
        <v>1</v>
      </c>
      <c r="J4583" s="323">
        <v>0.05</v>
      </c>
      <c r="K4583" s="325">
        <v>0.05</v>
      </c>
    </row>
    <row r="4584" spans="1:11" hidden="1">
      <c r="A4584" s="277"/>
      <c r="B4584"/>
      <c r="C4584"/>
      <c r="D4584"/>
      <c r="E4584" s="277"/>
      <c r="F4584" s="277"/>
      <c r="G4584"/>
      <c r="H4584"/>
      <c r="I4584" s="277"/>
      <c r="J4584" s="277"/>
      <c r="K4584" s="278"/>
    </row>
    <row r="4585" spans="1:11" hidden="1">
      <c r="A4585" s="277"/>
      <c r="B4585"/>
      <c r="C4585"/>
      <c r="D4585"/>
      <c r="E4585" s="277"/>
      <c r="F4585" s="277"/>
      <c r="G4585"/>
      <c r="H4585"/>
      <c r="I4585" s="277"/>
      <c r="J4585" s="277"/>
      <c r="K4585" s="278"/>
    </row>
    <row r="4586" spans="1:11" ht="78.75" hidden="1">
      <c r="A4586" s="319" t="s">
        <v>2463</v>
      </c>
      <c r="B4586" s="320" t="s">
        <v>1074</v>
      </c>
      <c r="C4586" s="320" t="s">
        <v>19</v>
      </c>
      <c r="D4586" s="320">
        <v>95276</v>
      </c>
      <c r="E4586" s="321" t="s">
        <v>1426</v>
      </c>
      <c r="F4586" s="321" t="s">
        <v>2125</v>
      </c>
      <c r="G4586" s="320"/>
      <c r="H4586" s="320" t="s">
        <v>1099</v>
      </c>
      <c r="I4586" s="321">
        <v>1</v>
      </c>
      <c r="J4586" s="321">
        <v>3.11</v>
      </c>
      <c r="K4586" s="322">
        <v>3.11</v>
      </c>
    </row>
    <row r="4587" spans="1:11" ht="24.75" hidden="1">
      <c r="A4587" s="315"/>
      <c r="B4587" s="316" t="s">
        <v>1066</v>
      </c>
      <c r="C4587" s="316" t="s">
        <v>1067</v>
      </c>
      <c r="D4587" s="316" t="s">
        <v>6</v>
      </c>
      <c r="E4587" s="317" t="s">
        <v>1068</v>
      </c>
      <c r="F4587" s="317" t="s">
        <v>1069</v>
      </c>
      <c r="G4587" s="316"/>
      <c r="H4587" s="316" t="s">
        <v>1070</v>
      </c>
      <c r="I4587" s="317" t="s">
        <v>11</v>
      </c>
      <c r="J4587" s="317" t="s">
        <v>1071</v>
      </c>
      <c r="K4587" s="318" t="s">
        <v>1072</v>
      </c>
    </row>
    <row r="4588" spans="1:11" ht="24.75" hidden="1">
      <c r="A4588" s="323" t="s">
        <v>1076</v>
      </c>
      <c r="B4588" s="324" t="s">
        <v>1083</v>
      </c>
      <c r="C4588" s="324" t="s">
        <v>19</v>
      </c>
      <c r="D4588" s="324">
        <v>95272</v>
      </c>
      <c r="E4588" s="323" t="s">
        <v>2461</v>
      </c>
      <c r="F4588" s="403" t="s">
        <v>1098</v>
      </c>
      <c r="G4588" s="404"/>
      <c r="H4588" s="324" t="s">
        <v>979</v>
      </c>
      <c r="I4588" s="323">
        <v>1</v>
      </c>
      <c r="J4588" s="323">
        <v>0.42</v>
      </c>
      <c r="K4588" s="325">
        <v>0.42</v>
      </c>
    </row>
    <row r="4589" spans="1:11" hidden="1">
      <c r="A4589" s="323" t="s">
        <v>1076</v>
      </c>
      <c r="B4589" s="324" t="s">
        <v>1083</v>
      </c>
      <c r="C4589" s="324" t="s">
        <v>19</v>
      </c>
      <c r="D4589" s="324">
        <v>95273</v>
      </c>
      <c r="E4589" s="323" t="s">
        <v>2462</v>
      </c>
      <c r="F4589" s="403" t="s">
        <v>1098</v>
      </c>
      <c r="G4589" s="404"/>
      <c r="H4589" s="324" t="s">
        <v>979</v>
      </c>
      <c r="I4589" s="323">
        <v>1</v>
      </c>
      <c r="J4589" s="323">
        <v>0.05</v>
      </c>
      <c r="K4589" s="325">
        <v>0.05</v>
      </c>
    </row>
    <row r="4590" spans="1:11" ht="24.75" hidden="1">
      <c r="A4590" s="323" t="s">
        <v>1076</v>
      </c>
      <c r="B4590" s="324" t="s">
        <v>1083</v>
      </c>
      <c r="C4590" s="324" t="s">
        <v>19</v>
      </c>
      <c r="D4590" s="324">
        <v>95274</v>
      </c>
      <c r="E4590" s="323" t="s">
        <v>2464</v>
      </c>
      <c r="F4590" s="403" t="s">
        <v>1098</v>
      </c>
      <c r="G4590" s="404"/>
      <c r="H4590" s="324" t="s">
        <v>979</v>
      </c>
      <c r="I4590" s="323">
        <v>1</v>
      </c>
      <c r="J4590" s="323">
        <v>0.33</v>
      </c>
      <c r="K4590" s="325">
        <v>0.33</v>
      </c>
    </row>
    <row r="4591" spans="1:11" ht="24.75" hidden="1">
      <c r="A4591" s="323" t="s">
        <v>1076</v>
      </c>
      <c r="B4591" s="324" t="s">
        <v>1083</v>
      </c>
      <c r="C4591" s="324" t="s">
        <v>19</v>
      </c>
      <c r="D4591" s="324">
        <v>95275</v>
      </c>
      <c r="E4591" s="323" t="s">
        <v>2465</v>
      </c>
      <c r="F4591" s="403" t="s">
        <v>1098</v>
      </c>
      <c r="G4591" s="404"/>
      <c r="H4591" s="324" t="s">
        <v>979</v>
      </c>
      <c r="I4591" s="323">
        <v>1</v>
      </c>
      <c r="J4591" s="323">
        <v>2.31</v>
      </c>
      <c r="K4591" s="325">
        <v>2.31</v>
      </c>
    </row>
    <row r="4592" spans="1:11" hidden="1">
      <c r="A4592" s="277"/>
      <c r="B4592"/>
      <c r="C4592"/>
      <c r="D4592"/>
      <c r="E4592" s="277"/>
      <c r="F4592" s="277"/>
      <c r="G4592"/>
      <c r="H4592"/>
      <c r="I4592" s="277"/>
      <c r="J4592" s="277"/>
      <c r="K4592" s="278"/>
    </row>
    <row r="4593" spans="1:11" hidden="1">
      <c r="A4593" s="277"/>
      <c r="B4593"/>
      <c r="C4593"/>
      <c r="D4593"/>
      <c r="E4593" s="277"/>
      <c r="F4593" s="277"/>
      <c r="G4593"/>
      <c r="H4593"/>
      <c r="I4593" s="277"/>
      <c r="J4593" s="277"/>
      <c r="K4593" s="278"/>
    </row>
    <row r="4594" spans="1:11" ht="78.75" hidden="1">
      <c r="A4594" s="319" t="s">
        <v>2466</v>
      </c>
      <c r="B4594" s="320" t="s">
        <v>1074</v>
      </c>
      <c r="C4594" s="320" t="s">
        <v>19</v>
      </c>
      <c r="D4594" s="320">
        <v>95272</v>
      </c>
      <c r="E4594" s="321" t="s">
        <v>2461</v>
      </c>
      <c r="F4594" s="321" t="s">
        <v>2125</v>
      </c>
      <c r="G4594" s="320"/>
      <c r="H4594" s="320" t="s">
        <v>979</v>
      </c>
      <c r="I4594" s="321">
        <v>1</v>
      </c>
      <c r="J4594" s="321">
        <v>0.42</v>
      </c>
      <c r="K4594" s="322">
        <v>0.42</v>
      </c>
    </row>
    <row r="4595" spans="1:11" ht="24.75" hidden="1">
      <c r="A4595" s="315"/>
      <c r="B4595" s="316" t="s">
        <v>1066</v>
      </c>
      <c r="C4595" s="316" t="s">
        <v>1067</v>
      </c>
      <c r="D4595" s="316" t="s">
        <v>6</v>
      </c>
      <c r="E4595" s="317" t="s">
        <v>1068</v>
      </c>
      <c r="F4595" s="317" t="s">
        <v>1069</v>
      </c>
      <c r="G4595" s="316"/>
      <c r="H4595" s="316" t="s">
        <v>1070</v>
      </c>
      <c r="I4595" s="317" t="s">
        <v>11</v>
      </c>
      <c r="J4595" s="317" t="s">
        <v>1071</v>
      </c>
      <c r="K4595" s="318" t="s">
        <v>1072</v>
      </c>
    </row>
    <row r="4596" spans="1:11" ht="24.75" hidden="1">
      <c r="A4596" s="323" t="s">
        <v>1076</v>
      </c>
      <c r="B4596" s="324" t="s">
        <v>1077</v>
      </c>
      <c r="C4596" s="324" t="s">
        <v>19</v>
      </c>
      <c r="D4596" s="324">
        <v>13954</v>
      </c>
      <c r="E4596" s="323" t="s">
        <v>2467</v>
      </c>
      <c r="F4596" s="403" t="s">
        <v>1202</v>
      </c>
      <c r="G4596" s="404"/>
      <c r="H4596" s="324" t="s">
        <v>123</v>
      </c>
      <c r="I4596" s="323">
        <v>6.3999999999999997E-5</v>
      </c>
      <c r="J4596" s="323">
        <v>6691.04</v>
      </c>
      <c r="K4596" s="325">
        <v>0.42</v>
      </c>
    </row>
    <row r="4597" spans="1:11" hidden="1">
      <c r="A4597" s="277"/>
      <c r="B4597"/>
      <c r="C4597"/>
      <c r="D4597"/>
      <c r="E4597" s="277"/>
      <c r="F4597" s="277"/>
      <c r="G4597"/>
      <c r="H4597"/>
      <c r="I4597" s="277"/>
      <c r="J4597" s="277"/>
      <c r="K4597" s="278"/>
    </row>
    <row r="4598" spans="1:11" hidden="1">
      <c r="A4598" s="277"/>
      <c r="B4598"/>
      <c r="C4598"/>
      <c r="D4598"/>
      <c r="E4598" s="277"/>
      <c r="F4598" s="277"/>
      <c r="G4598"/>
      <c r="H4598"/>
      <c r="I4598" s="277"/>
      <c r="J4598" s="277"/>
      <c r="K4598" s="278"/>
    </row>
    <row r="4599" spans="1:11" ht="78.75" hidden="1">
      <c r="A4599" s="319" t="s">
        <v>2468</v>
      </c>
      <c r="B4599" s="320" t="s">
        <v>1074</v>
      </c>
      <c r="C4599" s="320" t="s">
        <v>19</v>
      </c>
      <c r="D4599" s="320">
        <v>95273</v>
      </c>
      <c r="E4599" s="321" t="s">
        <v>2462</v>
      </c>
      <c r="F4599" s="321" t="s">
        <v>2125</v>
      </c>
      <c r="G4599" s="320"/>
      <c r="H4599" s="320" t="s">
        <v>979</v>
      </c>
      <c r="I4599" s="321">
        <v>1</v>
      </c>
      <c r="J4599" s="321">
        <v>0.05</v>
      </c>
      <c r="K4599" s="322">
        <v>0.05</v>
      </c>
    </row>
    <row r="4600" spans="1:11" ht="24.75" hidden="1">
      <c r="A4600" s="315"/>
      <c r="B4600" s="316" t="s">
        <v>1066</v>
      </c>
      <c r="C4600" s="316" t="s">
        <v>1067</v>
      </c>
      <c r="D4600" s="316" t="s">
        <v>6</v>
      </c>
      <c r="E4600" s="317" t="s">
        <v>1068</v>
      </c>
      <c r="F4600" s="317" t="s">
        <v>1069</v>
      </c>
      <c r="G4600" s="316"/>
      <c r="H4600" s="316" t="s">
        <v>1070</v>
      </c>
      <c r="I4600" s="317" t="s">
        <v>11</v>
      </c>
      <c r="J4600" s="317" t="s">
        <v>1071</v>
      </c>
      <c r="K4600" s="318" t="s">
        <v>1072</v>
      </c>
    </row>
    <row r="4601" spans="1:11" ht="24.75" hidden="1">
      <c r="A4601" s="323" t="s">
        <v>1076</v>
      </c>
      <c r="B4601" s="324" t="s">
        <v>1077</v>
      </c>
      <c r="C4601" s="324" t="s">
        <v>19</v>
      </c>
      <c r="D4601" s="324">
        <v>13954</v>
      </c>
      <c r="E4601" s="323" t="s">
        <v>2467</v>
      </c>
      <c r="F4601" s="403" t="s">
        <v>1202</v>
      </c>
      <c r="G4601" s="404"/>
      <c r="H4601" s="324" t="s">
        <v>123</v>
      </c>
      <c r="I4601" s="323">
        <v>7.6000000000000001E-6</v>
      </c>
      <c r="J4601" s="323">
        <v>6691.04</v>
      </c>
      <c r="K4601" s="325">
        <v>0.05</v>
      </c>
    </row>
    <row r="4602" spans="1:11" hidden="1">
      <c r="A4602" s="277"/>
      <c r="B4602"/>
      <c r="C4602"/>
      <c r="D4602"/>
      <c r="E4602" s="277"/>
      <c r="F4602" s="277"/>
      <c r="G4602"/>
      <c r="H4602"/>
      <c r="I4602" s="277"/>
      <c r="J4602" s="277"/>
      <c r="K4602" s="278"/>
    </row>
    <row r="4603" spans="1:11" hidden="1">
      <c r="A4603" s="277"/>
      <c r="B4603"/>
      <c r="C4603"/>
      <c r="D4603"/>
      <c r="E4603" s="277"/>
      <c r="F4603" s="277"/>
      <c r="G4603"/>
      <c r="H4603"/>
      <c r="I4603" s="277"/>
      <c r="J4603" s="277"/>
      <c r="K4603" s="278"/>
    </row>
    <row r="4604" spans="1:11" ht="78.75" hidden="1">
      <c r="A4604" s="319" t="s">
        <v>2469</v>
      </c>
      <c r="B4604" s="320" t="s">
        <v>1074</v>
      </c>
      <c r="C4604" s="320" t="s">
        <v>19</v>
      </c>
      <c r="D4604" s="320">
        <v>95274</v>
      </c>
      <c r="E4604" s="321" t="s">
        <v>2464</v>
      </c>
      <c r="F4604" s="321" t="s">
        <v>2125</v>
      </c>
      <c r="G4604" s="320"/>
      <c r="H4604" s="320" t="s">
        <v>979</v>
      </c>
      <c r="I4604" s="321">
        <v>1</v>
      </c>
      <c r="J4604" s="321">
        <v>0.33</v>
      </c>
      <c r="K4604" s="322">
        <v>0.33</v>
      </c>
    </row>
    <row r="4605" spans="1:11" ht="24.75" hidden="1">
      <c r="A4605" s="315"/>
      <c r="B4605" s="316" t="s">
        <v>1066</v>
      </c>
      <c r="C4605" s="316" t="s">
        <v>1067</v>
      </c>
      <c r="D4605" s="316" t="s">
        <v>6</v>
      </c>
      <c r="E4605" s="317" t="s">
        <v>1068</v>
      </c>
      <c r="F4605" s="317" t="s">
        <v>1069</v>
      </c>
      <c r="G4605" s="316"/>
      <c r="H4605" s="316" t="s">
        <v>1070</v>
      </c>
      <c r="I4605" s="317" t="s">
        <v>11</v>
      </c>
      <c r="J4605" s="317" t="s">
        <v>1071</v>
      </c>
      <c r="K4605" s="318" t="s">
        <v>1072</v>
      </c>
    </row>
    <row r="4606" spans="1:11" ht="24.75" hidden="1">
      <c r="A4606" s="323" t="s">
        <v>1076</v>
      </c>
      <c r="B4606" s="324" t="s">
        <v>1077</v>
      </c>
      <c r="C4606" s="324" t="s">
        <v>19</v>
      </c>
      <c r="D4606" s="324">
        <v>13954</v>
      </c>
      <c r="E4606" s="323" t="s">
        <v>2467</v>
      </c>
      <c r="F4606" s="403" t="s">
        <v>1202</v>
      </c>
      <c r="G4606" s="404"/>
      <c r="H4606" s="324" t="s">
        <v>123</v>
      </c>
      <c r="I4606" s="323">
        <v>5.0000000000000002E-5</v>
      </c>
      <c r="J4606" s="323">
        <v>6691.04</v>
      </c>
      <c r="K4606" s="325">
        <v>0.33</v>
      </c>
    </row>
    <row r="4607" spans="1:11" hidden="1">
      <c r="A4607" s="277"/>
      <c r="B4607"/>
      <c r="C4607"/>
      <c r="D4607"/>
      <c r="E4607" s="277"/>
      <c r="F4607" s="277"/>
      <c r="G4607"/>
      <c r="H4607"/>
      <c r="I4607" s="277"/>
      <c r="J4607" s="277"/>
      <c r="K4607" s="278"/>
    </row>
    <row r="4608" spans="1:11" hidden="1">
      <c r="A4608" s="277"/>
      <c r="B4608"/>
      <c r="C4608"/>
      <c r="D4608"/>
      <c r="E4608" s="277"/>
      <c r="F4608" s="277"/>
      <c r="G4608"/>
      <c r="H4608"/>
      <c r="I4608" s="277"/>
      <c r="J4608" s="277"/>
      <c r="K4608" s="278"/>
    </row>
    <row r="4609" spans="1:11" ht="78.75" hidden="1">
      <c r="A4609" s="319" t="s">
        <v>2470</v>
      </c>
      <c r="B4609" s="320" t="s">
        <v>1074</v>
      </c>
      <c r="C4609" s="320" t="s">
        <v>19</v>
      </c>
      <c r="D4609" s="320">
        <v>95275</v>
      </c>
      <c r="E4609" s="321" t="s">
        <v>2465</v>
      </c>
      <c r="F4609" s="321" t="s">
        <v>2125</v>
      </c>
      <c r="G4609" s="320"/>
      <c r="H4609" s="320" t="s">
        <v>979</v>
      </c>
      <c r="I4609" s="321">
        <v>1</v>
      </c>
      <c r="J4609" s="321">
        <v>2.31</v>
      </c>
      <c r="K4609" s="322">
        <v>2.31</v>
      </c>
    </row>
    <row r="4610" spans="1:11" ht="24.75" hidden="1">
      <c r="A4610" s="315"/>
      <c r="B4610" s="316" t="s">
        <v>1066</v>
      </c>
      <c r="C4610" s="316" t="s">
        <v>1067</v>
      </c>
      <c r="D4610" s="316" t="s">
        <v>6</v>
      </c>
      <c r="E4610" s="317" t="s">
        <v>1068</v>
      </c>
      <c r="F4610" s="317" t="s">
        <v>1069</v>
      </c>
      <c r="G4610" s="316"/>
      <c r="H4610" s="316" t="s">
        <v>1070</v>
      </c>
      <c r="I4610" s="317" t="s">
        <v>11</v>
      </c>
      <c r="J4610" s="317" t="s">
        <v>1071</v>
      </c>
      <c r="K4610" s="318" t="s">
        <v>1072</v>
      </c>
    </row>
    <row r="4611" spans="1:11" hidden="1">
      <c r="A4611" s="323" t="s">
        <v>1076</v>
      </c>
      <c r="B4611" s="324" t="s">
        <v>1077</v>
      </c>
      <c r="C4611" s="324" t="s">
        <v>19</v>
      </c>
      <c r="D4611" s="324">
        <v>2705</v>
      </c>
      <c r="E4611" s="323" t="s">
        <v>2136</v>
      </c>
      <c r="F4611" s="403" t="s">
        <v>1079</v>
      </c>
      <c r="G4611" s="404"/>
      <c r="H4611" s="324" t="s">
        <v>2137</v>
      </c>
      <c r="I4611" s="323">
        <v>2.54</v>
      </c>
      <c r="J4611" s="323">
        <v>0.91</v>
      </c>
      <c r="K4611" s="325">
        <v>2.31</v>
      </c>
    </row>
    <row r="4612" spans="1:11" hidden="1">
      <c r="A4612" s="277"/>
      <c r="B4612"/>
      <c r="C4612"/>
      <c r="D4612"/>
      <c r="E4612" s="277"/>
      <c r="F4612" s="277"/>
      <c r="G4612"/>
      <c r="H4612"/>
      <c r="I4612" s="277"/>
      <c r="J4612" s="277"/>
      <c r="K4612" s="278"/>
    </row>
    <row r="4613" spans="1:11" hidden="1">
      <c r="A4613" s="277"/>
      <c r="B4613"/>
      <c r="C4613"/>
      <c r="D4613"/>
      <c r="E4613" s="277"/>
      <c r="F4613" s="277"/>
      <c r="G4613"/>
      <c r="H4613"/>
      <c r="I4613" s="277"/>
      <c r="J4613" s="277"/>
      <c r="K4613" s="278"/>
    </row>
    <row r="4614" spans="1:11" ht="47.25" hidden="1">
      <c r="A4614" s="319" t="s">
        <v>2471</v>
      </c>
      <c r="B4614" s="320" t="s">
        <v>1074</v>
      </c>
      <c r="C4614" s="320" t="s">
        <v>19</v>
      </c>
      <c r="D4614" s="320">
        <v>89957</v>
      </c>
      <c r="E4614" s="321" t="s">
        <v>1130</v>
      </c>
      <c r="F4614" s="321" t="s">
        <v>1366</v>
      </c>
      <c r="G4614" s="320"/>
      <c r="H4614" s="320" t="s">
        <v>123</v>
      </c>
      <c r="I4614" s="321">
        <v>1</v>
      </c>
      <c r="J4614" s="321">
        <v>118.54</v>
      </c>
      <c r="K4614" s="322">
        <v>118.54</v>
      </c>
    </row>
    <row r="4615" spans="1:11" ht="24.75" hidden="1">
      <c r="A4615" s="315"/>
      <c r="B4615" s="316" t="s">
        <v>1066</v>
      </c>
      <c r="C4615" s="316" t="s">
        <v>1067</v>
      </c>
      <c r="D4615" s="316" t="s">
        <v>6</v>
      </c>
      <c r="E4615" s="317" t="s">
        <v>1068</v>
      </c>
      <c r="F4615" s="317" t="s">
        <v>1069</v>
      </c>
      <c r="G4615" s="316"/>
      <c r="H4615" s="316" t="s">
        <v>1070</v>
      </c>
      <c r="I4615" s="317" t="s">
        <v>11</v>
      </c>
      <c r="J4615" s="317" t="s">
        <v>1071</v>
      </c>
      <c r="K4615" s="318" t="s">
        <v>1072</v>
      </c>
    </row>
    <row r="4616" spans="1:11" ht="24.75" hidden="1">
      <c r="A4616" s="323" t="s">
        <v>1076</v>
      </c>
      <c r="B4616" s="324" t="s">
        <v>1083</v>
      </c>
      <c r="C4616" s="324" t="s">
        <v>19</v>
      </c>
      <c r="D4616" s="324">
        <v>89356</v>
      </c>
      <c r="E4616" s="323" t="s">
        <v>2472</v>
      </c>
      <c r="F4616" s="403" t="s">
        <v>1117</v>
      </c>
      <c r="G4616" s="404"/>
      <c r="H4616" s="324" t="s">
        <v>23</v>
      </c>
      <c r="I4616" s="323">
        <v>2.14</v>
      </c>
      <c r="J4616" s="323">
        <v>18.62</v>
      </c>
      <c r="K4616" s="325">
        <v>39.840000000000003</v>
      </c>
    </row>
    <row r="4617" spans="1:11" ht="24.75" hidden="1">
      <c r="A4617" s="323" t="s">
        <v>1076</v>
      </c>
      <c r="B4617" s="324" t="s">
        <v>1083</v>
      </c>
      <c r="C4617" s="324" t="s">
        <v>19</v>
      </c>
      <c r="D4617" s="324">
        <v>89362</v>
      </c>
      <c r="E4617" s="323" t="s">
        <v>2384</v>
      </c>
      <c r="F4617" s="403" t="s">
        <v>1117</v>
      </c>
      <c r="G4617" s="404"/>
      <c r="H4617" s="324" t="s">
        <v>123</v>
      </c>
      <c r="I4617" s="323">
        <v>1.18</v>
      </c>
      <c r="J4617" s="323">
        <v>7.69</v>
      </c>
      <c r="K4617" s="325">
        <v>9.07</v>
      </c>
    </row>
    <row r="4618" spans="1:11" ht="24.75" hidden="1">
      <c r="A4618" s="323" t="s">
        <v>1076</v>
      </c>
      <c r="B4618" s="324" t="s">
        <v>1083</v>
      </c>
      <c r="C4618" s="324" t="s">
        <v>19</v>
      </c>
      <c r="D4618" s="324">
        <v>89366</v>
      </c>
      <c r="E4618" s="323" t="s">
        <v>145</v>
      </c>
      <c r="F4618" s="403" t="s">
        <v>1117</v>
      </c>
      <c r="G4618" s="404"/>
      <c r="H4618" s="324" t="s">
        <v>123</v>
      </c>
      <c r="I4618" s="323">
        <v>1</v>
      </c>
      <c r="J4618" s="323">
        <v>15.87</v>
      </c>
      <c r="K4618" s="325">
        <v>15.87</v>
      </c>
    </row>
    <row r="4619" spans="1:11" ht="24.75" hidden="1">
      <c r="A4619" s="323" t="s">
        <v>1076</v>
      </c>
      <c r="B4619" s="324" t="s">
        <v>1083</v>
      </c>
      <c r="C4619" s="324" t="s">
        <v>19</v>
      </c>
      <c r="D4619" s="324">
        <v>89395</v>
      </c>
      <c r="E4619" s="323" t="s">
        <v>629</v>
      </c>
      <c r="F4619" s="403" t="s">
        <v>1117</v>
      </c>
      <c r="G4619" s="404"/>
      <c r="H4619" s="324" t="s">
        <v>123</v>
      </c>
      <c r="I4619" s="323">
        <v>0.89</v>
      </c>
      <c r="J4619" s="323">
        <v>10.87</v>
      </c>
      <c r="K4619" s="325">
        <v>9.67</v>
      </c>
    </row>
    <row r="4620" spans="1:11" hidden="1">
      <c r="A4620" s="323" t="s">
        <v>1076</v>
      </c>
      <c r="B4620" s="324" t="s">
        <v>1083</v>
      </c>
      <c r="C4620" s="324" t="s">
        <v>19</v>
      </c>
      <c r="D4620" s="324">
        <v>90443</v>
      </c>
      <c r="E4620" s="323" t="s">
        <v>1132</v>
      </c>
      <c r="F4620" s="403" t="s">
        <v>1117</v>
      </c>
      <c r="G4620" s="404"/>
      <c r="H4620" s="324" t="s">
        <v>23</v>
      </c>
      <c r="I4620" s="323">
        <v>2.14</v>
      </c>
      <c r="J4620" s="323">
        <v>10.07</v>
      </c>
      <c r="K4620" s="325">
        <v>21.54</v>
      </c>
    </row>
    <row r="4621" spans="1:11" ht="24.75" hidden="1">
      <c r="A4621" s="323" t="s">
        <v>1076</v>
      </c>
      <c r="B4621" s="324" t="s">
        <v>1083</v>
      </c>
      <c r="C4621" s="324" t="s">
        <v>19</v>
      </c>
      <c r="D4621" s="324">
        <v>90466</v>
      </c>
      <c r="E4621" s="323" t="s">
        <v>1133</v>
      </c>
      <c r="F4621" s="403" t="s">
        <v>1117</v>
      </c>
      <c r="G4621" s="404"/>
      <c r="H4621" s="324" t="s">
        <v>23</v>
      </c>
      <c r="I4621" s="323">
        <v>2.14</v>
      </c>
      <c r="J4621" s="323">
        <v>10.54</v>
      </c>
      <c r="K4621" s="325">
        <v>22.55</v>
      </c>
    </row>
    <row r="4622" spans="1:11" hidden="1">
      <c r="A4622" s="277"/>
      <c r="B4622"/>
      <c r="C4622"/>
      <c r="D4622"/>
      <c r="E4622" s="277"/>
      <c r="F4622" s="277"/>
      <c r="G4622"/>
      <c r="H4622"/>
      <c r="I4622" s="277"/>
      <c r="J4622" s="277"/>
      <c r="K4622" s="278"/>
    </row>
    <row r="4623" spans="1:11" hidden="1">
      <c r="A4623" s="277"/>
      <c r="B4623"/>
      <c r="C4623"/>
      <c r="D4623"/>
      <c r="E4623" s="277"/>
      <c r="F4623" s="277"/>
      <c r="G4623"/>
      <c r="H4623"/>
      <c r="I4623" s="277"/>
      <c r="J4623" s="277"/>
      <c r="K4623" s="278"/>
    </row>
    <row r="4624" spans="1:11" ht="47.25" hidden="1">
      <c r="A4624" s="319" t="s">
        <v>2473</v>
      </c>
      <c r="B4624" s="320" t="s">
        <v>1074</v>
      </c>
      <c r="C4624" s="320" t="s">
        <v>19</v>
      </c>
      <c r="D4624" s="320">
        <v>90822</v>
      </c>
      <c r="E4624" s="321" t="s">
        <v>1134</v>
      </c>
      <c r="F4624" s="321" t="s">
        <v>1378</v>
      </c>
      <c r="G4624" s="320"/>
      <c r="H4624" s="320" t="s">
        <v>123</v>
      </c>
      <c r="I4624" s="321">
        <v>1</v>
      </c>
      <c r="J4624" s="321">
        <v>321.54000000000002</v>
      </c>
      <c r="K4624" s="322">
        <v>321.54000000000002</v>
      </c>
    </row>
    <row r="4625" spans="1:11" ht="24.75" hidden="1">
      <c r="A4625" s="315"/>
      <c r="B4625" s="316" t="s">
        <v>1066</v>
      </c>
      <c r="C4625" s="316" t="s">
        <v>1067</v>
      </c>
      <c r="D4625" s="316" t="s">
        <v>6</v>
      </c>
      <c r="E4625" s="317" t="s">
        <v>1068</v>
      </c>
      <c r="F4625" s="317" t="s">
        <v>1069</v>
      </c>
      <c r="G4625" s="316"/>
      <c r="H4625" s="316" t="s">
        <v>1070</v>
      </c>
      <c r="I4625" s="317" t="s">
        <v>11</v>
      </c>
      <c r="J4625" s="317" t="s">
        <v>1071</v>
      </c>
      <c r="K4625" s="318" t="s">
        <v>1072</v>
      </c>
    </row>
    <row r="4626" spans="1:11" ht="24.75" hidden="1">
      <c r="A4626" s="323" t="s">
        <v>1076</v>
      </c>
      <c r="B4626" s="324" t="s">
        <v>1077</v>
      </c>
      <c r="C4626" s="324" t="s">
        <v>19</v>
      </c>
      <c r="D4626" s="324">
        <v>2432</v>
      </c>
      <c r="E4626" s="323" t="s">
        <v>2474</v>
      </c>
      <c r="F4626" s="403" t="s">
        <v>1079</v>
      </c>
      <c r="G4626" s="404"/>
      <c r="H4626" s="324" t="s">
        <v>123</v>
      </c>
      <c r="I4626" s="323">
        <v>3</v>
      </c>
      <c r="J4626" s="323">
        <v>23.34</v>
      </c>
      <c r="K4626" s="325">
        <v>70.02</v>
      </c>
    </row>
    <row r="4627" spans="1:11" ht="24.75" hidden="1">
      <c r="A4627" s="323" t="s">
        <v>1076</v>
      </c>
      <c r="B4627" s="324" t="s">
        <v>1077</v>
      </c>
      <c r="C4627" s="324" t="s">
        <v>19</v>
      </c>
      <c r="D4627" s="324">
        <v>10555</v>
      </c>
      <c r="E4627" s="323" t="s">
        <v>2475</v>
      </c>
      <c r="F4627" s="403" t="s">
        <v>1079</v>
      </c>
      <c r="G4627" s="404"/>
      <c r="H4627" s="324" t="s">
        <v>123</v>
      </c>
      <c r="I4627" s="323">
        <v>1</v>
      </c>
      <c r="J4627" s="323">
        <v>208.53</v>
      </c>
      <c r="K4627" s="325">
        <v>208.53</v>
      </c>
    </row>
    <row r="4628" spans="1:11" hidden="1">
      <c r="A4628" s="323" t="s">
        <v>1076</v>
      </c>
      <c r="B4628" s="324" t="s">
        <v>1077</v>
      </c>
      <c r="C4628" s="324" t="s">
        <v>19</v>
      </c>
      <c r="D4628" s="324">
        <v>11055</v>
      </c>
      <c r="E4628" s="323" t="s">
        <v>2476</v>
      </c>
      <c r="F4628" s="403" t="s">
        <v>1079</v>
      </c>
      <c r="G4628" s="404"/>
      <c r="H4628" s="324" t="s">
        <v>123</v>
      </c>
      <c r="I4628" s="323">
        <v>19.8</v>
      </c>
      <c r="J4628" s="323">
        <v>7.0000000000000007E-2</v>
      </c>
      <c r="K4628" s="325">
        <v>1.38</v>
      </c>
    </row>
    <row r="4629" spans="1:11" hidden="1">
      <c r="A4629" s="323" t="s">
        <v>1076</v>
      </c>
      <c r="B4629" s="324" t="s">
        <v>1083</v>
      </c>
      <c r="C4629" s="324" t="s">
        <v>19</v>
      </c>
      <c r="D4629" s="324">
        <v>88261</v>
      </c>
      <c r="E4629" s="323" t="s">
        <v>2166</v>
      </c>
      <c r="F4629" s="403" t="s">
        <v>1085</v>
      </c>
      <c r="G4629" s="404"/>
      <c r="H4629" s="324" t="s">
        <v>979</v>
      </c>
      <c r="I4629" s="323">
        <v>1.546</v>
      </c>
      <c r="J4629" s="323">
        <v>18.91</v>
      </c>
      <c r="K4629" s="325">
        <v>29.23</v>
      </c>
    </row>
    <row r="4630" spans="1:11" hidden="1">
      <c r="A4630" s="323" t="s">
        <v>1076</v>
      </c>
      <c r="B4630" s="324" t="s">
        <v>1083</v>
      </c>
      <c r="C4630" s="324" t="s">
        <v>19</v>
      </c>
      <c r="D4630" s="324">
        <v>88316</v>
      </c>
      <c r="E4630" s="323" t="s">
        <v>1086</v>
      </c>
      <c r="F4630" s="403" t="s">
        <v>1085</v>
      </c>
      <c r="G4630" s="404"/>
      <c r="H4630" s="324" t="s">
        <v>979</v>
      </c>
      <c r="I4630" s="323">
        <v>0.77300000000000002</v>
      </c>
      <c r="J4630" s="323">
        <v>16.02</v>
      </c>
      <c r="K4630" s="325">
        <v>12.38</v>
      </c>
    </row>
    <row r="4631" spans="1:11" hidden="1">
      <c r="A4631" s="277"/>
      <c r="B4631"/>
      <c r="C4631"/>
      <c r="D4631"/>
      <c r="E4631" s="277"/>
      <c r="F4631" s="277"/>
      <c r="G4631"/>
      <c r="H4631"/>
      <c r="I4631" s="277"/>
      <c r="J4631" s="277"/>
      <c r="K4631" s="278"/>
    </row>
    <row r="4632" spans="1:11" hidden="1">
      <c r="A4632" s="277"/>
      <c r="B4632"/>
      <c r="C4632"/>
      <c r="D4632"/>
      <c r="E4632" s="277"/>
      <c r="F4632" s="277"/>
      <c r="G4632"/>
      <c r="H4632"/>
      <c r="I4632" s="277"/>
      <c r="J4632" s="277"/>
      <c r="K4632" s="278"/>
    </row>
    <row r="4633" spans="1:11" ht="47.25" hidden="1">
      <c r="A4633" s="319" t="s">
        <v>2477</v>
      </c>
      <c r="B4633" s="320" t="s">
        <v>1074</v>
      </c>
      <c r="C4633" s="320" t="s">
        <v>19</v>
      </c>
      <c r="D4633" s="320">
        <v>91341</v>
      </c>
      <c r="E4633" s="321" t="s">
        <v>1186</v>
      </c>
      <c r="F4633" s="321" t="s">
        <v>1378</v>
      </c>
      <c r="G4633" s="320"/>
      <c r="H4633" s="320" t="s">
        <v>21</v>
      </c>
      <c r="I4633" s="321">
        <v>1</v>
      </c>
      <c r="J4633" s="321">
        <v>639.33000000000004</v>
      </c>
      <c r="K4633" s="322">
        <v>639.33000000000004</v>
      </c>
    </row>
    <row r="4634" spans="1:11" ht="24.75" hidden="1">
      <c r="A4634" s="315"/>
      <c r="B4634" s="316" t="s">
        <v>1066</v>
      </c>
      <c r="C4634" s="316" t="s">
        <v>1067</v>
      </c>
      <c r="D4634" s="316" t="s">
        <v>6</v>
      </c>
      <c r="E4634" s="317" t="s">
        <v>1068</v>
      </c>
      <c r="F4634" s="317" t="s">
        <v>1069</v>
      </c>
      <c r="G4634" s="316"/>
      <c r="H4634" s="316" t="s">
        <v>1070</v>
      </c>
      <c r="I4634" s="317" t="s">
        <v>11</v>
      </c>
      <c r="J4634" s="317" t="s">
        <v>1071</v>
      </c>
      <c r="K4634" s="318" t="s">
        <v>1072</v>
      </c>
    </row>
    <row r="4635" spans="1:11" hidden="1">
      <c r="A4635" s="323" t="s">
        <v>1076</v>
      </c>
      <c r="B4635" s="324" t="s">
        <v>1077</v>
      </c>
      <c r="C4635" s="324" t="s">
        <v>19</v>
      </c>
      <c r="D4635" s="324">
        <v>142</v>
      </c>
      <c r="E4635" s="323" t="s">
        <v>1342</v>
      </c>
      <c r="F4635" s="403" t="s">
        <v>1079</v>
      </c>
      <c r="G4635" s="404"/>
      <c r="H4635" s="324" t="s">
        <v>1343</v>
      </c>
      <c r="I4635" s="323">
        <v>0.88290000000000002</v>
      </c>
      <c r="J4635" s="323">
        <v>26.18</v>
      </c>
      <c r="K4635" s="325">
        <v>23.11</v>
      </c>
    </row>
    <row r="4636" spans="1:11" ht="24.75" hidden="1">
      <c r="A4636" s="323" t="s">
        <v>1076</v>
      </c>
      <c r="B4636" s="324" t="s">
        <v>1077</v>
      </c>
      <c r="C4636" s="324" t="s">
        <v>19</v>
      </c>
      <c r="D4636" s="324">
        <v>7568</v>
      </c>
      <c r="E4636" s="323" t="s">
        <v>1388</v>
      </c>
      <c r="F4636" s="403" t="s">
        <v>1079</v>
      </c>
      <c r="G4636" s="404"/>
      <c r="H4636" s="324" t="s">
        <v>123</v>
      </c>
      <c r="I4636" s="323">
        <v>4.8166000000000002</v>
      </c>
      <c r="J4636" s="323">
        <v>0.61</v>
      </c>
      <c r="K4636" s="325">
        <v>2.93</v>
      </c>
    </row>
    <row r="4637" spans="1:11" hidden="1">
      <c r="A4637" s="323" t="s">
        <v>1076</v>
      </c>
      <c r="B4637" s="324" t="s">
        <v>1077</v>
      </c>
      <c r="C4637" s="324" t="s">
        <v>19</v>
      </c>
      <c r="D4637" s="324">
        <v>36888</v>
      </c>
      <c r="E4637" s="323" t="s">
        <v>1389</v>
      </c>
      <c r="F4637" s="403" t="s">
        <v>1079</v>
      </c>
      <c r="G4637" s="404"/>
      <c r="H4637" s="324" t="s">
        <v>23</v>
      </c>
      <c r="I4637" s="323">
        <v>6.8503999999999996</v>
      </c>
      <c r="J4637" s="323">
        <v>31.34</v>
      </c>
      <c r="K4637" s="325">
        <v>214.69</v>
      </c>
    </row>
    <row r="4638" spans="1:11" ht="24.75" hidden="1">
      <c r="A4638" s="323" t="s">
        <v>1076</v>
      </c>
      <c r="B4638" s="324" t="s">
        <v>1077</v>
      </c>
      <c r="C4638" s="324" t="s">
        <v>19</v>
      </c>
      <c r="D4638" s="324">
        <v>39025</v>
      </c>
      <c r="E4638" s="323" t="s">
        <v>2478</v>
      </c>
      <c r="F4638" s="403" t="s">
        <v>1079</v>
      </c>
      <c r="G4638" s="404"/>
      <c r="H4638" s="324" t="s">
        <v>123</v>
      </c>
      <c r="I4638" s="323">
        <v>0.54730000000000001</v>
      </c>
      <c r="J4638" s="323">
        <v>708.78</v>
      </c>
      <c r="K4638" s="325">
        <v>387.91</v>
      </c>
    </row>
    <row r="4639" spans="1:11" hidden="1">
      <c r="A4639" s="323" t="s">
        <v>1076</v>
      </c>
      <c r="B4639" s="324" t="s">
        <v>1083</v>
      </c>
      <c r="C4639" s="324" t="s">
        <v>19</v>
      </c>
      <c r="D4639" s="324">
        <v>88309</v>
      </c>
      <c r="E4639" s="323" t="s">
        <v>1208</v>
      </c>
      <c r="F4639" s="403" t="s">
        <v>1085</v>
      </c>
      <c r="G4639" s="404"/>
      <c r="H4639" s="324" t="s">
        <v>979</v>
      </c>
      <c r="I4639" s="323">
        <v>0.3826</v>
      </c>
      <c r="J4639" s="323">
        <v>19.98</v>
      </c>
      <c r="K4639" s="325">
        <v>7.64</v>
      </c>
    </row>
    <row r="4640" spans="1:11" hidden="1">
      <c r="A4640" s="323" t="s">
        <v>1076</v>
      </c>
      <c r="B4640" s="324" t="s">
        <v>1083</v>
      </c>
      <c r="C4640" s="324" t="s">
        <v>19</v>
      </c>
      <c r="D4640" s="324">
        <v>88316</v>
      </c>
      <c r="E4640" s="323" t="s">
        <v>1086</v>
      </c>
      <c r="F4640" s="403" t="s">
        <v>1085</v>
      </c>
      <c r="G4640" s="404"/>
      <c r="H4640" s="324" t="s">
        <v>979</v>
      </c>
      <c r="I4640" s="323">
        <v>0.191</v>
      </c>
      <c r="J4640" s="323">
        <v>16.02</v>
      </c>
      <c r="K4640" s="325">
        <v>3.05</v>
      </c>
    </row>
    <row r="4641" spans="1:11" hidden="1">
      <c r="A4641" s="277"/>
      <c r="B4641"/>
      <c r="C4641"/>
      <c r="D4641"/>
      <c r="E4641" s="277"/>
      <c r="F4641" s="277"/>
      <c r="G4641"/>
      <c r="H4641"/>
      <c r="I4641" s="277"/>
      <c r="J4641" s="277"/>
      <c r="K4641" s="278"/>
    </row>
    <row r="4642" spans="1:11" hidden="1">
      <c r="A4642" s="277"/>
      <c r="B4642"/>
      <c r="C4642"/>
      <c r="D4642"/>
      <c r="E4642" s="277"/>
      <c r="F4642" s="277"/>
      <c r="G4642"/>
      <c r="H4642"/>
      <c r="I4642" s="277"/>
      <c r="J4642" s="277"/>
      <c r="K4642" s="278"/>
    </row>
    <row r="4643" spans="1:11" ht="31.5" hidden="1">
      <c r="A4643" s="319" t="s">
        <v>2479</v>
      </c>
      <c r="B4643" s="320" t="s">
        <v>1074</v>
      </c>
      <c r="C4643" s="320" t="s">
        <v>19</v>
      </c>
      <c r="D4643" s="320">
        <v>101624</v>
      </c>
      <c r="E4643" s="321" t="s">
        <v>1780</v>
      </c>
      <c r="F4643" s="321" t="s">
        <v>36</v>
      </c>
      <c r="G4643" s="320"/>
      <c r="H4643" s="320" t="s">
        <v>28</v>
      </c>
      <c r="I4643" s="321">
        <v>1</v>
      </c>
      <c r="J4643" s="321">
        <v>162.76</v>
      </c>
      <c r="K4643" s="322">
        <v>162.76</v>
      </c>
    </row>
    <row r="4644" spans="1:11" ht="24.75" hidden="1">
      <c r="A4644" s="315"/>
      <c r="B4644" s="316" t="s">
        <v>1066</v>
      </c>
      <c r="C4644" s="316" t="s">
        <v>1067</v>
      </c>
      <c r="D4644" s="316" t="s">
        <v>6</v>
      </c>
      <c r="E4644" s="317" t="s">
        <v>1068</v>
      </c>
      <c r="F4644" s="317" t="s">
        <v>1069</v>
      </c>
      <c r="G4644" s="316"/>
      <c r="H4644" s="316" t="s">
        <v>1070</v>
      </c>
      <c r="I4644" s="317" t="s">
        <v>11</v>
      </c>
      <c r="J4644" s="317" t="s">
        <v>1071</v>
      </c>
      <c r="K4644" s="318" t="s">
        <v>1072</v>
      </c>
    </row>
    <row r="4645" spans="1:11" hidden="1">
      <c r="A4645" s="323" t="s">
        <v>1076</v>
      </c>
      <c r="B4645" s="324" t="s">
        <v>1077</v>
      </c>
      <c r="C4645" s="324" t="s">
        <v>19</v>
      </c>
      <c r="D4645" s="324">
        <v>4720</v>
      </c>
      <c r="E4645" s="323" t="s">
        <v>1782</v>
      </c>
      <c r="F4645" s="403" t="s">
        <v>1079</v>
      </c>
      <c r="G4645" s="404"/>
      <c r="H4645" s="324" t="s">
        <v>28</v>
      </c>
      <c r="I4645" s="323">
        <v>1.1000000000000001</v>
      </c>
      <c r="J4645" s="323">
        <v>97.44</v>
      </c>
      <c r="K4645" s="325">
        <v>107.18</v>
      </c>
    </row>
    <row r="4646" spans="1:11" ht="36.75" hidden="1">
      <c r="A4646" s="323" t="s">
        <v>1076</v>
      </c>
      <c r="B4646" s="324" t="s">
        <v>1083</v>
      </c>
      <c r="C4646" s="324" t="s">
        <v>19</v>
      </c>
      <c r="D4646" s="324">
        <v>5678</v>
      </c>
      <c r="E4646" s="323" t="s">
        <v>1478</v>
      </c>
      <c r="F4646" s="403" t="s">
        <v>1098</v>
      </c>
      <c r="G4646" s="404"/>
      <c r="H4646" s="324" t="s">
        <v>1099</v>
      </c>
      <c r="I4646" s="323">
        <v>7.9399999999999998E-2</v>
      </c>
      <c r="J4646" s="323">
        <v>135.54</v>
      </c>
      <c r="K4646" s="325">
        <v>10.76</v>
      </c>
    </row>
    <row r="4647" spans="1:11" ht="36.75" hidden="1">
      <c r="A4647" s="323" t="s">
        <v>1076</v>
      </c>
      <c r="B4647" s="324" t="s">
        <v>1083</v>
      </c>
      <c r="C4647" s="324" t="s">
        <v>19</v>
      </c>
      <c r="D4647" s="324">
        <v>5679</v>
      </c>
      <c r="E4647" s="323" t="s">
        <v>1479</v>
      </c>
      <c r="F4647" s="403" t="s">
        <v>1098</v>
      </c>
      <c r="G4647" s="404"/>
      <c r="H4647" s="324" t="s">
        <v>1101</v>
      </c>
      <c r="I4647" s="323">
        <v>0.3972</v>
      </c>
      <c r="J4647" s="323">
        <v>46.31</v>
      </c>
      <c r="K4647" s="325">
        <v>18.39</v>
      </c>
    </row>
    <row r="4648" spans="1:11" hidden="1">
      <c r="A4648" s="323" t="s">
        <v>1076</v>
      </c>
      <c r="B4648" s="324" t="s">
        <v>1083</v>
      </c>
      <c r="C4648" s="324" t="s">
        <v>19</v>
      </c>
      <c r="D4648" s="324">
        <v>88309</v>
      </c>
      <c r="E4648" s="323" t="s">
        <v>1208</v>
      </c>
      <c r="F4648" s="403" t="s">
        <v>1085</v>
      </c>
      <c r="G4648" s="404"/>
      <c r="H4648" s="324" t="s">
        <v>979</v>
      </c>
      <c r="I4648" s="323">
        <v>0.57199999999999995</v>
      </c>
      <c r="J4648" s="323">
        <v>19.98</v>
      </c>
      <c r="K4648" s="325">
        <v>11.42</v>
      </c>
    </row>
    <row r="4649" spans="1:11" hidden="1">
      <c r="A4649" s="323" t="s">
        <v>1076</v>
      </c>
      <c r="B4649" s="324" t="s">
        <v>1083</v>
      </c>
      <c r="C4649" s="324" t="s">
        <v>19</v>
      </c>
      <c r="D4649" s="324">
        <v>88316</v>
      </c>
      <c r="E4649" s="323" t="s">
        <v>1086</v>
      </c>
      <c r="F4649" s="403" t="s">
        <v>1085</v>
      </c>
      <c r="G4649" s="404"/>
      <c r="H4649" s="324" t="s">
        <v>979</v>
      </c>
      <c r="I4649" s="323">
        <v>0.8579</v>
      </c>
      <c r="J4649" s="323">
        <v>16.02</v>
      </c>
      <c r="K4649" s="325">
        <v>13.74</v>
      </c>
    </row>
    <row r="4650" spans="1:11" ht="24.75" hidden="1">
      <c r="A4650" s="323" t="s">
        <v>1076</v>
      </c>
      <c r="B4650" s="324" t="s">
        <v>1083</v>
      </c>
      <c r="C4650" s="324" t="s">
        <v>19</v>
      </c>
      <c r="D4650" s="324">
        <v>91533</v>
      </c>
      <c r="E4650" s="323" t="s">
        <v>2038</v>
      </c>
      <c r="F4650" s="403" t="s">
        <v>1098</v>
      </c>
      <c r="G4650" s="404"/>
      <c r="H4650" s="324" t="s">
        <v>1099</v>
      </c>
      <c r="I4650" s="323">
        <v>3.2500000000000001E-2</v>
      </c>
      <c r="J4650" s="323">
        <v>24.4</v>
      </c>
      <c r="K4650" s="325">
        <v>0.79</v>
      </c>
    </row>
    <row r="4651" spans="1:11" ht="24.75" hidden="1">
      <c r="A4651" s="323" t="s">
        <v>1076</v>
      </c>
      <c r="B4651" s="324" t="s">
        <v>1083</v>
      </c>
      <c r="C4651" s="324" t="s">
        <v>19</v>
      </c>
      <c r="D4651" s="324">
        <v>91534</v>
      </c>
      <c r="E4651" s="323" t="s">
        <v>2039</v>
      </c>
      <c r="F4651" s="403" t="s">
        <v>1098</v>
      </c>
      <c r="G4651" s="404"/>
      <c r="H4651" s="324" t="s">
        <v>1101</v>
      </c>
      <c r="I4651" s="323">
        <v>3.0200000000000001E-2</v>
      </c>
      <c r="J4651" s="323">
        <v>16.14</v>
      </c>
      <c r="K4651" s="325">
        <v>0.48</v>
      </c>
    </row>
    <row r="4652" spans="1:11" hidden="1">
      <c r="A4652" s="277"/>
      <c r="B4652"/>
      <c r="C4652"/>
      <c r="D4652"/>
      <c r="E4652" s="277"/>
      <c r="F4652" s="277"/>
      <c r="G4652"/>
      <c r="H4652"/>
      <c r="I4652" s="277"/>
      <c r="J4652" s="277"/>
      <c r="K4652" s="278"/>
    </row>
    <row r="4653" spans="1:11" hidden="1">
      <c r="A4653" s="277"/>
      <c r="B4653"/>
      <c r="C4653"/>
      <c r="D4653"/>
      <c r="E4653" s="277"/>
      <c r="F4653" s="277"/>
      <c r="G4653"/>
      <c r="H4653"/>
      <c r="I4653" s="277"/>
      <c r="J4653" s="277"/>
      <c r="K4653" s="278"/>
    </row>
    <row r="4654" spans="1:11" ht="31.5" hidden="1">
      <c r="A4654" s="319" t="s">
        <v>2480</v>
      </c>
      <c r="B4654" s="320" t="s">
        <v>1074</v>
      </c>
      <c r="C4654" s="320" t="s">
        <v>19</v>
      </c>
      <c r="D4654" s="320">
        <v>101616</v>
      </c>
      <c r="E4654" s="321" t="s">
        <v>2160</v>
      </c>
      <c r="F4654" s="321" t="s">
        <v>36</v>
      </c>
      <c r="G4654" s="320"/>
      <c r="H4654" s="320" t="s">
        <v>21</v>
      </c>
      <c r="I4654" s="321">
        <v>1</v>
      </c>
      <c r="J4654" s="321">
        <v>4.6100000000000003</v>
      </c>
      <c r="K4654" s="322">
        <v>4.6100000000000003</v>
      </c>
    </row>
    <row r="4655" spans="1:11" ht="24.75" hidden="1">
      <c r="A4655" s="315"/>
      <c r="B4655" s="316" t="s">
        <v>1066</v>
      </c>
      <c r="C4655" s="316" t="s">
        <v>1067</v>
      </c>
      <c r="D4655" s="316" t="s">
        <v>6</v>
      </c>
      <c r="E4655" s="317" t="s">
        <v>1068</v>
      </c>
      <c r="F4655" s="317" t="s">
        <v>1069</v>
      </c>
      <c r="G4655" s="316"/>
      <c r="H4655" s="316" t="s">
        <v>1070</v>
      </c>
      <c r="I4655" s="317" t="s">
        <v>11</v>
      </c>
      <c r="J4655" s="317" t="s">
        <v>1071</v>
      </c>
      <c r="K4655" s="318" t="s">
        <v>1072</v>
      </c>
    </row>
    <row r="4656" spans="1:11" hidden="1">
      <c r="A4656" s="323" t="s">
        <v>1076</v>
      </c>
      <c r="B4656" s="324" t="s">
        <v>1083</v>
      </c>
      <c r="C4656" s="324" t="s">
        <v>19</v>
      </c>
      <c r="D4656" s="324">
        <v>88309</v>
      </c>
      <c r="E4656" s="323" t="s">
        <v>1208</v>
      </c>
      <c r="F4656" s="403" t="s">
        <v>1085</v>
      </c>
      <c r="G4656" s="404"/>
      <c r="H4656" s="324" t="s">
        <v>979</v>
      </c>
      <c r="I4656" s="323">
        <v>0.10199999999999999</v>
      </c>
      <c r="J4656" s="323">
        <v>19.98</v>
      </c>
      <c r="K4656" s="325">
        <v>2.0299999999999998</v>
      </c>
    </row>
    <row r="4657" spans="1:11" hidden="1">
      <c r="A4657" s="323" t="s">
        <v>1076</v>
      </c>
      <c r="B4657" s="324" t="s">
        <v>1083</v>
      </c>
      <c r="C4657" s="324" t="s">
        <v>19</v>
      </c>
      <c r="D4657" s="324">
        <v>88316</v>
      </c>
      <c r="E4657" s="323" t="s">
        <v>1086</v>
      </c>
      <c r="F4657" s="403" t="s">
        <v>1085</v>
      </c>
      <c r="G4657" s="404"/>
      <c r="H4657" s="324" t="s">
        <v>979</v>
      </c>
      <c r="I4657" s="323">
        <v>0.15310000000000001</v>
      </c>
      <c r="J4657" s="323">
        <v>16.02</v>
      </c>
      <c r="K4657" s="325">
        <v>2.4500000000000002</v>
      </c>
    </row>
    <row r="4658" spans="1:11" ht="24.75" hidden="1">
      <c r="A4658" s="323" t="s">
        <v>1076</v>
      </c>
      <c r="B4658" s="324" t="s">
        <v>1083</v>
      </c>
      <c r="C4658" s="324" t="s">
        <v>19</v>
      </c>
      <c r="D4658" s="324">
        <v>91533</v>
      </c>
      <c r="E4658" s="323" t="s">
        <v>2038</v>
      </c>
      <c r="F4658" s="403" t="s">
        <v>1098</v>
      </c>
      <c r="G4658" s="404"/>
      <c r="H4658" s="324" t="s">
        <v>1099</v>
      </c>
      <c r="I4658" s="323">
        <v>3.5999999999999999E-3</v>
      </c>
      <c r="J4658" s="323">
        <v>24.4</v>
      </c>
      <c r="K4658" s="325">
        <v>0.08</v>
      </c>
    </row>
    <row r="4659" spans="1:11" ht="24.75" hidden="1">
      <c r="A4659" s="323" t="s">
        <v>1076</v>
      </c>
      <c r="B4659" s="324" t="s">
        <v>1083</v>
      </c>
      <c r="C4659" s="324" t="s">
        <v>19</v>
      </c>
      <c r="D4659" s="324">
        <v>91534</v>
      </c>
      <c r="E4659" s="323" t="s">
        <v>2039</v>
      </c>
      <c r="F4659" s="403" t="s">
        <v>1098</v>
      </c>
      <c r="G4659" s="404"/>
      <c r="H4659" s="324" t="s">
        <v>1101</v>
      </c>
      <c r="I4659" s="323">
        <v>3.5999999999999999E-3</v>
      </c>
      <c r="J4659" s="323">
        <v>16.14</v>
      </c>
      <c r="K4659" s="325">
        <v>0.05</v>
      </c>
    </row>
    <row r="4660" spans="1:11" hidden="1">
      <c r="A4660" s="277"/>
      <c r="B4660"/>
      <c r="C4660"/>
      <c r="D4660"/>
      <c r="E4660" s="277"/>
      <c r="F4660" s="277"/>
      <c r="G4660"/>
      <c r="H4660"/>
      <c r="I4660" s="277"/>
      <c r="J4660" s="277"/>
      <c r="K4660" s="278"/>
    </row>
    <row r="4661" spans="1:11" hidden="1">
      <c r="A4661" s="277"/>
      <c r="B4661"/>
      <c r="C4661"/>
      <c r="D4661"/>
      <c r="E4661" s="277"/>
      <c r="F4661" s="277"/>
      <c r="G4661"/>
      <c r="H4661"/>
      <c r="I4661" s="277"/>
      <c r="J4661" s="277"/>
      <c r="K4661" s="278"/>
    </row>
    <row r="4662" spans="1:11" ht="31.5" hidden="1">
      <c r="A4662" s="319" t="s">
        <v>2481</v>
      </c>
      <c r="B4662" s="320" t="s">
        <v>1074</v>
      </c>
      <c r="C4662" s="320" t="s">
        <v>19</v>
      </c>
      <c r="D4662" s="320">
        <v>101619</v>
      </c>
      <c r="E4662" s="321" t="s">
        <v>1482</v>
      </c>
      <c r="F4662" s="321" t="s">
        <v>36</v>
      </c>
      <c r="G4662" s="320"/>
      <c r="H4662" s="320" t="s">
        <v>28</v>
      </c>
      <c r="I4662" s="321">
        <v>1</v>
      </c>
      <c r="J4662" s="321">
        <v>219.74</v>
      </c>
      <c r="K4662" s="322">
        <v>219.74</v>
      </c>
    </row>
    <row r="4663" spans="1:11" ht="24.75" hidden="1">
      <c r="A4663" s="315"/>
      <c r="B4663" s="316" t="s">
        <v>1066</v>
      </c>
      <c r="C4663" s="316" t="s">
        <v>1067</v>
      </c>
      <c r="D4663" s="316" t="s">
        <v>6</v>
      </c>
      <c r="E4663" s="317" t="s">
        <v>1068</v>
      </c>
      <c r="F4663" s="317" t="s">
        <v>1069</v>
      </c>
      <c r="G4663" s="316"/>
      <c r="H4663" s="316" t="s">
        <v>1070</v>
      </c>
      <c r="I4663" s="317" t="s">
        <v>11</v>
      </c>
      <c r="J4663" s="317" t="s">
        <v>1071</v>
      </c>
      <c r="K4663" s="318" t="s">
        <v>1072</v>
      </c>
    </row>
    <row r="4664" spans="1:11" hidden="1">
      <c r="A4664" s="323" t="s">
        <v>1076</v>
      </c>
      <c r="B4664" s="324" t="s">
        <v>1077</v>
      </c>
      <c r="C4664" s="324" t="s">
        <v>19</v>
      </c>
      <c r="D4664" s="324">
        <v>4720</v>
      </c>
      <c r="E4664" s="323" t="s">
        <v>1782</v>
      </c>
      <c r="F4664" s="403" t="s">
        <v>1079</v>
      </c>
      <c r="G4664" s="404"/>
      <c r="H4664" s="324" t="s">
        <v>28</v>
      </c>
      <c r="I4664" s="323">
        <v>1.1000000000000001</v>
      </c>
      <c r="J4664" s="323">
        <v>97.44</v>
      </c>
      <c r="K4664" s="325">
        <v>107.18</v>
      </c>
    </row>
    <row r="4665" spans="1:11" hidden="1">
      <c r="A4665" s="323" t="s">
        <v>1076</v>
      </c>
      <c r="B4665" s="324" t="s">
        <v>1083</v>
      </c>
      <c r="C4665" s="324" t="s">
        <v>19</v>
      </c>
      <c r="D4665" s="324">
        <v>88309</v>
      </c>
      <c r="E4665" s="323" t="s">
        <v>1208</v>
      </c>
      <c r="F4665" s="403" t="s">
        <v>1085</v>
      </c>
      <c r="G4665" s="404"/>
      <c r="H4665" s="324" t="s">
        <v>979</v>
      </c>
      <c r="I4665" s="323">
        <v>2.4937999999999998</v>
      </c>
      <c r="J4665" s="323">
        <v>19.98</v>
      </c>
      <c r="K4665" s="325">
        <v>49.82</v>
      </c>
    </row>
    <row r="4666" spans="1:11" hidden="1">
      <c r="A4666" s="323" t="s">
        <v>1076</v>
      </c>
      <c r="B4666" s="324" t="s">
        <v>1083</v>
      </c>
      <c r="C4666" s="324" t="s">
        <v>19</v>
      </c>
      <c r="D4666" s="324">
        <v>88316</v>
      </c>
      <c r="E4666" s="323" t="s">
        <v>1086</v>
      </c>
      <c r="F4666" s="403" t="s">
        <v>1085</v>
      </c>
      <c r="G4666" s="404"/>
      <c r="H4666" s="324" t="s">
        <v>979</v>
      </c>
      <c r="I4666" s="323">
        <v>3.7406999999999999</v>
      </c>
      <c r="J4666" s="323">
        <v>16.02</v>
      </c>
      <c r="K4666" s="325">
        <v>59.92</v>
      </c>
    </row>
    <row r="4667" spans="1:11" ht="24.75" hidden="1">
      <c r="A4667" s="323" t="s">
        <v>1076</v>
      </c>
      <c r="B4667" s="324" t="s">
        <v>1083</v>
      </c>
      <c r="C4667" s="324" t="s">
        <v>19</v>
      </c>
      <c r="D4667" s="324">
        <v>91533</v>
      </c>
      <c r="E4667" s="323" t="s">
        <v>2038</v>
      </c>
      <c r="F4667" s="403" t="s">
        <v>1098</v>
      </c>
      <c r="G4667" s="404"/>
      <c r="H4667" s="324" t="s">
        <v>1099</v>
      </c>
      <c r="I4667" s="323">
        <v>7.1800000000000003E-2</v>
      </c>
      <c r="J4667" s="323">
        <v>24.4</v>
      </c>
      <c r="K4667" s="325">
        <v>1.75</v>
      </c>
    </row>
    <row r="4668" spans="1:11" ht="24.75" hidden="1">
      <c r="A4668" s="323" t="s">
        <v>1076</v>
      </c>
      <c r="B4668" s="324" t="s">
        <v>1083</v>
      </c>
      <c r="C4668" s="324" t="s">
        <v>19</v>
      </c>
      <c r="D4668" s="324">
        <v>91534</v>
      </c>
      <c r="E4668" s="323" t="s">
        <v>2039</v>
      </c>
      <c r="F4668" s="403" t="s">
        <v>1098</v>
      </c>
      <c r="G4668" s="404"/>
      <c r="H4668" s="324" t="s">
        <v>1101</v>
      </c>
      <c r="I4668" s="323">
        <v>6.6600000000000006E-2</v>
      </c>
      <c r="J4668" s="323">
        <v>16.14</v>
      </c>
      <c r="K4668" s="325">
        <v>1.07</v>
      </c>
    </row>
    <row r="4669" spans="1:11" hidden="1">
      <c r="A4669" s="277"/>
      <c r="B4669"/>
      <c r="C4669"/>
      <c r="D4669"/>
      <c r="E4669" s="277"/>
      <c r="F4669" s="277"/>
      <c r="G4669"/>
      <c r="H4669"/>
      <c r="I4669" s="277"/>
      <c r="J4669" s="277"/>
      <c r="K4669" s="278"/>
    </row>
    <row r="4670" spans="1:11" hidden="1">
      <c r="A4670" s="277"/>
      <c r="B4670"/>
      <c r="C4670"/>
      <c r="D4670"/>
      <c r="E4670" s="277"/>
      <c r="F4670" s="277"/>
      <c r="G4670"/>
      <c r="H4670"/>
      <c r="I4670" s="277"/>
      <c r="J4670" s="277"/>
      <c r="K4670" s="278"/>
    </row>
    <row r="4671" spans="1:11" ht="78.75" hidden="1">
      <c r="A4671" s="319" t="s">
        <v>2482</v>
      </c>
      <c r="B4671" s="320" t="s">
        <v>1074</v>
      </c>
      <c r="C4671" s="320" t="s">
        <v>19</v>
      </c>
      <c r="D4671" s="320">
        <v>101876</v>
      </c>
      <c r="E4671" s="321" t="s">
        <v>1176</v>
      </c>
      <c r="F4671" s="321" t="s">
        <v>1472</v>
      </c>
      <c r="G4671" s="320"/>
      <c r="H4671" s="320" t="s">
        <v>123</v>
      </c>
      <c r="I4671" s="321">
        <v>1</v>
      </c>
      <c r="J4671" s="321">
        <v>69.709999999999994</v>
      </c>
      <c r="K4671" s="322">
        <v>69.709999999999994</v>
      </c>
    </row>
    <row r="4672" spans="1:11" ht="24.75" hidden="1">
      <c r="A4672" s="315"/>
      <c r="B4672" s="316" t="s">
        <v>1066</v>
      </c>
      <c r="C4672" s="316" t="s">
        <v>1067</v>
      </c>
      <c r="D4672" s="316" t="s">
        <v>6</v>
      </c>
      <c r="E4672" s="317" t="s">
        <v>1068</v>
      </c>
      <c r="F4672" s="317" t="s">
        <v>1069</v>
      </c>
      <c r="G4672" s="316"/>
      <c r="H4672" s="316" t="s">
        <v>1070</v>
      </c>
      <c r="I4672" s="317" t="s">
        <v>11</v>
      </c>
      <c r="J4672" s="317" t="s">
        <v>1071</v>
      </c>
      <c r="K4672" s="318" t="s">
        <v>1072</v>
      </c>
    </row>
    <row r="4673" spans="1:11" hidden="1">
      <c r="A4673" s="323" t="s">
        <v>1076</v>
      </c>
      <c r="B4673" s="324" t="s">
        <v>1077</v>
      </c>
      <c r="C4673" s="324" t="s">
        <v>19</v>
      </c>
      <c r="D4673" s="324">
        <v>39795</v>
      </c>
      <c r="E4673" s="323" t="s">
        <v>2483</v>
      </c>
      <c r="F4673" s="403" t="s">
        <v>1079</v>
      </c>
      <c r="G4673" s="404"/>
      <c r="H4673" s="324" t="s">
        <v>123</v>
      </c>
      <c r="I4673" s="323">
        <v>1</v>
      </c>
      <c r="J4673" s="323">
        <v>54.68</v>
      </c>
      <c r="K4673" s="325">
        <v>54.68</v>
      </c>
    </row>
    <row r="4674" spans="1:11" ht="24.75" hidden="1">
      <c r="A4674" s="323" t="s">
        <v>1076</v>
      </c>
      <c r="B4674" s="324" t="s">
        <v>1083</v>
      </c>
      <c r="C4674" s="324" t="s">
        <v>19</v>
      </c>
      <c r="D4674" s="324">
        <v>87367</v>
      </c>
      <c r="E4674" s="323" t="s">
        <v>1474</v>
      </c>
      <c r="F4674" s="403" t="s">
        <v>1085</v>
      </c>
      <c r="G4674" s="404"/>
      <c r="H4674" s="324" t="s">
        <v>28</v>
      </c>
      <c r="I4674" s="323">
        <v>4.4000000000000003E-3</v>
      </c>
      <c r="J4674" s="323">
        <v>610.78</v>
      </c>
      <c r="K4674" s="325">
        <v>2.68</v>
      </c>
    </row>
    <row r="4675" spans="1:11" hidden="1">
      <c r="A4675" s="323" t="s">
        <v>1076</v>
      </c>
      <c r="B4675" s="324" t="s">
        <v>1083</v>
      </c>
      <c r="C4675" s="324" t="s">
        <v>19</v>
      </c>
      <c r="D4675" s="324">
        <v>88247</v>
      </c>
      <c r="E4675" s="323" t="s">
        <v>1475</v>
      </c>
      <c r="F4675" s="403" t="s">
        <v>1085</v>
      </c>
      <c r="G4675" s="404"/>
      <c r="H4675" s="324" t="s">
        <v>979</v>
      </c>
      <c r="I4675" s="323">
        <v>0.32590000000000002</v>
      </c>
      <c r="J4675" s="323">
        <v>17.23</v>
      </c>
      <c r="K4675" s="325">
        <v>5.61</v>
      </c>
    </row>
    <row r="4676" spans="1:11" hidden="1">
      <c r="A4676" s="323" t="s">
        <v>1076</v>
      </c>
      <c r="B4676" s="324" t="s">
        <v>1083</v>
      </c>
      <c r="C4676" s="324" t="s">
        <v>19</v>
      </c>
      <c r="D4676" s="324">
        <v>88264</v>
      </c>
      <c r="E4676" s="323" t="s">
        <v>1476</v>
      </c>
      <c r="F4676" s="403" t="s">
        <v>1085</v>
      </c>
      <c r="G4676" s="404"/>
      <c r="H4676" s="324" t="s">
        <v>979</v>
      </c>
      <c r="I4676" s="323">
        <v>0.32590000000000002</v>
      </c>
      <c r="J4676" s="323">
        <v>20.71</v>
      </c>
      <c r="K4676" s="325">
        <v>6.74</v>
      </c>
    </row>
    <row r="4677" spans="1:11" hidden="1">
      <c r="A4677" s="277"/>
      <c r="B4677"/>
      <c r="C4677"/>
      <c r="D4677"/>
      <c r="E4677" s="277"/>
      <c r="F4677" s="277"/>
      <c r="G4677"/>
      <c r="H4677"/>
      <c r="I4677" s="277"/>
      <c r="J4677" s="277"/>
      <c r="K4677" s="278"/>
    </row>
    <row r="4678" spans="1:11" hidden="1">
      <c r="A4678" s="277"/>
      <c r="B4678"/>
      <c r="C4678"/>
      <c r="D4678"/>
      <c r="E4678" s="277"/>
      <c r="F4678" s="277"/>
      <c r="G4678"/>
      <c r="H4678"/>
      <c r="I4678" s="277"/>
      <c r="J4678" s="277"/>
      <c r="K4678" s="278"/>
    </row>
    <row r="4679" spans="1:11" ht="47.25" hidden="1">
      <c r="A4679" s="319" t="s">
        <v>2484</v>
      </c>
      <c r="B4679" s="320" t="s">
        <v>1074</v>
      </c>
      <c r="C4679" s="320" t="s">
        <v>19</v>
      </c>
      <c r="D4679" s="320">
        <v>89709</v>
      </c>
      <c r="E4679" s="321" t="s">
        <v>1128</v>
      </c>
      <c r="F4679" s="321" t="s">
        <v>1366</v>
      </c>
      <c r="G4679" s="320"/>
      <c r="H4679" s="320" t="s">
        <v>123</v>
      </c>
      <c r="I4679" s="321">
        <v>1</v>
      </c>
      <c r="J4679" s="321">
        <v>14.98</v>
      </c>
      <c r="K4679" s="322">
        <v>14.98</v>
      </c>
    </row>
    <row r="4680" spans="1:11" ht="24.75" hidden="1">
      <c r="A4680" s="315"/>
      <c r="B4680" s="316" t="s">
        <v>1066</v>
      </c>
      <c r="C4680" s="316" t="s">
        <v>1067</v>
      </c>
      <c r="D4680" s="316" t="s">
        <v>6</v>
      </c>
      <c r="E4680" s="317" t="s">
        <v>1068</v>
      </c>
      <c r="F4680" s="317" t="s">
        <v>1069</v>
      </c>
      <c r="G4680" s="316"/>
      <c r="H4680" s="316" t="s">
        <v>1070</v>
      </c>
      <c r="I4680" s="317" t="s">
        <v>11</v>
      </c>
      <c r="J4680" s="317" t="s">
        <v>1071</v>
      </c>
      <c r="K4680" s="318" t="s">
        <v>1072</v>
      </c>
    </row>
    <row r="4681" spans="1:11" hidden="1">
      <c r="A4681" s="323" t="s">
        <v>1076</v>
      </c>
      <c r="B4681" s="324" t="s">
        <v>1077</v>
      </c>
      <c r="C4681" s="324" t="s">
        <v>19</v>
      </c>
      <c r="D4681" s="324">
        <v>122</v>
      </c>
      <c r="E4681" s="323" t="s">
        <v>1373</v>
      </c>
      <c r="F4681" s="403" t="s">
        <v>1079</v>
      </c>
      <c r="G4681" s="404"/>
      <c r="H4681" s="324" t="s">
        <v>123</v>
      </c>
      <c r="I4681" s="323">
        <v>4.8999999999999998E-3</v>
      </c>
      <c r="J4681" s="323">
        <v>76.86</v>
      </c>
      <c r="K4681" s="325">
        <v>0.37</v>
      </c>
    </row>
    <row r="4682" spans="1:11" hidden="1">
      <c r="A4682" s="323" t="s">
        <v>1076</v>
      </c>
      <c r="B4682" s="324" t="s">
        <v>1077</v>
      </c>
      <c r="C4682" s="324" t="s">
        <v>19</v>
      </c>
      <c r="D4682" s="324">
        <v>11741</v>
      </c>
      <c r="E4682" s="323" t="s">
        <v>2485</v>
      </c>
      <c r="F4682" s="403" t="s">
        <v>1079</v>
      </c>
      <c r="G4682" s="404"/>
      <c r="H4682" s="324" t="s">
        <v>123</v>
      </c>
      <c r="I4682" s="323">
        <v>1</v>
      </c>
      <c r="J4682" s="323">
        <v>11.39</v>
      </c>
      <c r="K4682" s="325">
        <v>11.39</v>
      </c>
    </row>
    <row r="4683" spans="1:11" hidden="1">
      <c r="A4683" s="323" t="s">
        <v>1076</v>
      </c>
      <c r="B4683" s="324" t="s">
        <v>1077</v>
      </c>
      <c r="C4683" s="324" t="s">
        <v>19</v>
      </c>
      <c r="D4683" s="324">
        <v>20083</v>
      </c>
      <c r="E4683" s="323" t="s">
        <v>1375</v>
      </c>
      <c r="F4683" s="403" t="s">
        <v>1079</v>
      </c>
      <c r="G4683" s="404"/>
      <c r="H4683" s="324" t="s">
        <v>123</v>
      </c>
      <c r="I4683" s="323">
        <v>7.4999999999999997E-3</v>
      </c>
      <c r="J4683" s="323">
        <v>87.08</v>
      </c>
      <c r="K4683" s="325">
        <v>0.65</v>
      </c>
    </row>
    <row r="4684" spans="1:11" hidden="1">
      <c r="A4684" s="323" t="s">
        <v>1076</v>
      </c>
      <c r="B4684" s="324" t="s">
        <v>1077</v>
      </c>
      <c r="C4684" s="324" t="s">
        <v>19</v>
      </c>
      <c r="D4684" s="324">
        <v>38383</v>
      </c>
      <c r="E4684" s="323" t="s">
        <v>1376</v>
      </c>
      <c r="F4684" s="403" t="s">
        <v>1079</v>
      </c>
      <c r="G4684" s="404"/>
      <c r="H4684" s="324" t="s">
        <v>123</v>
      </c>
      <c r="I4684" s="323">
        <v>1.7000000000000001E-2</v>
      </c>
      <c r="J4684" s="323">
        <v>2.3199999999999998</v>
      </c>
      <c r="K4684" s="325">
        <v>0.03</v>
      </c>
    </row>
    <row r="4685" spans="1:11" hidden="1">
      <c r="A4685" s="323" t="s">
        <v>1076</v>
      </c>
      <c r="B4685" s="324" t="s">
        <v>1083</v>
      </c>
      <c r="C4685" s="324" t="s">
        <v>19</v>
      </c>
      <c r="D4685" s="324">
        <v>88248</v>
      </c>
      <c r="E4685" s="323" t="s">
        <v>1370</v>
      </c>
      <c r="F4685" s="403" t="s">
        <v>1085</v>
      </c>
      <c r="G4685" s="404"/>
      <c r="H4685" s="324" t="s">
        <v>979</v>
      </c>
      <c r="I4685" s="323">
        <v>7.0000000000000007E-2</v>
      </c>
      <c r="J4685" s="323">
        <v>16.45</v>
      </c>
      <c r="K4685" s="325">
        <v>1.1499999999999999</v>
      </c>
    </row>
    <row r="4686" spans="1:11" hidden="1">
      <c r="A4686" s="323" t="s">
        <v>1076</v>
      </c>
      <c r="B4686" s="324" t="s">
        <v>1083</v>
      </c>
      <c r="C4686" s="324" t="s">
        <v>19</v>
      </c>
      <c r="D4686" s="324">
        <v>88267</v>
      </c>
      <c r="E4686" s="323" t="s">
        <v>1371</v>
      </c>
      <c r="F4686" s="403" t="s">
        <v>1085</v>
      </c>
      <c r="G4686" s="404"/>
      <c r="H4686" s="324" t="s">
        <v>979</v>
      </c>
      <c r="I4686" s="323">
        <v>7.0000000000000007E-2</v>
      </c>
      <c r="J4686" s="323">
        <v>19.88</v>
      </c>
      <c r="K4686" s="325">
        <v>1.39</v>
      </c>
    </row>
    <row r="4687" spans="1:11" hidden="1">
      <c r="A4687" s="277"/>
      <c r="B4687"/>
      <c r="C4687"/>
      <c r="D4687"/>
      <c r="E4687" s="277"/>
      <c r="F4687" s="277"/>
      <c r="G4687"/>
      <c r="H4687"/>
      <c r="I4687" s="277"/>
      <c r="J4687" s="277"/>
      <c r="K4687" s="278"/>
    </row>
    <row r="4688" spans="1:11" hidden="1">
      <c r="A4688" s="277"/>
      <c r="B4688"/>
      <c r="C4688"/>
      <c r="D4688"/>
      <c r="E4688" s="277"/>
      <c r="F4688" s="277"/>
      <c r="G4688"/>
      <c r="H4688"/>
      <c r="I4688" s="277"/>
      <c r="J4688" s="277"/>
      <c r="K4688" s="278"/>
    </row>
    <row r="4689" spans="1:11" ht="47.25" hidden="1">
      <c r="A4689" s="319" t="s">
        <v>2486</v>
      </c>
      <c r="B4689" s="320" t="s">
        <v>1074</v>
      </c>
      <c r="C4689" s="320" t="s">
        <v>19</v>
      </c>
      <c r="D4689" s="320">
        <v>90443</v>
      </c>
      <c r="E4689" s="321" t="s">
        <v>1132</v>
      </c>
      <c r="F4689" s="321" t="s">
        <v>1366</v>
      </c>
      <c r="G4689" s="320"/>
      <c r="H4689" s="320" t="s">
        <v>23</v>
      </c>
      <c r="I4689" s="321">
        <v>1</v>
      </c>
      <c r="J4689" s="321">
        <v>10.07</v>
      </c>
      <c r="K4689" s="322">
        <v>10.07</v>
      </c>
    </row>
    <row r="4690" spans="1:11" ht="24.75" hidden="1">
      <c r="A4690" s="315"/>
      <c r="B4690" s="316" t="s">
        <v>1066</v>
      </c>
      <c r="C4690" s="316" t="s">
        <v>1067</v>
      </c>
      <c r="D4690" s="316" t="s">
        <v>6</v>
      </c>
      <c r="E4690" s="317" t="s">
        <v>1068</v>
      </c>
      <c r="F4690" s="317" t="s">
        <v>1069</v>
      </c>
      <c r="G4690" s="316"/>
      <c r="H4690" s="316" t="s">
        <v>1070</v>
      </c>
      <c r="I4690" s="317" t="s">
        <v>11</v>
      </c>
      <c r="J4690" s="317" t="s">
        <v>1071</v>
      </c>
      <c r="K4690" s="318" t="s">
        <v>1072</v>
      </c>
    </row>
    <row r="4691" spans="1:11" hidden="1">
      <c r="A4691" s="323" t="s">
        <v>1076</v>
      </c>
      <c r="B4691" s="324" t="s">
        <v>1083</v>
      </c>
      <c r="C4691" s="324" t="s">
        <v>19</v>
      </c>
      <c r="D4691" s="324">
        <v>88248</v>
      </c>
      <c r="E4691" s="323" t="s">
        <v>1370</v>
      </c>
      <c r="F4691" s="403" t="s">
        <v>1085</v>
      </c>
      <c r="G4691" s="404"/>
      <c r="H4691" s="324" t="s">
        <v>979</v>
      </c>
      <c r="I4691" s="323">
        <v>7.0000000000000007E-2</v>
      </c>
      <c r="J4691" s="323">
        <v>16.45</v>
      </c>
      <c r="K4691" s="325">
        <v>1.1499999999999999</v>
      </c>
    </row>
    <row r="4692" spans="1:11" hidden="1">
      <c r="A4692" s="323" t="s">
        <v>1076</v>
      </c>
      <c r="B4692" s="324" t="s">
        <v>1083</v>
      </c>
      <c r="C4692" s="324" t="s">
        <v>19</v>
      </c>
      <c r="D4692" s="324">
        <v>88267</v>
      </c>
      <c r="E4692" s="323" t="s">
        <v>1371</v>
      </c>
      <c r="F4692" s="403" t="s">
        <v>1085</v>
      </c>
      <c r="G4692" s="404"/>
      <c r="H4692" s="324" t="s">
        <v>979</v>
      </c>
      <c r="I4692" s="323">
        <v>0.44900000000000001</v>
      </c>
      <c r="J4692" s="323">
        <v>19.88</v>
      </c>
      <c r="K4692" s="325">
        <v>8.92</v>
      </c>
    </row>
    <row r="4693" spans="1:11" hidden="1">
      <c r="A4693" s="277"/>
      <c r="B4693"/>
      <c r="C4693"/>
      <c r="D4693"/>
      <c r="E4693" s="277"/>
      <c r="F4693" s="277"/>
      <c r="G4693"/>
      <c r="H4693"/>
      <c r="I4693" s="277"/>
      <c r="J4693" s="277"/>
      <c r="K4693" s="278"/>
    </row>
    <row r="4694" spans="1:11" hidden="1">
      <c r="A4694" s="277"/>
      <c r="B4694"/>
      <c r="C4694"/>
      <c r="D4694"/>
      <c r="E4694" s="277"/>
      <c r="F4694" s="277"/>
      <c r="G4694"/>
      <c r="H4694"/>
      <c r="I4694" s="277"/>
      <c r="J4694" s="277"/>
      <c r="K4694" s="278"/>
    </row>
    <row r="4695" spans="1:11" ht="31.5" hidden="1">
      <c r="A4695" s="319" t="s">
        <v>2487</v>
      </c>
      <c r="B4695" s="320" t="s">
        <v>1074</v>
      </c>
      <c r="C4695" s="320" t="s">
        <v>19</v>
      </c>
      <c r="D4695" s="320">
        <v>96995</v>
      </c>
      <c r="E4695" s="321" t="s">
        <v>525</v>
      </c>
      <c r="F4695" s="321" t="s">
        <v>36</v>
      </c>
      <c r="G4695" s="320"/>
      <c r="H4695" s="320" t="s">
        <v>28</v>
      </c>
      <c r="I4695" s="321">
        <v>1</v>
      </c>
      <c r="J4695" s="321">
        <v>38.42</v>
      </c>
      <c r="K4695" s="322">
        <v>38.42</v>
      </c>
    </row>
    <row r="4696" spans="1:11" ht="24.75" hidden="1">
      <c r="A4696" s="315"/>
      <c r="B4696" s="316" t="s">
        <v>1066</v>
      </c>
      <c r="C4696" s="316" t="s">
        <v>1067</v>
      </c>
      <c r="D4696" s="316" t="s">
        <v>6</v>
      </c>
      <c r="E4696" s="317" t="s">
        <v>1068</v>
      </c>
      <c r="F4696" s="317" t="s">
        <v>1069</v>
      </c>
      <c r="G4696" s="316"/>
      <c r="H4696" s="316" t="s">
        <v>1070</v>
      </c>
      <c r="I4696" s="317" t="s">
        <v>11</v>
      </c>
      <c r="J4696" s="317" t="s">
        <v>1071</v>
      </c>
      <c r="K4696" s="318" t="s">
        <v>1072</v>
      </c>
    </row>
    <row r="4697" spans="1:11" hidden="1">
      <c r="A4697" s="323" t="s">
        <v>1076</v>
      </c>
      <c r="B4697" s="324" t="s">
        <v>1083</v>
      </c>
      <c r="C4697" s="324" t="s">
        <v>19</v>
      </c>
      <c r="D4697" s="324">
        <v>88316</v>
      </c>
      <c r="E4697" s="323" t="s">
        <v>1086</v>
      </c>
      <c r="F4697" s="403" t="s">
        <v>1085</v>
      </c>
      <c r="G4697" s="404"/>
      <c r="H4697" s="324" t="s">
        <v>979</v>
      </c>
      <c r="I4697" s="323">
        <v>2.3986000000000001</v>
      </c>
      <c r="J4697" s="323">
        <v>16.02</v>
      </c>
      <c r="K4697" s="325">
        <v>38.42</v>
      </c>
    </row>
    <row r="4698" spans="1:11" hidden="1">
      <c r="A4698" s="277"/>
      <c r="B4698"/>
      <c r="C4698"/>
      <c r="D4698"/>
      <c r="E4698" s="277"/>
      <c r="F4698" s="277"/>
      <c r="G4698"/>
      <c r="H4698"/>
      <c r="I4698" s="277"/>
      <c r="J4698" s="277"/>
      <c r="K4698" s="278"/>
    </row>
    <row r="4699" spans="1:11" hidden="1">
      <c r="A4699" s="277"/>
      <c r="B4699"/>
      <c r="C4699"/>
      <c r="D4699"/>
      <c r="E4699" s="277"/>
      <c r="F4699" s="277"/>
      <c r="G4699"/>
      <c r="H4699"/>
      <c r="I4699" s="277"/>
      <c r="J4699" s="277"/>
      <c r="K4699" s="278"/>
    </row>
    <row r="4700" spans="1:11" ht="47.25" hidden="1">
      <c r="A4700" s="319" t="s">
        <v>2488</v>
      </c>
      <c r="B4700" s="320" t="s">
        <v>1074</v>
      </c>
      <c r="C4700" s="320" t="s">
        <v>19</v>
      </c>
      <c r="D4700" s="320">
        <v>89351</v>
      </c>
      <c r="E4700" s="321" t="s">
        <v>2387</v>
      </c>
      <c r="F4700" s="321" t="s">
        <v>1366</v>
      </c>
      <c r="G4700" s="320"/>
      <c r="H4700" s="320" t="s">
        <v>123</v>
      </c>
      <c r="I4700" s="321">
        <v>1</v>
      </c>
      <c r="J4700" s="321">
        <v>29.01</v>
      </c>
      <c r="K4700" s="322">
        <v>29.01</v>
      </c>
    </row>
    <row r="4701" spans="1:11" ht="24.75" hidden="1">
      <c r="A4701" s="315"/>
      <c r="B4701" s="316" t="s">
        <v>1066</v>
      </c>
      <c r="C4701" s="316" t="s">
        <v>1067</v>
      </c>
      <c r="D4701" s="316" t="s">
        <v>6</v>
      </c>
      <c r="E4701" s="317" t="s">
        <v>1068</v>
      </c>
      <c r="F4701" s="317" t="s">
        <v>1069</v>
      </c>
      <c r="G4701" s="316"/>
      <c r="H4701" s="316" t="s">
        <v>1070</v>
      </c>
      <c r="I4701" s="317" t="s">
        <v>11</v>
      </c>
      <c r="J4701" s="317" t="s">
        <v>1071</v>
      </c>
      <c r="K4701" s="318" t="s">
        <v>1072</v>
      </c>
    </row>
    <row r="4702" spans="1:11" hidden="1">
      <c r="A4702" s="323" t="s">
        <v>1076</v>
      </c>
      <c r="B4702" s="324" t="s">
        <v>1077</v>
      </c>
      <c r="C4702" s="324" t="s">
        <v>19</v>
      </c>
      <c r="D4702" s="324">
        <v>3148</v>
      </c>
      <c r="E4702" s="323" t="s">
        <v>1579</v>
      </c>
      <c r="F4702" s="403" t="s">
        <v>1079</v>
      </c>
      <c r="G4702" s="404"/>
      <c r="H4702" s="324" t="s">
        <v>123</v>
      </c>
      <c r="I4702" s="323">
        <v>1.06E-2</v>
      </c>
      <c r="J4702" s="323">
        <v>18.25</v>
      </c>
      <c r="K4702" s="325">
        <v>0.19</v>
      </c>
    </row>
    <row r="4703" spans="1:11" hidden="1">
      <c r="A4703" s="323" t="s">
        <v>1076</v>
      </c>
      <c r="B4703" s="324" t="s">
        <v>1077</v>
      </c>
      <c r="C4703" s="324" t="s">
        <v>19</v>
      </c>
      <c r="D4703" s="324">
        <v>11753</v>
      </c>
      <c r="E4703" s="323" t="s">
        <v>2489</v>
      </c>
      <c r="F4703" s="403" t="s">
        <v>1079</v>
      </c>
      <c r="G4703" s="404"/>
      <c r="H4703" s="324" t="s">
        <v>123</v>
      </c>
      <c r="I4703" s="323">
        <v>1</v>
      </c>
      <c r="J4703" s="323">
        <v>24.82</v>
      </c>
      <c r="K4703" s="325">
        <v>24.82</v>
      </c>
    </row>
    <row r="4704" spans="1:11" hidden="1">
      <c r="A4704" s="323" t="s">
        <v>1076</v>
      </c>
      <c r="B4704" s="324" t="s">
        <v>1083</v>
      </c>
      <c r="C4704" s="324" t="s">
        <v>19</v>
      </c>
      <c r="D4704" s="324">
        <v>88248</v>
      </c>
      <c r="E4704" s="323" t="s">
        <v>1370</v>
      </c>
      <c r="F4704" s="403" t="s">
        <v>1085</v>
      </c>
      <c r="G4704" s="404"/>
      <c r="H4704" s="324" t="s">
        <v>979</v>
      </c>
      <c r="I4704" s="323">
        <v>0.11020000000000001</v>
      </c>
      <c r="J4704" s="323">
        <v>16.45</v>
      </c>
      <c r="K4704" s="325">
        <v>1.81</v>
      </c>
    </row>
    <row r="4705" spans="1:11" hidden="1">
      <c r="A4705" s="323" t="s">
        <v>1076</v>
      </c>
      <c r="B4705" s="324" t="s">
        <v>1083</v>
      </c>
      <c r="C4705" s="324" t="s">
        <v>19</v>
      </c>
      <c r="D4705" s="324">
        <v>88267</v>
      </c>
      <c r="E4705" s="323" t="s">
        <v>1371</v>
      </c>
      <c r="F4705" s="403" t="s">
        <v>1085</v>
      </c>
      <c r="G4705" s="404"/>
      <c r="H4705" s="324" t="s">
        <v>979</v>
      </c>
      <c r="I4705" s="323">
        <v>0.11020000000000001</v>
      </c>
      <c r="J4705" s="323">
        <v>19.88</v>
      </c>
      <c r="K4705" s="325">
        <v>2.19</v>
      </c>
    </row>
    <row r="4706" spans="1:11" hidden="1">
      <c r="A4706" s="277"/>
      <c r="B4706"/>
      <c r="C4706"/>
      <c r="D4706"/>
      <c r="E4706" s="277"/>
      <c r="F4706" s="277"/>
      <c r="G4706"/>
      <c r="H4706"/>
      <c r="I4706" s="277"/>
      <c r="J4706" s="277"/>
      <c r="K4706" s="278"/>
    </row>
    <row r="4707" spans="1:11" hidden="1">
      <c r="A4707" s="277"/>
      <c r="B4707"/>
      <c r="C4707"/>
      <c r="D4707"/>
      <c r="E4707" s="277"/>
      <c r="F4707" s="277"/>
      <c r="G4707"/>
      <c r="H4707"/>
      <c r="I4707" s="277"/>
      <c r="J4707" s="277"/>
      <c r="K4707" s="278"/>
    </row>
    <row r="4708" spans="1:11" ht="78.75" hidden="1">
      <c r="A4708" s="319" t="s">
        <v>2490</v>
      </c>
      <c r="B4708" s="320" t="s">
        <v>1074</v>
      </c>
      <c r="C4708" s="320" t="s">
        <v>19</v>
      </c>
      <c r="D4708" s="320">
        <v>5679</v>
      </c>
      <c r="E4708" s="321" t="s">
        <v>1479</v>
      </c>
      <c r="F4708" s="321" t="s">
        <v>2125</v>
      </c>
      <c r="G4708" s="320"/>
      <c r="H4708" s="320" t="s">
        <v>1101</v>
      </c>
      <c r="I4708" s="321">
        <v>1</v>
      </c>
      <c r="J4708" s="321">
        <v>46.31</v>
      </c>
      <c r="K4708" s="322">
        <v>46.31</v>
      </c>
    </row>
    <row r="4709" spans="1:11" ht="24.75" hidden="1">
      <c r="A4709" s="315"/>
      <c r="B4709" s="316" t="s">
        <v>1066</v>
      </c>
      <c r="C4709" s="316" t="s">
        <v>1067</v>
      </c>
      <c r="D4709" s="316" t="s">
        <v>6</v>
      </c>
      <c r="E4709" s="317" t="s">
        <v>1068</v>
      </c>
      <c r="F4709" s="317" t="s">
        <v>1069</v>
      </c>
      <c r="G4709" s="316"/>
      <c r="H4709" s="316" t="s">
        <v>1070</v>
      </c>
      <c r="I4709" s="317" t="s">
        <v>11</v>
      </c>
      <c r="J4709" s="317" t="s">
        <v>1071</v>
      </c>
      <c r="K4709" s="318" t="s">
        <v>1072</v>
      </c>
    </row>
    <row r="4710" spans="1:11" hidden="1">
      <c r="A4710" s="323" t="s">
        <v>1076</v>
      </c>
      <c r="B4710" s="324" t="s">
        <v>1083</v>
      </c>
      <c r="C4710" s="324" t="s">
        <v>19</v>
      </c>
      <c r="D4710" s="324">
        <v>88294</v>
      </c>
      <c r="E4710" s="323" t="s">
        <v>2429</v>
      </c>
      <c r="F4710" s="403" t="s">
        <v>1085</v>
      </c>
      <c r="G4710" s="404"/>
      <c r="H4710" s="324" t="s">
        <v>979</v>
      </c>
      <c r="I4710" s="323">
        <v>1</v>
      </c>
      <c r="J4710" s="323">
        <v>18.8</v>
      </c>
      <c r="K4710" s="325">
        <v>18.8</v>
      </c>
    </row>
    <row r="4711" spans="1:11" ht="36.75" hidden="1">
      <c r="A4711" s="323" t="s">
        <v>1076</v>
      </c>
      <c r="B4711" s="324" t="s">
        <v>1083</v>
      </c>
      <c r="C4711" s="324" t="s">
        <v>19</v>
      </c>
      <c r="D4711" s="324">
        <v>88857</v>
      </c>
      <c r="E4711" s="323" t="s">
        <v>2491</v>
      </c>
      <c r="F4711" s="403" t="s">
        <v>1098</v>
      </c>
      <c r="G4711" s="404"/>
      <c r="H4711" s="324" t="s">
        <v>979</v>
      </c>
      <c r="I4711" s="323">
        <v>1</v>
      </c>
      <c r="J4711" s="323">
        <v>24.23</v>
      </c>
      <c r="K4711" s="325">
        <v>24.23</v>
      </c>
    </row>
    <row r="4712" spans="1:11" ht="36.75" hidden="1">
      <c r="A4712" s="323" t="s">
        <v>1076</v>
      </c>
      <c r="B4712" s="324" t="s">
        <v>1083</v>
      </c>
      <c r="C4712" s="324" t="s">
        <v>19</v>
      </c>
      <c r="D4712" s="324">
        <v>88858</v>
      </c>
      <c r="E4712" s="323" t="s">
        <v>2492</v>
      </c>
      <c r="F4712" s="403" t="s">
        <v>1098</v>
      </c>
      <c r="G4712" s="404"/>
      <c r="H4712" s="324" t="s">
        <v>979</v>
      </c>
      <c r="I4712" s="323">
        <v>1</v>
      </c>
      <c r="J4712" s="323">
        <v>3.28</v>
      </c>
      <c r="K4712" s="325">
        <v>3.28</v>
      </c>
    </row>
    <row r="4713" spans="1:11" hidden="1">
      <c r="A4713" s="277"/>
      <c r="B4713"/>
      <c r="C4713"/>
      <c r="D4713"/>
      <c r="E4713" s="277"/>
      <c r="F4713" s="277"/>
      <c r="G4713"/>
      <c r="H4713"/>
      <c r="I4713" s="277"/>
      <c r="J4713" s="277"/>
      <c r="K4713" s="278"/>
    </row>
    <row r="4714" spans="1:11" hidden="1">
      <c r="A4714" s="277"/>
      <c r="B4714"/>
      <c r="C4714"/>
      <c r="D4714"/>
      <c r="E4714" s="277"/>
      <c r="F4714" s="277"/>
      <c r="G4714"/>
      <c r="H4714"/>
      <c r="I4714" s="277"/>
      <c r="J4714" s="277"/>
      <c r="K4714" s="278"/>
    </row>
    <row r="4715" spans="1:11" ht="78.75" hidden="1">
      <c r="A4715" s="319" t="s">
        <v>2493</v>
      </c>
      <c r="B4715" s="320" t="s">
        <v>1074</v>
      </c>
      <c r="C4715" s="320" t="s">
        <v>19</v>
      </c>
      <c r="D4715" s="320">
        <v>5678</v>
      </c>
      <c r="E4715" s="321" t="s">
        <v>1478</v>
      </c>
      <c r="F4715" s="321" t="s">
        <v>2125</v>
      </c>
      <c r="G4715" s="320"/>
      <c r="H4715" s="320" t="s">
        <v>1099</v>
      </c>
      <c r="I4715" s="321">
        <v>1</v>
      </c>
      <c r="J4715" s="321">
        <v>135.54</v>
      </c>
      <c r="K4715" s="322">
        <v>135.54</v>
      </c>
    </row>
    <row r="4716" spans="1:11" ht="24.75" hidden="1">
      <c r="A4716" s="315"/>
      <c r="B4716" s="316" t="s">
        <v>1066</v>
      </c>
      <c r="C4716" s="316" t="s">
        <v>1067</v>
      </c>
      <c r="D4716" s="316" t="s">
        <v>6</v>
      </c>
      <c r="E4716" s="317" t="s">
        <v>1068</v>
      </c>
      <c r="F4716" s="317" t="s">
        <v>1069</v>
      </c>
      <c r="G4716" s="316"/>
      <c r="H4716" s="316" t="s">
        <v>1070</v>
      </c>
      <c r="I4716" s="317" t="s">
        <v>11</v>
      </c>
      <c r="J4716" s="317" t="s">
        <v>1071</v>
      </c>
      <c r="K4716" s="318" t="s">
        <v>1072</v>
      </c>
    </row>
    <row r="4717" spans="1:11" ht="36.75" hidden="1">
      <c r="A4717" s="323" t="s">
        <v>1076</v>
      </c>
      <c r="B4717" s="324" t="s">
        <v>1083</v>
      </c>
      <c r="C4717" s="324" t="s">
        <v>19</v>
      </c>
      <c r="D4717" s="324">
        <v>5664</v>
      </c>
      <c r="E4717" s="323" t="s">
        <v>2494</v>
      </c>
      <c r="F4717" s="403" t="s">
        <v>1098</v>
      </c>
      <c r="G4717" s="404"/>
      <c r="H4717" s="324" t="s">
        <v>979</v>
      </c>
      <c r="I4717" s="323">
        <v>1</v>
      </c>
      <c r="J4717" s="323">
        <v>30.29</v>
      </c>
      <c r="K4717" s="325">
        <v>30.29</v>
      </c>
    </row>
    <row r="4718" spans="1:11" ht="36.75" hidden="1">
      <c r="A4718" s="323" t="s">
        <v>1076</v>
      </c>
      <c r="B4718" s="324" t="s">
        <v>1083</v>
      </c>
      <c r="C4718" s="324" t="s">
        <v>19</v>
      </c>
      <c r="D4718" s="324">
        <v>53786</v>
      </c>
      <c r="E4718" s="323" t="s">
        <v>2495</v>
      </c>
      <c r="F4718" s="403" t="s">
        <v>1098</v>
      </c>
      <c r="G4718" s="404"/>
      <c r="H4718" s="324" t="s">
        <v>979</v>
      </c>
      <c r="I4718" s="323">
        <v>1</v>
      </c>
      <c r="J4718" s="323">
        <v>58.94</v>
      </c>
      <c r="K4718" s="325">
        <v>58.94</v>
      </c>
    </row>
    <row r="4719" spans="1:11" hidden="1">
      <c r="A4719" s="323" t="s">
        <v>1076</v>
      </c>
      <c r="B4719" s="324" t="s">
        <v>1083</v>
      </c>
      <c r="C4719" s="324" t="s">
        <v>19</v>
      </c>
      <c r="D4719" s="324">
        <v>88294</v>
      </c>
      <c r="E4719" s="323" t="s">
        <v>2429</v>
      </c>
      <c r="F4719" s="403" t="s">
        <v>1085</v>
      </c>
      <c r="G4719" s="404"/>
      <c r="H4719" s="324" t="s">
        <v>979</v>
      </c>
      <c r="I4719" s="323">
        <v>1</v>
      </c>
      <c r="J4719" s="323">
        <v>18.8</v>
      </c>
      <c r="K4719" s="325">
        <v>18.8</v>
      </c>
    </row>
    <row r="4720" spans="1:11" ht="36.75" hidden="1">
      <c r="A4720" s="323" t="s">
        <v>1076</v>
      </c>
      <c r="B4720" s="324" t="s">
        <v>1083</v>
      </c>
      <c r="C4720" s="324" t="s">
        <v>19</v>
      </c>
      <c r="D4720" s="324">
        <v>88857</v>
      </c>
      <c r="E4720" s="323" t="s">
        <v>2491</v>
      </c>
      <c r="F4720" s="403" t="s">
        <v>1098</v>
      </c>
      <c r="G4720" s="404"/>
      <c r="H4720" s="324" t="s">
        <v>979</v>
      </c>
      <c r="I4720" s="323">
        <v>1</v>
      </c>
      <c r="J4720" s="323">
        <v>24.23</v>
      </c>
      <c r="K4720" s="325">
        <v>24.23</v>
      </c>
    </row>
    <row r="4721" spans="1:11" ht="36.75" hidden="1">
      <c r="A4721" s="323" t="s">
        <v>1076</v>
      </c>
      <c r="B4721" s="324" t="s">
        <v>1083</v>
      </c>
      <c r="C4721" s="324" t="s">
        <v>19</v>
      </c>
      <c r="D4721" s="324">
        <v>88858</v>
      </c>
      <c r="E4721" s="323" t="s">
        <v>2492</v>
      </c>
      <c r="F4721" s="403" t="s">
        <v>1098</v>
      </c>
      <c r="G4721" s="404"/>
      <c r="H4721" s="324" t="s">
        <v>979</v>
      </c>
      <c r="I4721" s="323">
        <v>1</v>
      </c>
      <c r="J4721" s="323">
        <v>3.28</v>
      </c>
      <c r="K4721" s="325">
        <v>3.28</v>
      </c>
    </row>
    <row r="4722" spans="1:11" hidden="1">
      <c r="A4722" s="277"/>
      <c r="B4722"/>
      <c r="C4722"/>
      <c r="D4722"/>
      <c r="E4722" s="277"/>
      <c r="F4722" s="277"/>
      <c r="G4722"/>
      <c r="H4722"/>
      <c r="I4722" s="277"/>
      <c r="J4722" s="277"/>
      <c r="K4722" s="278"/>
    </row>
    <row r="4723" spans="1:11" hidden="1">
      <c r="A4723" s="277"/>
      <c r="B4723"/>
      <c r="C4723"/>
      <c r="D4723"/>
      <c r="E4723" s="277"/>
      <c r="F4723" s="277"/>
      <c r="G4723"/>
      <c r="H4723"/>
      <c r="I4723" s="277"/>
      <c r="J4723" s="277"/>
      <c r="K4723" s="278"/>
    </row>
    <row r="4724" spans="1:11" ht="78.75" hidden="1">
      <c r="A4724" s="319" t="s">
        <v>2496</v>
      </c>
      <c r="B4724" s="320" t="s">
        <v>1074</v>
      </c>
      <c r="C4724" s="320" t="s">
        <v>19</v>
      </c>
      <c r="D4724" s="320">
        <v>88857</v>
      </c>
      <c r="E4724" s="321" t="s">
        <v>2491</v>
      </c>
      <c r="F4724" s="321" t="s">
        <v>2125</v>
      </c>
      <c r="G4724" s="320"/>
      <c r="H4724" s="320" t="s">
        <v>979</v>
      </c>
      <c r="I4724" s="321">
        <v>1</v>
      </c>
      <c r="J4724" s="321">
        <v>24.23</v>
      </c>
      <c r="K4724" s="322">
        <v>24.23</v>
      </c>
    </row>
    <row r="4725" spans="1:11" ht="24.75" hidden="1">
      <c r="A4725" s="315"/>
      <c r="B4725" s="316" t="s">
        <v>1066</v>
      </c>
      <c r="C4725" s="316" t="s">
        <v>1067</v>
      </c>
      <c r="D4725" s="316" t="s">
        <v>6</v>
      </c>
      <c r="E4725" s="317" t="s">
        <v>1068</v>
      </c>
      <c r="F4725" s="317" t="s">
        <v>1069</v>
      </c>
      <c r="G4725" s="316"/>
      <c r="H4725" s="316" t="s">
        <v>1070</v>
      </c>
      <c r="I4725" s="317" t="s">
        <v>11</v>
      </c>
      <c r="J4725" s="317" t="s">
        <v>1071</v>
      </c>
      <c r="K4725" s="318" t="s">
        <v>1072</v>
      </c>
    </row>
    <row r="4726" spans="1:11" ht="36.75" hidden="1">
      <c r="A4726" s="323" t="s">
        <v>1076</v>
      </c>
      <c r="B4726" s="324" t="s">
        <v>1077</v>
      </c>
      <c r="C4726" s="324" t="s">
        <v>19</v>
      </c>
      <c r="D4726" s="324">
        <v>36531</v>
      </c>
      <c r="E4726" s="323" t="s">
        <v>2497</v>
      </c>
      <c r="F4726" s="403" t="s">
        <v>1202</v>
      </c>
      <c r="G4726" s="404"/>
      <c r="H4726" s="324" t="s">
        <v>123</v>
      </c>
      <c r="I4726" s="323">
        <v>5.5999999999999999E-5</v>
      </c>
      <c r="J4726" s="323">
        <v>432774.36</v>
      </c>
      <c r="K4726" s="325">
        <v>24.23</v>
      </c>
    </row>
    <row r="4727" spans="1:11" hidden="1">
      <c r="A4727" s="277"/>
      <c r="B4727"/>
      <c r="C4727"/>
      <c r="D4727"/>
      <c r="E4727" s="277"/>
      <c r="F4727" s="277"/>
      <c r="G4727"/>
      <c r="H4727"/>
      <c r="I4727" s="277"/>
      <c r="J4727" s="277"/>
      <c r="K4727" s="278"/>
    </row>
    <row r="4728" spans="1:11" hidden="1">
      <c r="A4728" s="277"/>
      <c r="B4728"/>
      <c r="C4728"/>
      <c r="D4728"/>
      <c r="E4728" s="277"/>
      <c r="F4728" s="277"/>
      <c r="G4728"/>
      <c r="H4728"/>
      <c r="I4728" s="277"/>
      <c r="J4728" s="277"/>
      <c r="K4728" s="278"/>
    </row>
    <row r="4729" spans="1:11" ht="78.75" hidden="1">
      <c r="A4729" s="319" t="s">
        <v>2498</v>
      </c>
      <c r="B4729" s="320" t="s">
        <v>1074</v>
      </c>
      <c r="C4729" s="320" t="s">
        <v>19</v>
      </c>
      <c r="D4729" s="320">
        <v>88858</v>
      </c>
      <c r="E4729" s="321" t="s">
        <v>2492</v>
      </c>
      <c r="F4729" s="321" t="s">
        <v>2125</v>
      </c>
      <c r="G4729" s="320"/>
      <c r="H4729" s="320" t="s">
        <v>979</v>
      </c>
      <c r="I4729" s="321">
        <v>1</v>
      </c>
      <c r="J4729" s="321">
        <v>3.28</v>
      </c>
      <c r="K4729" s="322">
        <v>3.28</v>
      </c>
    </row>
    <row r="4730" spans="1:11" ht="24.75" hidden="1">
      <c r="A4730" s="315"/>
      <c r="B4730" s="316" t="s">
        <v>1066</v>
      </c>
      <c r="C4730" s="316" t="s">
        <v>1067</v>
      </c>
      <c r="D4730" s="316" t="s">
        <v>6</v>
      </c>
      <c r="E4730" s="317" t="s">
        <v>1068</v>
      </c>
      <c r="F4730" s="317" t="s">
        <v>1069</v>
      </c>
      <c r="G4730" s="316"/>
      <c r="H4730" s="316" t="s">
        <v>1070</v>
      </c>
      <c r="I4730" s="317" t="s">
        <v>11</v>
      </c>
      <c r="J4730" s="317" t="s">
        <v>1071</v>
      </c>
      <c r="K4730" s="318" t="s">
        <v>1072</v>
      </c>
    </row>
    <row r="4731" spans="1:11" ht="36.75" hidden="1">
      <c r="A4731" s="323" t="s">
        <v>1076</v>
      </c>
      <c r="B4731" s="324" t="s">
        <v>1077</v>
      </c>
      <c r="C4731" s="324" t="s">
        <v>19</v>
      </c>
      <c r="D4731" s="324">
        <v>36531</v>
      </c>
      <c r="E4731" s="323" t="s">
        <v>2497</v>
      </c>
      <c r="F4731" s="403" t="s">
        <v>1202</v>
      </c>
      <c r="G4731" s="404"/>
      <c r="H4731" s="324" t="s">
        <v>123</v>
      </c>
      <c r="I4731" s="323">
        <v>7.6000000000000001E-6</v>
      </c>
      <c r="J4731" s="323">
        <v>432774.36</v>
      </c>
      <c r="K4731" s="325">
        <v>3.28</v>
      </c>
    </row>
    <row r="4732" spans="1:11" hidden="1">
      <c r="A4732" s="277"/>
      <c r="B4732"/>
      <c r="C4732"/>
      <c r="D4732"/>
      <c r="E4732" s="277"/>
      <c r="F4732" s="277"/>
      <c r="G4732"/>
      <c r="H4732"/>
      <c r="I4732" s="277"/>
      <c r="J4732" s="277"/>
      <c r="K4732" s="278"/>
    </row>
    <row r="4733" spans="1:11" hidden="1">
      <c r="A4733" s="277"/>
      <c r="B4733"/>
      <c r="C4733"/>
      <c r="D4733"/>
      <c r="E4733" s="277"/>
      <c r="F4733" s="277"/>
      <c r="G4733"/>
      <c r="H4733"/>
      <c r="I4733" s="277"/>
      <c r="J4733" s="277"/>
      <c r="K4733" s="278"/>
    </row>
    <row r="4734" spans="1:11" ht="78.75" hidden="1">
      <c r="A4734" s="319" t="s">
        <v>2499</v>
      </c>
      <c r="B4734" s="320" t="s">
        <v>1074</v>
      </c>
      <c r="C4734" s="320" t="s">
        <v>19</v>
      </c>
      <c r="D4734" s="320">
        <v>5664</v>
      </c>
      <c r="E4734" s="321" t="s">
        <v>2494</v>
      </c>
      <c r="F4734" s="321" t="s">
        <v>2125</v>
      </c>
      <c r="G4734" s="320"/>
      <c r="H4734" s="320" t="s">
        <v>979</v>
      </c>
      <c r="I4734" s="321">
        <v>1</v>
      </c>
      <c r="J4734" s="321">
        <v>30.29</v>
      </c>
      <c r="K4734" s="322">
        <v>30.29</v>
      </c>
    </row>
    <row r="4735" spans="1:11" ht="24.75" hidden="1">
      <c r="A4735" s="315"/>
      <c r="B4735" s="316" t="s">
        <v>1066</v>
      </c>
      <c r="C4735" s="316" t="s">
        <v>1067</v>
      </c>
      <c r="D4735" s="316" t="s">
        <v>6</v>
      </c>
      <c r="E4735" s="317" t="s">
        <v>1068</v>
      </c>
      <c r="F4735" s="317" t="s">
        <v>1069</v>
      </c>
      <c r="G4735" s="316"/>
      <c r="H4735" s="316" t="s">
        <v>1070</v>
      </c>
      <c r="I4735" s="317" t="s">
        <v>11</v>
      </c>
      <c r="J4735" s="317" t="s">
        <v>1071</v>
      </c>
      <c r="K4735" s="318" t="s">
        <v>1072</v>
      </c>
    </row>
    <row r="4736" spans="1:11" ht="36.75" hidden="1">
      <c r="A4736" s="323" t="s">
        <v>1076</v>
      </c>
      <c r="B4736" s="324" t="s">
        <v>1077</v>
      </c>
      <c r="C4736" s="324" t="s">
        <v>19</v>
      </c>
      <c r="D4736" s="324">
        <v>36531</v>
      </c>
      <c r="E4736" s="323" t="s">
        <v>2497</v>
      </c>
      <c r="F4736" s="403" t="s">
        <v>1202</v>
      </c>
      <c r="G4736" s="404"/>
      <c r="H4736" s="324" t="s">
        <v>123</v>
      </c>
      <c r="I4736" s="323">
        <v>6.9999999999999994E-5</v>
      </c>
      <c r="J4736" s="323">
        <v>432774.36</v>
      </c>
      <c r="K4736" s="325">
        <v>30.29</v>
      </c>
    </row>
    <row r="4737" spans="1:11" hidden="1">
      <c r="A4737" s="277"/>
      <c r="B4737"/>
      <c r="C4737"/>
      <c r="D4737"/>
      <c r="E4737" s="277"/>
      <c r="F4737" s="277"/>
      <c r="G4737"/>
      <c r="H4737"/>
      <c r="I4737" s="277"/>
      <c r="J4737" s="277"/>
      <c r="K4737" s="278"/>
    </row>
    <row r="4738" spans="1:11" hidden="1">
      <c r="A4738" s="277"/>
      <c r="B4738"/>
      <c r="C4738"/>
      <c r="D4738"/>
      <c r="E4738" s="277"/>
      <c r="F4738" s="277"/>
      <c r="G4738"/>
      <c r="H4738"/>
      <c r="I4738" s="277"/>
      <c r="J4738" s="277"/>
      <c r="K4738" s="278"/>
    </row>
    <row r="4739" spans="1:11" ht="78.75" hidden="1">
      <c r="A4739" s="319" t="s">
        <v>2500</v>
      </c>
      <c r="B4739" s="320" t="s">
        <v>1074</v>
      </c>
      <c r="C4739" s="320" t="s">
        <v>19</v>
      </c>
      <c r="D4739" s="320">
        <v>53786</v>
      </c>
      <c r="E4739" s="321" t="s">
        <v>2495</v>
      </c>
      <c r="F4739" s="321" t="s">
        <v>2125</v>
      </c>
      <c r="G4739" s="320"/>
      <c r="H4739" s="320" t="s">
        <v>979</v>
      </c>
      <c r="I4739" s="321">
        <v>1</v>
      </c>
      <c r="J4739" s="321">
        <v>58.94</v>
      </c>
      <c r="K4739" s="322">
        <v>58.94</v>
      </c>
    </row>
    <row r="4740" spans="1:11" ht="24.75" hidden="1">
      <c r="A4740" s="315"/>
      <c r="B4740" s="316" t="s">
        <v>1066</v>
      </c>
      <c r="C4740" s="316" t="s">
        <v>1067</v>
      </c>
      <c r="D4740" s="316" t="s">
        <v>6</v>
      </c>
      <c r="E4740" s="317" t="s">
        <v>1068</v>
      </c>
      <c r="F4740" s="317" t="s">
        <v>1069</v>
      </c>
      <c r="G4740" s="316"/>
      <c r="H4740" s="316" t="s">
        <v>1070</v>
      </c>
      <c r="I4740" s="317" t="s">
        <v>11</v>
      </c>
      <c r="J4740" s="317" t="s">
        <v>1071</v>
      </c>
      <c r="K4740" s="318" t="s">
        <v>1072</v>
      </c>
    </row>
    <row r="4741" spans="1:11" hidden="1">
      <c r="A4741" s="323" t="s">
        <v>1076</v>
      </c>
      <c r="B4741" s="324" t="s">
        <v>1077</v>
      </c>
      <c r="C4741" s="324" t="s">
        <v>19</v>
      </c>
      <c r="D4741" s="324">
        <v>4221</v>
      </c>
      <c r="E4741" s="323" t="s">
        <v>2364</v>
      </c>
      <c r="F4741" s="403" t="s">
        <v>1079</v>
      </c>
      <c r="G4741" s="404"/>
      <c r="H4741" s="324" t="s">
        <v>1094</v>
      </c>
      <c r="I4741" s="323">
        <v>8.5299999999999994</v>
      </c>
      <c r="J4741" s="323">
        <v>6.91</v>
      </c>
      <c r="K4741" s="325">
        <v>58.94</v>
      </c>
    </row>
    <row r="4742" spans="1:11" hidden="1">
      <c r="A4742" s="277"/>
      <c r="B4742"/>
      <c r="C4742"/>
      <c r="D4742"/>
      <c r="E4742" s="277"/>
      <c r="F4742" s="277"/>
      <c r="G4742"/>
      <c r="H4742"/>
      <c r="I4742" s="277"/>
      <c r="J4742" s="277"/>
      <c r="K4742" s="278"/>
    </row>
    <row r="4743" spans="1:11" hidden="1">
      <c r="A4743" s="277"/>
      <c r="B4743"/>
      <c r="C4743"/>
      <c r="D4743"/>
      <c r="E4743" s="277"/>
      <c r="F4743" s="277"/>
      <c r="G4743"/>
      <c r="H4743"/>
      <c r="I4743" s="277"/>
      <c r="J4743" s="277"/>
      <c r="K4743" s="278"/>
    </row>
    <row r="4744" spans="1:11" ht="63" hidden="1">
      <c r="A4744" s="319" t="s">
        <v>2501</v>
      </c>
      <c r="B4744" s="320" t="s">
        <v>1074</v>
      </c>
      <c r="C4744" s="320" t="s">
        <v>19</v>
      </c>
      <c r="D4744" s="320">
        <v>87265</v>
      </c>
      <c r="E4744" s="321" t="s">
        <v>1719</v>
      </c>
      <c r="F4744" s="321" t="s">
        <v>1318</v>
      </c>
      <c r="G4744" s="320"/>
      <c r="H4744" s="320" t="s">
        <v>21</v>
      </c>
      <c r="I4744" s="321">
        <v>1</v>
      </c>
      <c r="J4744" s="321">
        <v>57.83</v>
      </c>
      <c r="K4744" s="322">
        <v>57.83</v>
      </c>
    </row>
    <row r="4745" spans="1:11" ht="24.75" hidden="1">
      <c r="A4745" s="315"/>
      <c r="B4745" s="316" t="s">
        <v>1066</v>
      </c>
      <c r="C4745" s="316" t="s">
        <v>1067</v>
      </c>
      <c r="D4745" s="316" t="s">
        <v>6</v>
      </c>
      <c r="E4745" s="317" t="s">
        <v>1068</v>
      </c>
      <c r="F4745" s="317" t="s">
        <v>1069</v>
      </c>
      <c r="G4745" s="316"/>
      <c r="H4745" s="316" t="s">
        <v>1070</v>
      </c>
      <c r="I4745" s="317" t="s">
        <v>11</v>
      </c>
      <c r="J4745" s="317" t="s">
        <v>1071</v>
      </c>
      <c r="K4745" s="318" t="s">
        <v>1072</v>
      </c>
    </row>
    <row r="4746" spans="1:11" hidden="1">
      <c r="A4746" s="323" t="s">
        <v>1076</v>
      </c>
      <c r="B4746" s="324" t="s">
        <v>1077</v>
      </c>
      <c r="C4746" s="324" t="s">
        <v>19</v>
      </c>
      <c r="D4746" s="324">
        <v>536</v>
      </c>
      <c r="E4746" s="323" t="s">
        <v>1323</v>
      </c>
      <c r="F4746" s="403" t="s">
        <v>1079</v>
      </c>
      <c r="G4746" s="404"/>
      <c r="H4746" s="324" t="s">
        <v>21</v>
      </c>
      <c r="I4746" s="323">
        <v>1.05</v>
      </c>
      <c r="J4746" s="323">
        <v>34.9</v>
      </c>
      <c r="K4746" s="325">
        <v>36.64</v>
      </c>
    </row>
    <row r="4747" spans="1:11" hidden="1">
      <c r="A4747" s="323" t="s">
        <v>1076</v>
      </c>
      <c r="B4747" s="324" t="s">
        <v>1077</v>
      </c>
      <c r="C4747" s="324" t="s">
        <v>19</v>
      </c>
      <c r="D4747" s="324">
        <v>1381</v>
      </c>
      <c r="E4747" s="323" t="s">
        <v>1324</v>
      </c>
      <c r="F4747" s="403" t="s">
        <v>1079</v>
      </c>
      <c r="G4747" s="404"/>
      <c r="H4747" s="324" t="s">
        <v>218</v>
      </c>
      <c r="I4747" s="323">
        <v>4.8600000000000003</v>
      </c>
      <c r="J4747" s="323">
        <v>0.93</v>
      </c>
      <c r="K4747" s="325">
        <v>4.51</v>
      </c>
    </row>
    <row r="4748" spans="1:11" hidden="1">
      <c r="A4748" s="323" t="s">
        <v>1076</v>
      </c>
      <c r="B4748" s="324" t="s">
        <v>1077</v>
      </c>
      <c r="C4748" s="324" t="s">
        <v>19</v>
      </c>
      <c r="D4748" s="324">
        <v>34357</v>
      </c>
      <c r="E4748" s="323" t="s">
        <v>1325</v>
      </c>
      <c r="F4748" s="403" t="s">
        <v>1079</v>
      </c>
      <c r="G4748" s="404"/>
      <c r="H4748" s="324" t="s">
        <v>218</v>
      </c>
      <c r="I4748" s="323">
        <v>0.42</v>
      </c>
      <c r="J4748" s="323">
        <v>5.46</v>
      </c>
      <c r="K4748" s="325">
        <v>2.29</v>
      </c>
    </row>
    <row r="4749" spans="1:11" hidden="1">
      <c r="A4749" s="323" t="s">
        <v>1076</v>
      </c>
      <c r="B4749" s="324" t="s">
        <v>1083</v>
      </c>
      <c r="C4749" s="324" t="s">
        <v>19</v>
      </c>
      <c r="D4749" s="324">
        <v>88256</v>
      </c>
      <c r="E4749" s="323" t="s">
        <v>1326</v>
      </c>
      <c r="F4749" s="403" t="s">
        <v>1085</v>
      </c>
      <c r="G4749" s="404"/>
      <c r="H4749" s="324" t="s">
        <v>979</v>
      </c>
      <c r="I4749" s="323">
        <v>0.49</v>
      </c>
      <c r="J4749" s="323">
        <v>19.899999999999999</v>
      </c>
      <c r="K4749" s="325">
        <v>9.75</v>
      </c>
    </row>
    <row r="4750" spans="1:11" hidden="1">
      <c r="A4750" s="323" t="s">
        <v>1076</v>
      </c>
      <c r="B4750" s="324" t="s">
        <v>1083</v>
      </c>
      <c r="C4750" s="324" t="s">
        <v>19</v>
      </c>
      <c r="D4750" s="324">
        <v>88316</v>
      </c>
      <c r="E4750" s="323" t="s">
        <v>1086</v>
      </c>
      <c r="F4750" s="403" t="s">
        <v>1085</v>
      </c>
      <c r="G4750" s="404"/>
      <c r="H4750" s="324" t="s">
        <v>979</v>
      </c>
      <c r="I4750" s="323">
        <v>0.28999999999999998</v>
      </c>
      <c r="J4750" s="323">
        <v>16.02</v>
      </c>
      <c r="K4750" s="325">
        <v>4.6399999999999997</v>
      </c>
    </row>
    <row r="4751" spans="1:11" hidden="1">
      <c r="A4751" s="277"/>
      <c r="B4751"/>
      <c r="C4751"/>
      <c r="D4751"/>
      <c r="E4751" s="277"/>
      <c r="F4751" s="277"/>
      <c r="G4751"/>
      <c r="H4751"/>
      <c r="I4751" s="277"/>
      <c r="J4751" s="277"/>
      <c r="K4751" s="278"/>
    </row>
    <row r="4752" spans="1:11" hidden="1">
      <c r="A4752" s="277"/>
      <c r="B4752"/>
      <c r="C4752"/>
      <c r="D4752"/>
      <c r="E4752" s="277"/>
      <c r="F4752" s="277"/>
      <c r="G4752"/>
      <c r="H4752"/>
      <c r="I4752" s="277"/>
      <c r="J4752" s="277"/>
      <c r="K4752" s="278"/>
    </row>
    <row r="4753" spans="1:11" ht="31.5" hidden="1">
      <c r="A4753" s="319" t="s">
        <v>2502</v>
      </c>
      <c r="B4753" s="320" t="s">
        <v>1074</v>
      </c>
      <c r="C4753" s="320" t="s">
        <v>19</v>
      </c>
      <c r="D4753" s="320">
        <v>87247</v>
      </c>
      <c r="E4753" s="321" t="s">
        <v>2044</v>
      </c>
      <c r="F4753" s="321" t="s">
        <v>1420</v>
      </c>
      <c r="G4753" s="320"/>
      <c r="H4753" s="320" t="s">
        <v>21</v>
      </c>
      <c r="I4753" s="321">
        <v>1</v>
      </c>
      <c r="J4753" s="321">
        <v>50.17</v>
      </c>
      <c r="K4753" s="322">
        <v>50.17</v>
      </c>
    </row>
    <row r="4754" spans="1:11" ht="24.75" hidden="1">
      <c r="A4754" s="315"/>
      <c r="B4754" s="316" t="s">
        <v>1066</v>
      </c>
      <c r="C4754" s="316" t="s">
        <v>1067</v>
      </c>
      <c r="D4754" s="316" t="s">
        <v>6</v>
      </c>
      <c r="E4754" s="317" t="s">
        <v>1068</v>
      </c>
      <c r="F4754" s="317" t="s">
        <v>1069</v>
      </c>
      <c r="G4754" s="316"/>
      <c r="H4754" s="316" t="s">
        <v>1070</v>
      </c>
      <c r="I4754" s="317" t="s">
        <v>11</v>
      </c>
      <c r="J4754" s="317" t="s">
        <v>1071</v>
      </c>
      <c r="K4754" s="318" t="s">
        <v>1072</v>
      </c>
    </row>
    <row r="4755" spans="1:11" hidden="1">
      <c r="A4755" s="323" t="s">
        <v>1076</v>
      </c>
      <c r="B4755" s="324" t="s">
        <v>1077</v>
      </c>
      <c r="C4755" s="324" t="s">
        <v>19</v>
      </c>
      <c r="D4755" s="324">
        <v>1287</v>
      </c>
      <c r="E4755" s="323" t="s">
        <v>2503</v>
      </c>
      <c r="F4755" s="403" t="s">
        <v>1079</v>
      </c>
      <c r="G4755" s="404"/>
      <c r="H4755" s="324" t="s">
        <v>21</v>
      </c>
      <c r="I4755" s="323">
        <v>1.06</v>
      </c>
      <c r="J4755" s="323">
        <v>30.76</v>
      </c>
      <c r="K4755" s="325">
        <v>32.6</v>
      </c>
    </row>
    <row r="4756" spans="1:11" hidden="1">
      <c r="A4756" s="323" t="s">
        <v>1076</v>
      </c>
      <c r="B4756" s="324" t="s">
        <v>1077</v>
      </c>
      <c r="C4756" s="324" t="s">
        <v>19</v>
      </c>
      <c r="D4756" s="324">
        <v>1381</v>
      </c>
      <c r="E4756" s="323" t="s">
        <v>1324</v>
      </c>
      <c r="F4756" s="403" t="s">
        <v>1079</v>
      </c>
      <c r="G4756" s="404"/>
      <c r="H4756" s="324" t="s">
        <v>218</v>
      </c>
      <c r="I4756" s="323">
        <v>4.8600000000000003</v>
      </c>
      <c r="J4756" s="323">
        <v>0.93</v>
      </c>
      <c r="K4756" s="325">
        <v>4.51</v>
      </c>
    </row>
    <row r="4757" spans="1:11" hidden="1">
      <c r="A4757" s="323" t="s">
        <v>1076</v>
      </c>
      <c r="B4757" s="324" t="s">
        <v>1077</v>
      </c>
      <c r="C4757" s="324" t="s">
        <v>19</v>
      </c>
      <c r="D4757" s="324">
        <v>34357</v>
      </c>
      <c r="E4757" s="323" t="s">
        <v>1325</v>
      </c>
      <c r="F4757" s="403" t="s">
        <v>1079</v>
      </c>
      <c r="G4757" s="404"/>
      <c r="H4757" s="324" t="s">
        <v>218</v>
      </c>
      <c r="I4757" s="323">
        <v>0.24</v>
      </c>
      <c r="J4757" s="323">
        <v>5.46</v>
      </c>
      <c r="K4757" s="325">
        <v>1.31</v>
      </c>
    </row>
    <row r="4758" spans="1:11" hidden="1">
      <c r="A4758" s="323" t="s">
        <v>1076</v>
      </c>
      <c r="B4758" s="324" t="s">
        <v>1083</v>
      </c>
      <c r="C4758" s="324" t="s">
        <v>19</v>
      </c>
      <c r="D4758" s="324">
        <v>88256</v>
      </c>
      <c r="E4758" s="323" t="s">
        <v>1326</v>
      </c>
      <c r="F4758" s="403" t="s">
        <v>1085</v>
      </c>
      <c r="G4758" s="404"/>
      <c r="H4758" s="324" t="s">
        <v>979</v>
      </c>
      <c r="I4758" s="323">
        <v>0.43</v>
      </c>
      <c r="J4758" s="323">
        <v>19.899999999999999</v>
      </c>
      <c r="K4758" s="325">
        <v>8.5500000000000007</v>
      </c>
    </row>
    <row r="4759" spans="1:11" hidden="1">
      <c r="A4759" s="323" t="s">
        <v>1076</v>
      </c>
      <c r="B4759" s="324" t="s">
        <v>1083</v>
      </c>
      <c r="C4759" s="324" t="s">
        <v>19</v>
      </c>
      <c r="D4759" s="324">
        <v>88316</v>
      </c>
      <c r="E4759" s="323" t="s">
        <v>1086</v>
      </c>
      <c r="F4759" s="403" t="s">
        <v>1085</v>
      </c>
      <c r="G4759" s="404"/>
      <c r="H4759" s="324" t="s">
        <v>979</v>
      </c>
      <c r="I4759" s="323">
        <v>0.2</v>
      </c>
      <c r="J4759" s="323">
        <v>16.02</v>
      </c>
      <c r="K4759" s="325">
        <v>3.2</v>
      </c>
    </row>
    <row r="4760" spans="1:11" hidden="1">
      <c r="A4760" s="277"/>
      <c r="B4760"/>
      <c r="C4760"/>
      <c r="D4760"/>
      <c r="E4760" s="277"/>
      <c r="F4760" s="277"/>
      <c r="G4760"/>
      <c r="H4760"/>
      <c r="I4760" s="277"/>
      <c r="J4760" s="277"/>
      <c r="K4760" s="278"/>
    </row>
    <row r="4761" spans="1:11" hidden="1">
      <c r="A4761" s="277"/>
      <c r="B4761"/>
      <c r="C4761"/>
      <c r="D4761"/>
      <c r="E4761" s="277"/>
      <c r="F4761" s="277"/>
      <c r="G4761"/>
      <c r="H4761"/>
      <c r="I4761" s="277"/>
      <c r="J4761" s="277"/>
      <c r="K4761" s="278"/>
    </row>
    <row r="4762" spans="1:11" ht="31.5" hidden="1">
      <c r="A4762" s="319" t="s">
        <v>2504</v>
      </c>
      <c r="B4762" s="320" t="s">
        <v>1074</v>
      </c>
      <c r="C4762" s="320" t="s">
        <v>19</v>
      </c>
      <c r="D4762" s="320">
        <v>87248</v>
      </c>
      <c r="E4762" s="321" t="s">
        <v>2045</v>
      </c>
      <c r="F4762" s="321" t="s">
        <v>1420</v>
      </c>
      <c r="G4762" s="320"/>
      <c r="H4762" s="320" t="s">
        <v>21</v>
      </c>
      <c r="I4762" s="321">
        <v>1</v>
      </c>
      <c r="J4762" s="321">
        <v>45.59</v>
      </c>
      <c r="K4762" s="322">
        <v>45.59</v>
      </c>
    </row>
    <row r="4763" spans="1:11" ht="24.75" hidden="1">
      <c r="A4763" s="315"/>
      <c r="B4763" s="316" t="s">
        <v>1066</v>
      </c>
      <c r="C4763" s="316" t="s">
        <v>1067</v>
      </c>
      <c r="D4763" s="316" t="s">
        <v>6</v>
      </c>
      <c r="E4763" s="317" t="s">
        <v>1068</v>
      </c>
      <c r="F4763" s="317" t="s">
        <v>1069</v>
      </c>
      <c r="G4763" s="316"/>
      <c r="H4763" s="316" t="s">
        <v>1070</v>
      </c>
      <c r="I4763" s="317" t="s">
        <v>11</v>
      </c>
      <c r="J4763" s="317" t="s">
        <v>1071</v>
      </c>
      <c r="K4763" s="318" t="s">
        <v>1072</v>
      </c>
    </row>
    <row r="4764" spans="1:11" hidden="1">
      <c r="A4764" s="323" t="s">
        <v>1076</v>
      </c>
      <c r="B4764" s="324" t="s">
        <v>1077</v>
      </c>
      <c r="C4764" s="324" t="s">
        <v>19</v>
      </c>
      <c r="D4764" s="324">
        <v>1287</v>
      </c>
      <c r="E4764" s="323" t="s">
        <v>2503</v>
      </c>
      <c r="F4764" s="403" t="s">
        <v>1079</v>
      </c>
      <c r="G4764" s="404"/>
      <c r="H4764" s="324" t="s">
        <v>21</v>
      </c>
      <c r="I4764" s="323">
        <v>1.06</v>
      </c>
      <c r="J4764" s="323">
        <v>30.76</v>
      </c>
      <c r="K4764" s="325">
        <v>32.6</v>
      </c>
    </row>
    <row r="4765" spans="1:11" hidden="1">
      <c r="A4765" s="323" t="s">
        <v>1076</v>
      </c>
      <c r="B4765" s="324" t="s">
        <v>1077</v>
      </c>
      <c r="C4765" s="324" t="s">
        <v>19</v>
      </c>
      <c r="D4765" s="324">
        <v>1381</v>
      </c>
      <c r="E4765" s="323" t="s">
        <v>1324</v>
      </c>
      <c r="F4765" s="403" t="s">
        <v>1079</v>
      </c>
      <c r="G4765" s="404"/>
      <c r="H4765" s="324" t="s">
        <v>218</v>
      </c>
      <c r="I4765" s="323">
        <v>4.8600000000000003</v>
      </c>
      <c r="J4765" s="323">
        <v>0.93</v>
      </c>
      <c r="K4765" s="325">
        <v>4.51</v>
      </c>
    </row>
    <row r="4766" spans="1:11" hidden="1">
      <c r="A4766" s="323" t="s">
        <v>1076</v>
      </c>
      <c r="B4766" s="324" t="s">
        <v>1077</v>
      </c>
      <c r="C4766" s="324" t="s">
        <v>19</v>
      </c>
      <c r="D4766" s="324">
        <v>34357</v>
      </c>
      <c r="E4766" s="323" t="s">
        <v>1325</v>
      </c>
      <c r="F4766" s="403" t="s">
        <v>1079</v>
      </c>
      <c r="G4766" s="404"/>
      <c r="H4766" s="324" t="s">
        <v>218</v>
      </c>
      <c r="I4766" s="323">
        <v>0.24</v>
      </c>
      <c r="J4766" s="323">
        <v>5.46</v>
      </c>
      <c r="K4766" s="325">
        <v>1.31</v>
      </c>
    </row>
    <row r="4767" spans="1:11" hidden="1">
      <c r="A4767" s="323" t="s">
        <v>1076</v>
      </c>
      <c r="B4767" s="324" t="s">
        <v>1083</v>
      </c>
      <c r="C4767" s="324" t="s">
        <v>19</v>
      </c>
      <c r="D4767" s="324">
        <v>88256</v>
      </c>
      <c r="E4767" s="323" t="s">
        <v>1326</v>
      </c>
      <c r="F4767" s="403" t="s">
        <v>1085</v>
      </c>
      <c r="G4767" s="404"/>
      <c r="H4767" s="324" t="s">
        <v>979</v>
      </c>
      <c r="I4767" s="323">
        <v>0.24</v>
      </c>
      <c r="J4767" s="323">
        <v>19.899999999999999</v>
      </c>
      <c r="K4767" s="325">
        <v>4.7699999999999996</v>
      </c>
    </row>
    <row r="4768" spans="1:11" hidden="1">
      <c r="A4768" s="323" t="s">
        <v>1076</v>
      </c>
      <c r="B4768" s="324" t="s">
        <v>1083</v>
      </c>
      <c r="C4768" s="324" t="s">
        <v>19</v>
      </c>
      <c r="D4768" s="324">
        <v>88316</v>
      </c>
      <c r="E4768" s="323" t="s">
        <v>1086</v>
      </c>
      <c r="F4768" s="403" t="s">
        <v>1085</v>
      </c>
      <c r="G4768" s="404"/>
      <c r="H4768" s="324" t="s">
        <v>979</v>
      </c>
      <c r="I4768" s="323">
        <v>0.15</v>
      </c>
      <c r="J4768" s="323">
        <v>16.02</v>
      </c>
      <c r="K4768" s="325">
        <v>2.4</v>
      </c>
    </row>
    <row r="4769" spans="1:11" hidden="1">
      <c r="A4769" s="277"/>
      <c r="B4769"/>
      <c r="C4769"/>
      <c r="D4769"/>
      <c r="E4769" s="277"/>
      <c r="F4769" s="277"/>
      <c r="G4769"/>
      <c r="H4769"/>
      <c r="I4769" s="277"/>
      <c r="J4769" s="277"/>
      <c r="K4769" s="278"/>
    </row>
    <row r="4770" spans="1:11" hidden="1">
      <c r="A4770" s="277"/>
      <c r="B4770"/>
      <c r="C4770"/>
      <c r="D4770"/>
      <c r="E4770" s="277"/>
      <c r="F4770" s="277"/>
      <c r="G4770"/>
      <c r="H4770"/>
      <c r="I4770" s="277"/>
      <c r="J4770" s="277"/>
      <c r="K4770" s="278"/>
    </row>
    <row r="4771" spans="1:11" ht="31.5" hidden="1">
      <c r="A4771" s="319" t="s">
        <v>2505</v>
      </c>
      <c r="B4771" s="320" t="s">
        <v>1074</v>
      </c>
      <c r="C4771" s="320" t="s">
        <v>19</v>
      </c>
      <c r="D4771" s="320">
        <v>87246</v>
      </c>
      <c r="E4771" s="321" t="s">
        <v>2043</v>
      </c>
      <c r="F4771" s="321" t="s">
        <v>1420</v>
      </c>
      <c r="G4771" s="320"/>
      <c r="H4771" s="320" t="s">
        <v>21</v>
      </c>
      <c r="I4771" s="321">
        <v>1</v>
      </c>
      <c r="J4771" s="321">
        <v>55.93</v>
      </c>
      <c r="K4771" s="322">
        <v>55.93</v>
      </c>
    </row>
    <row r="4772" spans="1:11" ht="24.75" hidden="1">
      <c r="A4772" s="315"/>
      <c r="B4772" s="316" t="s">
        <v>1066</v>
      </c>
      <c r="C4772" s="316" t="s">
        <v>1067</v>
      </c>
      <c r="D4772" s="316" t="s">
        <v>6</v>
      </c>
      <c r="E4772" s="317" t="s">
        <v>1068</v>
      </c>
      <c r="F4772" s="317" t="s">
        <v>1069</v>
      </c>
      <c r="G4772" s="316"/>
      <c r="H4772" s="316" t="s">
        <v>1070</v>
      </c>
      <c r="I4772" s="317" t="s">
        <v>11</v>
      </c>
      <c r="J4772" s="317" t="s">
        <v>1071</v>
      </c>
      <c r="K4772" s="318" t="s">
        <v>1072</v>
      </c>
    </row>
    <row r="4773" spans="1:11" hidden="1">
      <c r="A4773" s="323" t="s">
        <v>1076</v>
      </c>
      <c r="B4773" s="324" t="s">
        <v>1077</v>
      </c>
      <c r="C4773" s="324" t="s">
        <v>19</v>
      </c>
      <c r="D4773" s="324">
        <v>1287</v>
      </c>
      <c r="E4773" s="323" t="s">
        <v>2503</v>
      </c>
      <c r="F4773" s="403" t="s">
        <v>1079</v>
      </c>
      <c r="G4773" s="404"/>
      <c r="H4773" s="324" t="s">
        <v>21</v>
      </c>
      <c r="I4773" s="323">
        <v>1.08</v>
      </c>
      <c r="J4773" s="323">
        <v>30.76</v>
      </c>
      <c r="K4773" s="325">
        <v>33.22</v>
      </c>
    </row>
    <row r="4774" spans="1:11" hidden="1">
      <c r="A4774" s="323" t="s">
        <v>1076</v>
      </c>
      <c r="B4774" s="324" t="s">
        <v>1077</v>
      </c>
      <c r="C4774" s="324" t="s">
        <v>19</v>
      </c>
      <c r="D4774" s="324">
        <v>1381</v>
      </c>
      <c r="E4774" s="323" t="s">
        <v>1324</v>
      </c>
      <c r="F4774" s="403" t="s">
        <v>1079</v>
      </c>
      <c r="G4774" s="404"/>
      <c r="H4774" s="324" t="s">
        <v>218</v>
      </c>
      <c r="I4774" s="323">
        <v>4.8600000000000003</v>
      </c>
      <c r="J4774" s="323">
        <v>0.93</v>
      </c>
      <c r="K4774" s="325">
        <v>4.51</v>
      </c>
    </row>
    <row r="4775" spans="1:11" hidden="1">
      <c r="A4775" s="323" t="s">
        <v>1076</v>
      </c>
      <c r="B4775" s="324" t="s">
        <v>1077</v>
      </c>
      <c r="C4775" s="324" t="s">
        <v>19</v>
      </c>
      <c r="D4775" s="324">
        <v>34357</v>
      </c>
      <c r="E4775" s="323" t="s">
        <v>1325</v>
      </c>
      <c r="F4775" s="403" t="s">
        <v>1079</v>
      </c>
      <c r="G4775" s="404"/>
      <c r="H4775" s="324" t="s">
        <v>218</v>
      </c>
      <c r="I4775" s="323">
        <v>0.24</v>
      </c>
      <c r="J4775" s="323">
        <v>5.46</v>
      </c>
      <c r="K4775" s="325">
        <v>1.31</v>
      </c>
    </row>
    <row r="4776" spans="1:11" hidden="1">
      <c r="A4776" s="323" t="s">
        <v>1076</v>
      </c>
      <c r="B4776" s="324" t="s">
        <v>1083</v>
      </c>
      <c r="C4776" s="324" t="s">
        <v>19</v>
      </c>
      <c r="D4776" s="324">
        <v>88256</v>
      </c>
      <c r="E4776" s="323" t="s">
        <v>1326</v>
      </c>
      <c r="F4776" s="403" t="s">
        <v>1085</v>
      </c>
      <c r="G4776" s="404"/>
      <c r="H4776" s="324" t="s">
        <v>979</v>
      </c>
      <c r="I4776" s="323">
        <v>0.64</v>
      </c>
      <c r="J4776" s="323">
        <v>19.899999999999999</v>
      </c>
      <c r="K4776" s="325">
        <v>12.73</v>
      </c>
    </row>
    <row r="4777" spans="1:11" hidden="1">
      <c r="A4777" s="323" t="s">
        <v>1076</v>
      </c>
      <c r="B4777" s="324" t="s">
        <v>1083</v>
      </c>
      <c r="C4777" s="324" t="s">
        <v>19</v>
      </c>
      <c r="D4777" s="324">
        <v>88316</v>
      </c>
      <c r="E4777" s="323" t="s">
        <v>1086</v>
      </c>
      <c r="F4777" s="403" t="s">
        <v>1085</v>
      </c>
      <c r="G4777" s="404"/>
      <c r="H4777" s="324" t="s">
        <v>979</v>
      </c>
      <c r="I4777" s="323">
        <v>0.26</v>
      </c>
      <c r="J4777" s="323">
        <v>16.02</v>
      </c>
      <c r="K4777" s="325">
        <v>4.16</v>
      </c>
    </row>
    <row r="4778" spans="1:11" hidden="1">
      <c r="A4778" s="277"/>
      <c r="B4778"/>
      <c r="C4778"/>
      <c r="D4778"/>
      <c r="E4778" s="277"/>
      <c r="F4778" s="277"/>
      <c r="G4778"/>
      <c r="H4778"/>
      <c r="I4778" s="277"/>
      <c r="J4778" s="277"/>
      <c r="K4778" s="278"/>
    </row>
    <row r="4779" spans="1:11" hidden="1">
      <c r="A4779" s="277"/>
      <c r="B4779"/>
      <c r="C4779"/>
      <c r="D4779"/>
      <c r="E4779" s="277"/>
      <c r="F4779" s="277"/>
      <c r="G4779"/>
      <c r="H4779"/>
      <c r="I4779" s="277"/>
      <c r="J4779" s="277"/>
      <c r="K4779" s="278"/>
    </row>
    <row r="4780" spans="1:11" ht="78.75" hidden="1">
      <c r="A4780" s="319" t="s">
        <v>2506</v>
      </c>
      <c r="B4780" s="320" t="s">
        <v>1074</v>
      </c>
      <c r="C4780" s="320" t="s">
        <v>19</v>
      </c>
      <c r="D4780" s="320">
        <v>91693</v>
      </c>
      <c r="E4780" s="321" t="s">
        <v>1100</v>
      </c>
      <c r="F4780" s="321" t="s">
        <v>2125</v>
      </c>
      <c r="G4780" s="320"/>
      <c r="H4780" s="320" t="s">
        <v>1101</v>
      </c>
      <c r="I4780" s="321">
        <v>1</v>
      </c>
      <c r="J4780" s="321">
        <v>15.37</v>
      </c>
      <c r="K4780" s="322">
        <v>15.37</v>
      </c>
    </row>
    <row r="4781" spans="1:11" ht="24.75" hidden="1">
      <c r="A4781" s="315"/>
      <c r="B4781" s="316" t="s">
        <v>1066</v>
      </c>
      <c r="C4781" s="316" t="s">
        <v>1067</v>
      </c>
      <c r="D4781" s="316" t="s">
        <v>6</v>
      </c>
      <c r="E4781" s="317" t="s">
        <v>1068</v>
      </c>
      <c r="F4781" s="317" t="s">
        <v>1069</v>
      </c>
      <c r="G4781" s="316"/>
      <c r="H4781" s="316" t="s">
        <v>1070</v>
      </c>
      <c r="I4781" s="317" t="s">
        <v>11</v>
      </c>
      <c r="J4781" s="317" t="s">
        <v>1071</v>
      </c>
      <c r="K4781" s="318" t="s">
        <v>1072</v>
      </c>
    </row>
    <row r="4782" spans="1:11" hidden="1">
      <c r="A4782" s="323" t="s">
        <v>1076</v>
      </c>
      <c r="B4782" s="324" t="s">
        <v>1083</v>
      </c>
      <c r="C4782" s="324" t="s">
        <v>19</v>
      </c>
      <c r="D4782" s="324">
        <v>88297</v>
      </c>
      <c r="E4782" s="323" t="s">
        <v>2177</v>
      </c>
      <c r="F4782" s="403" t="s">
        <v>1085</v>
      </c>
      <c r="G4782" s="404"/>
      <c r="H4782" s="324" t="s">
        <v>979</v>
      </c>
      <c r="I4782" s="323">
        <v>1</v>
      </c>
      <c r="J4782" s="323">
        <v>15.24</v>
      </c>
      <c r="K4782" s="325">
        <v>15.24</v>
      </c>
    </row>
    <row r="4783" spans="1:11" ht="24.75" hidden="1">
      <c r="A4783" s="323" t="s">
        <v>1076</v>
      </c>
      <c r="B4783" s="324" t="s">
        <v>1083</v>
      </c>
      <c r="C4783" s="324" t="s">
        <v>19</v>
      </c>
      <c r="D4783" s="324">
        <v>91688</v>
      </c>
      <c r="E4783" s="323" t="s">
        <v>2507</v>
      </c>
      <c r="F4783" s="403" t="s">
        <v>1098</v>
      </c>
      <c r="G4783" s="404"/>
      <c r="H4783" s="324" t="s">
        <v>979</v>
      </c>
      <c r="I4783" s="323">
        <v>1</v>
      </c>
      <c r="J4783" s="323">
        <v>0.12</v>
      </c>
      <c r="K4783" s="325">
        <v>0.12</v>
      </c>
    </row>
    <row r="4784" spans="1:11" hidden="1">
      <c r="A4784" s="323" t="s">
        <v>1076</v>
      </c>
      <c r="B4784" s="324" t="s">
        <v>1083</v>
      </c>
      <c r="C4784" s="324" t="s">
        <v>19</v>
      </c>
      <c r="D4784" s="324">
        <v>91689</v>
      </c>
      <c r="E4784" s="323" t="s">
        <v>2508</v>
      </c>
      <c r="F4784" s="403" t="s">
        <v>1098</v>
      </c>
      <c r="G4784" s="404"/>
      <c r="H4784" s="324" t="s">
        <v>979</v>
      </c>
      <c r="I4784" s="323">
        <v>1</v>
      </c>
      <c r="J4784" s="323">
        <v>0.01</v>
      </c>
      <c r="K4784" s="325">
        <v>0.01</v>
      </c>
    </row>
    <row r="4785" spans="1:11" hidden="1">
      <c r="A4785" s="277"/>
      <c r="B4785"/>
      <c r="C4785"/>
      <c r="D4785"/>
      <c r="E4785" s="277"/>
      <c r="F4785" s="277"/>
      <c r="G4785"/>
      <c r="H4785"/>
      <c r="I4785" s="277"/>
      <c r="J4785" s="277"/>
      <c r="K4785" s="278"/>
    </row>
    <row r="4786" spans="1:11" hidden="1">
      <c r="A4786" s="277"/>
      <c r="B4786"/>
      <c r="C4786"/>
      <c r="D4786"/>
      <c r="E4786" s="277"/>
      <c r="F4786" s="277"/>
      <c r="G4786"/>
      <c r="H4786"/>
      <c r="I4786" s="277"/>
      <c r="J4786" s="277"/>
      <c r="K4786" s="278"/>
    </row>
    <row r="4787" spans="1:11" ht="78.75" hidden="1">
      <c r="A4787" s="319" t="s">
        <v>2509</v>
      </c>
      <c r="B4787" s="320" t="s">
        <v>1074</v>
      </c>
      <c r="C4787" s="320" t="s">
        <v>19</v>
      </c>
      <c r="D4787" s="320">
        <v>91692</v>
      </c>
      <c r="E4787" s="321" t="s">
        <v>1097</v>
      </c>
      <c r="F4787" s="321" t="s">
        <v>2125</v>
      </c>
      <c r="G4787" s="320"/>
      <c r="H4787" s="320" t="s">
        <v>1099</v>
      </c>
      <c r="I4787" s="321">
        <v>1</v>
      </c>
      <c r="J4787" s="321">
        <v>16.68</v>
      </c>
      <c r="K4787" s="322">
        <v>16.68</v>
      </c>
    </row>
    <row r="4788" spans="1:11" ht="24.75" hidden="1">
      <c r="A4788" s="315"/>
      <c r="B4788" s="316" t="s">
        <v>1066</v>
      </c>
      <c r="C4788" s="316" t="s">
        <v>1067</v>
      </c>
      <c r="D4788" s="316" t="s">
        <v>6</v>
      </c>
      <c r="E4788" s="317" t="s">
        <v>1068</v>
      </c>
      <c r="F4788" s="317" t="s">
        <v>1069</v>
      </c>
      <c r="G4788" s="316"/>
      <c r="H4788" s="316" t="s">
        <v>1070</v>
      </c>
      <c r="I4788" s="317" t="s">
        <v>11</v>
      </c>
      <c r="J4788" s="317" t="s">
        <v>1071</v>
      </c>
      <c r="K4788" s="318" t="s">
        <v>1072</v>
      </c>
    </row>
    <row r="4789" spans="1:11" hidden="1">
      <c r="A4789" s="323" t="s">
        <v>1076</v>
      </c>
      <c r="B4789" s="324" t="s">
        <v>1083</v>
      </c>
      <c r="C4789" s="324" t="s">
        <v>19</v>
      </c>
      <c r="D4789" s="324">
        <v>88297</v>
      </c>
      <c r="E4789" s="323" t="s">
        <v>2177</v>
      </c>
      <c r="F4789" s="403" t="s">
        <v>1085</v>
      </c>
      <c r="G4789" s="404"/>
      <c r="H4789" s="324" t="s">
        <v>979</v>
      </c>
      <c r="I4789" s="323">
        <v>1</v>
      </c>
      <c r="J4789" s="323">
        <v>15.24</v>
      </c>
      <c r="K4789" s="325">
        <v>15.24</v>
      </c>
    </row>
    <row r="4790" spans="1:11" ht="24.75" hidden="1">
      <c r="A4790" s="323" t="s">
        <v>1076</v>
      </c>
      <c r="B4790" s="324" t="s">
        <v>1083</v>
      </c>
      <c r="C4790" s="324" t="s">
        <v>19</v>
      </c>
      <c r="D4790" s="324">
        <v>91688</v>
      </c>
      <c r="E4790" s="323" t="s">
        <v>2507</v>
      </c>
      <c r="F4790" s="403" t="s">
        <v>1098</v>
      </c>
      <c r="G4790" s="404"/>
      <c r="H4790" s="324" t="s">
        <v>979</v>
      </c>
      <c r="I4790" s="323">
        <v>1</v>
      </c>
      <c r="J4790" s="323">
        <v>0.12</v>
      </c>
      <c r="K4790" s="325">
        <v>0.12</v>
      </c>
    </row>
    <row r="4791" spans="1:11" hidden="1">
      <c r="A4791" s="323" t="s">
        <v>1076</v>
      </c>
      <c r="B4791" s="324" t="s">
        <v>1083</v>
      </c>
      <c r="C4791" s="324" t="s">
        <v>19</v>
      </c>
      <c r="D4791" s="324">
        <v>91689</v>
      </c>
      <c r="E4791" s="323" t="s">
        <v>2508</v>
      </c>
      <c r="F4791" s="403" t="s">
        <v>1098</v>
      </c>
      <c r="G4791" s="404"/>
      <c r="H4791" s="324" t="s">
        <v>979</v>
      </c>
      <c r="I4791" s="323">
        <v>1</v>
      </c>
      <c r="J4791" s="323">
        <v>0.01</v>
      </c>
      <c r="K4791" s="325">
        <v>0.01</v>
      </c>
    </row>
    <row r="4792" spans="1:11" ht="24.75" hidden="1">
      <c r="A4792" s="323" t="s">
        <v>1076</v>
      </c>
      <c r="B4792" s="324" t="s">
        <v>1083</v>
      </c>
      <c r="C4792" s="324" t="s">
        <v>19</v>
      </c>
      <c r="D4792" s="324">
        <v>91690</v>
      </c>
      <c r="E4792" s="323" t="s">
        <v>2510</v>
      </c>
      <c r="F4792" s="403" t="s">
        <v>1098</v>
      </c>
      <c r="G4792" s="404"/>
      <c r="H4792" s="324" t="s">
        <v>979</v>
      </c>
      <c r="I4792" s="323">
        <v>1</v>
      </c>
      <c r="J4792" s="323">
        <v>0.08</v>
      </c>
      <c r="K4792" s="325">
        <v>0.08</v>
      </c>
    </row>
    <row r="4793" spans="1:11" ht="24.75" hidden="1">
      <c r="A4793" s="323" t="s">
        <v>1076</v>
      </c>
      <c r="B4793" s="324" t="s">
        <v>1083</v>
      </c>
      <c r="C4793" s="324" t="s">
        <v>19</v>
      </c>
      <c r="D4793" s="324">
        <v>91691</v>
      </c>
      <c r="E4793" s="323" t="s">
        <v>2511</v>
      </c>
      <c r="F4793" s="403" t="s">
        <v>1098</v>
      </c>
      <c r="G4793" s="404"/>
      <c r="H4793" s="324" t="s">
        <v>979</v>
      </c>
      <c r="I4793" s="323">
        <v>1</v>
      </c>
      <c r="J4793" s="323">
        <v>1.23</v>
      </c>
      <c r="K4793" s="325">
        <v>1.23</v>
      </c>
    </row>
    <row r="4794" spans="1:11" hidden="1">
      <c r="A4794" s="277"/>
      <c r="B4794"/>
      <c r="C4794"/>
      <c r="D4794"/>
      <c r="E4794" s="277"/>
      <c r="F4794" s="277"/>
      <c r="G4794"/>
      <c r="H4794"/>
      <c r="I4794" s="277"/>
      <c r="J4794" s="277"/>
      <c r="K4794" s="278"/>
    </row>
    <row r="4795" spans="1:11" hidden="1">
      <c r="A4795" s="277"/>
      <c r="B4795"/>
      <c r="C4795"/>
      <c r="D4795"/>
      <c r="E4795" s="277"/>
      <c r="F4795" s="277"/>
      <c r="G4795"/>
      <c r="H4795"/>
      <c r="I4795" s="277"/>
      <c r="J4795" s="277"/>
      <c r="K4795" s="278"/>
    </row>
    <row r="4796" spans="1:11" ht="78.75" hidden="1">
      <c r="A4796" s="319" t="s">
        <v>2512</v>
      </c>
      <c r="B4796" s="320" t="s">
        <v>1074</v>
      </c>
      <c r="C4796" s="320" t="s">
        <v>19</v>
      </c>
      <c r="D4796" s="320">
        <v>91688</v>
      </c>
      <c r="E4796" s="321" t="s">
        <v>2507</v>
      </c>
      <c r="F4796" s="321" t="s">
        <v>2125</v>
      </c>
      <c r="G4796" s="320"/>
      <c r="H4796" s="320" t="s">
        <v>979</v>
      </c>
      <c r="I4796" s="321">
        <v>1</v>
      </c>
      <c r="J4796" s="321">
        <v>0.12</v>
      </c>
      <c r="K4796" s="322">
        <v>0.12</v>
      </c>
    </row>
    <row r="4797" spans="1:11" ht="24.75" hidden="1">
      <c r="A4797" s="315"/>
      <c r="B4797" s="316" t="s">
        <v>1066</v>
      </c>
      <c r="C4797" s="316" t="s">
        <v>1067</v>
      </c>
      <c r="D4797" s="316" t="s">
        <v>6</v>
      </c>
      <c r="E4797" s="317" t="s">
        <v>1068</v>
      </c>
      <c r="F4797" s="317" t="s">
        <v>1069</v>
      </c>
      <c r="G4797" s="316"/>
      <c r="H4797" s="316" t="s">
        <v>1070</v>
      </c>
      <c r="I4797" s="317" t="s">
        <v>11</v>
      </c>
      <c r="J4797" s="317" t="s">
        <v>1071</v>
      </c>
      <c r="K4797" s="318" t="s">
        <v>1072</v>
      </c>
    </row>
    <row r="4798" spans="1:11" hidden="1">
      <c r="A4798" s="323" t="s">
        <v>1076</v>
      </c>
      <c r="B4798" s="324" t="s">
        <v>1077</v>
      </c>
      <c r="C4798" s="324" t="s">
        <v>19</v>
      </c>
      <c r="D4798" s="324">
        <v>14618</v>
      </c>
      <c r="E4798" s="323" t="s">
        <v>2513</v>
      </c>
      <c r="F4798" s="403" t="s">
        <v>1202</v>
      </c>
      <c r="G4798" s="404"/>
      <c r="H4798" s="324" t="s">
        <v>123</v>
      </c>
      <c r="I4798" s="323">
        <v>7.2000000000000002E-5</v>
      </c>
      <c r="J4798" s="323">
        <v>1778.58</v>
      </c>
      <c r="K4798" s="325">
        <v>0.12</v>
      </c>
    </row>
    <row r="4799" spans="1:11" hidden="1">
      <c r="A4799" s="277"/>
      <c r="B4799"/>
      <c r="C4799"/>
      <c r="D4799"/>
      <c r="E4799" s="277"/>
      <c r="F4799" s="277"/>
      <c r="G4799"/>
      <c r="H4799"/>
      <c r="I4799" s="277"/>
      <c r="J4799" s="277"/>
      <c r="K4799" s="278"/>
    </row>
    <row r="4800" spans="1:11" hidden="1">
      <c r="A4800" s="277"/>
      <c r="B4800"/>
      <c r="C4800"/>
      <c r="D4800"/>
      <c r="E4800" s="277"/>
      <c r="F4800" s="277"/>
      <c r="G4800"/>
      <c r="H4800"/>
      <c r="I4800" s="277"/>
      <c r="J4800" s="277"/>
      <c r="K4800" s="278"/>
    </row>
    <row r="4801" spans="1:11" ht="78.75" hidden="1">
      <c r="A4801" s="319" t="s">
        <v>2514</v>
      </c>
      <c r="B4801" s="320" t="s">
        <v>1074</v>
      </c>
      <c r="C4801" s="320" t="s">
        <v>19</v>
      </c>
      <c r="D4801" s="320">
        <v>91689</v>
      </c>
      <c r="E4801" s="321" t="s">
        <v>2508</v>
      </c>
      <c r="F4801" s="321" t="s">
        <v>2125</v>
      </c>
      <c r="G4801" s="320"/>
      <c r="H4801" s="320" t="s">
        <v>979</v>
      </c>
      <c r="I4801" s="321">
        <v>1</v>
      </c>
      <c r="J4801" s="321">
        <v>0.01</v>
      </c>
      <c r="K4801" s="322">
        <v>0.01</v>
      </c>
    </row>
    <row r="4802" spans="1:11" ht="24.75" hidden="1">
      <c r="A4802" s="315"/>
      <c r="B4802" s="316" t="s">
        <v>1066</v>
      </c>
      <c r="C4802" s="316" t="s">
        <v>1067</v>
      </c>
      <c r="D4802" s="316" t="s">
        <v>6</v>
      </c>
      <c r="E4802" s="317" t="s">
        <v>1068</v>
      </c>
      <c r="F4802" s="317" t="s">
        <v>1069</v>
      </c>
      <c r="G4802" s="316"/>
      <c r="H4802" s="316" t="s">
        <v>1070</v>
      </c>
      <c r="I4802" s="317" t="s">
        <v>11</v>
      </c>
      <c r="J4802" s="317" t="s">
        <v>1071</v>
      </c>
      <c r="K4802" s="318" t="s">
        <v>1072</v>
      </c>
    </row>
    <row r="4803" spans="1:11" hidden="1">
      <c r="A4803" s="323" t="s">
        <v>1076</v>
      </c>
      <c r="B4803" s="324" t="s">
        <v>1077</v>
      </c>
      <c r="C4803" s="324" t="s">
        <v>19</v>
      </c>
      <c r="D4803" s="324">
        <v>14618</v>
      </c>
      <c r="E4803" s="323" t="s">
        <v>2513</v>
      </c>
      <c r="F4803" s="403" t="s">
        <v>1202</v>
      </c>
      <c r="G4803" s="404"/>
      <c r="H4803" s="324" t="s">
        <v>123</v>
      </c>
      <c r="I4803" s="323">
        <v>7.5000000000000002E-6</v>
      </c>
      <c r="J4803" s="323">
        <v>1778.58</v>
      </c>
      <c r="K4803" s="325">
        <v>0.01</v>
      </c>
    </row>
    <row r="4804" spans="1:11" hidden="1">
      <c r="A4804" s="277"/>
      <c r="B4804"/>
      <c r="C4804"/>
      <c r="D4804"/>
      <c r="E4804" s="277"/>
      <c r="F4804" s="277"/>
      <c r="G4804"/>
      <c r="H4804"/>
      <c r="I4804" s="277"/>
      <c r="J4804" s="277"/>
      <c r="K4804" s="278"/>
    </row>
    <row r="4805" spans="1:11" hidden="1">
      <c r="A4805" s="277"/>
      <c r="B4805"/>
      <c r="C4805"/>
      <c r="D4805"/>
      <c r="E4805" s="277"/>
      <c r="F4805" s="277"/>
      <c r="G4805"/>
      <c r="H4805"/>
      <c r="I4805" s="277"/>
      <c r="J4805" s="277"/>
      <c r="K4805" s="278"/>
    </row>
    <row r="4806" spans="1:11" ht="78.75" hidden="1">
      <c r="A4806" s="319" t="s">
        <v>2515</v>
      </c>
      <c r="B4806" s="320" t="s">
        <v>1074</v>
      </c>
      <c r="C4806" s="320" t="s">
        <v>19</v>
      </c>
      <c r="D4806" s="320">
        <v>91690</v>
      </c>
      <c r="E4806" s="321" t="s">
        <v>2510</v>
      </c>
      <c r="F4806" s="321" t="s">
        <v>2125</v>
      </c>
      <c r="G4806" s="320"/>
      <c r="H4806" s="320" t="s">
        <v>979</v>
      </c>
      <c r="I4806" s="321">
        <v>1</v>
      </c>
      <c r="J4806" s="321">
        <v>0.08</v>
      </c>
      <c r="K4806" s="322">
        <v>0.08</v>
      </c>
    </row>
    <row r="4807" spans="1:11" ht="24.75" hidden="1">
      <c r="A4807" s="315"/>
      <c r="B4807" s="316" t="s">
        <v>1066</v>
      </c>
      <c r="C4807" s="316" t="s">
        <v>1067</v>
      </c>
      <c r="D4807" s="316" t="s">
        <v>6</v>
      </c>
      <c r="E4807" s="317" t="s">
        <v>1068</v>
      </c>
      <c r="F4807" s="317" t="s">
        <v>1069</v>
      </c>
      <c r="G4807" s="316"/>
      <c r="H4807" s="316" t="s">
        <v>1070</v>
      </c>
      <c r="I4807" s="317" t="s">
        <v>11</v>
      </c>
      <c r="J4807" s="317" t="s">
        <v>1071</v>
      </c>
      <c r="K4807" s="318" t="s">
        <v>1072</v>
      </c>
    </row>
    <row r="4808" spans="1:11" hidden="1">
      <c r="A4808" s="323" t="s">
        <v>1076</v>
      </c>
      <c r="B4808" s="324" t="s">
        <v>1077</v>
      </c>
      <c r="C4808" s="324" t="s">
        <v>19</v>
      </c>
      <c r="D4808" s="324">
        <v>14618</v>
      </c>
      <c r="E4808" s="323" t="s">
        <v>2513</v>
      </c>
      <c r="F4808" s="403" t="s">
        <v>1202</v>
      </c>
      <c r="G4808" s="404"/>
      <c r="H4808" s="324" t="s">
        <v>123</v>
      </c>
      <c r="I4808" s="323">
        <v>5.0000000000000002E-5</v>
      </c>
      <c r="J4808" s="323">
        <v>1778.58</v>
      </c>
      <c r="K4808" s="325">
        <v>0.08</v>
      </c>
    </row>
    <row r="4809" spans="1:11" hidden="1">
      <c r="A4809" s="277"/>
      <c r="B4809"/>
      <c r="C4809"/>
      <c r="D4809"/>
      <c r="E4809" s="277"/>
      <c r="F4809" s="277"/>
      <c r="G4809"/>
      <c r="H4809"/>
      <c r="I4809" s="277"/>
      <c r="J4809" s="277"/>
      <c r="K4809" s="278"/>
    </row>
    <row r="4810" spans="1:11" hidden="1">
      <c r="A4810" s="277"/>
      <c r="B4810"/>
      <c r="C4810"/>
      <c r="D4810"/>
      <c r="E4810" s="277"/>
      <c r="F4810" s="277"/>
      <c r="G4810"/>
      <c r="H4810"/>
      <c r="I4810" s="277"/>
      <c r="J4810" s="277"/>
      <c r="K4810" s="278"/>
    </row>
    <row r="4811" spans="1:11" ht="78.75" hidden="1">
      <c r="A4811" s="319" t="s">
        <v>2516</v>
      </c>
      <c r="B4811" s="320" t="s">
        <v>1074</v>
      </c>
      <c r="C4811" s="320" t="s">
        <v>19</v>
      </c>
      <c r="D4811" s="320">
        <v>91691</v>
      </c>
      <c r="E4811" s="321" t="s">
        <v>2511</v>
      </c>
      <c r="F4811" s="321" t="s">
        <v>2125</v>
      </c>
      <c r="G4811" s="320"/>
      <c r="H4811" s="320" t="s">
        <v>979</v>
      </c>
      <c r="I4811" s="321">
        <v>1</v>
      </c>
      <c r="J4811" s="321">
        <v>1.23</v>
      </c>
      <c r="K4811" s="322">
        <v>1.23</v>
      </c>
    </row>
    <row r="4812" spans="1:11" ht="24.75" hidden="1">
      <c r="A4812" s="315"/>
      <c r="B4812" s="316" t="s">
        <v>1066</v>
      </c>
      <c r="C4812" s="316" t="s">
        <v>1067</v>
      </c>
      <c r="D4812" s="316" t="s">
        <v>6</v>
      </c>
      <c r="E4812" s="317" t="s">
        <v>1068</v>
      </c>
      <c r="F4812" s="317" t="s">
        <v>1069</v>
      </c>
      <c r="G4812" s="316"/>
      <c r="H4812" s="316" t="s">
        <v>1070</v>
      </c>
      <c r="I4812" s="317" t="s">
        <v>11</v>
      </c>
      <c r="J4812" s="317" t="s">
        <v>1071</v>
      </c>
      <c r="K4812" s="318" t="s">
        <v>1072</v>
      </c>
    </row>
    <row r="4813" spans="1:11" hidden="1">
      <c r="A4813" s="323" t="s">
        <v>1076</v>
      </c>
      <c r="B4813" s="324" t="s">
        <v>1077</v>
      </c>
      <c r="C4813" s="324" t="s">
        <v>19</v>
      </c>
      <c r="D4813" s="324">
        <v>2705</v>
      </c>
      <c r="E4813" s="323" t="s">
        <v>2136</v>
      </c>
      <c r="F4813" s="403" t="s">
        <v>1079</v>
      </c>
      <c r="G4813" s="404"/>
      <c r="H4813" s="324" t="s">
        <v>2137</v>
      </c>
      <c r="I4813" s="323">
        <v>1.36</v>
      </c>
      <c r="J4813" s="323">
        <v>0.91</v>
      </c>
      <c r="K4813" s="325">
        <v>1.23</v>
      </c>
    </row>
    <row r="4814" spans="1:11" hidden="1">
      <c r="A4814" s="277"/>
      <c r="B4814"/>
      <c r="C4814"/>
      <c r="D4814"/>
      <c r="E4814" s="277"/>
      <c r="F4814" s="277"/>
      <c r="G4814"/>
      <c r="H4814"/>
      <c r="I4814" s="277"/>
      <c r="J4814" s="277"/>
      <c r="K4814" s="278"/>
    </row>
    <row r="4815" spans="1:11" hidden="1">
      <c r="A4815" s="277"/>
      <c r="B4815"/>
      <c r="C4815"/>
      <c r="D4815"/>
      <c r="E4815" s="277"/>
      <c r="F4815" s="277"/>
      <c r="G4815"/>
      <c r="H4815"/>
      <c r="I4815" s="277"/>
      <c r="J4815" s="277"/>
      <c r="K4815" s="278"/>
    </row>
    <row r="4816" spans="1:11" ht="31.5" hidden="1">
      <c r="A4816" s="319" t="s">
        <v>2517</v>
      </c>
      <c r="B4816" s="320" t="s">
        <v>1074</v>
      </c>
      <c r="C4816" s="320" t="s">
        <v>19</v>
      </c>
      <c r="D4816" s="320">
        <v>88315</v>
      </c>
      <c r="E4816" s="321" t="s">
        <v>1829</v>
      </c>
      <c r="F4816" s="321" t="s">
        <v>1195</v>
      </c>
      <c r="G4816" s="320"/>
      <c r="H4816" s="320" t="s">
        <v>979</v>
      </c>
      <c r="I4816" s="321">
        <v>1</v>
      </c>
      <c r="J4816" s="321">
        <v>19.86</v>
      </c>
      <c r="K4816" s="322">
        <v>19.86</v>
      </c>
    </row>
    <row r="4817" spans="1:11" ht="24.75" hidden="1">
      <c r="A4817" s="315"/>
      <c r="B4817" s="316" t="s">
        <v>1066</v>
      </c>
      <c r="C4817" s="316" t="s">
        <v>1067</v>
      </c>
      <c r="D4817" s="316" t="s">
        <v>6</v>
      </c>
      <c r="E4817" s="317" t="s">
        <v>1068</v>
      </c>
      <c r="F4817" s="317" t="s">
        <v>1069</v>
      </c>
      <c r="G4817" s="316"/>
      <c r="H4817" s="316" t="s">
        <v>1070</v>
      </c>
      <c r="I4817" s="317" t="s">
        <v>11</v>
      </c>
      <c r="J4817" s="317" t="s">
        <v>1071</v>
      </c>
      <c r="K4817" s="318" t="s">
        <v>1072</v>
      </c>
    </row>
    <row r="4818" spans="1:11" hidden="1">
      <c r="A4818" s="323" t="s">
        <v>1076</v>
      </c>
      <c r="B4818" s="324" t="s">
        <v>1077</v>
      </c>
      <c r="C4818" s="324" t="s">
        <v>19</v>
      </c>
      <c r="D4818" s="324">
        <v>6110</v>
      </c>
      <c r="E4818" s="323" t="s">
        <v>2288</v>
      </c>
      <c r="F4818" s="403" t="s">
        <v>1197</v>
      </c>
      <c r="G4818" s="404"/>
      <c r="H4818" s="324" t="s">
        <v>979</v>
      </c>
      <c r="I4818" s="323">
        <v>1</v>
      </c>
      <c r="J4818" s="323">
        <v>14.83</v>
      </c>
      <c r="K4818" s="325">
        <v>14.83</v>
      </c>
    </row>
    <row r="4819" spans="1:11" hidden="1">
      <c r="A4819" s="323" t="s">
        <v>1076</v>
      </c>
      <c r="B4819" s="324" t="s">
        <v>1077</v>
      </c>
      <c r="C4819" s="324" t="s">
        <v>19</v>
      </c>
      <c r="D4819" s="324">
        <v>37370</v>
      </c>
      <c r="E4819" s="323" t="s">
        <v>2049</v>
      </c>
      <c r="F4819" s="403" t="s">
        <v>1079</v>
      </c>
      <c r="G4819" s="404"/>
      <c r="H4819" s="324" t="s">
        <v>979</v>
      </c>
      <c r="I4819" s="323">
        <v>1</v>
      </c>
      <c r="J4819" s="323">
        <v>1.52</v>
      </c>
      <c r="K4819" s="325">
        <v>1.52</v>
      </c>
    </row>
    <row r="4820" spans="1:11" hidden="1">
      <c r="A4820" s="323" t="s">
        <v>1076</v>
      </c>
      <c r="B4820" s="324" t="s">
        <v>1077</v>
      </c>
      <c r="C4820" s="324" t="s">
        <v>19</v>
      </c>
      <c r="D4820" s="324">
        <v>37371</v>
      </c>
      <c r="E4820" s="323" t="s">
        <v>2050</v>
      </c>
      <c r="F4820" s="403" t="s">
        <v>1959</v>
      </c>
      <c r="G4820" s="404"/>
      <c r="H4820" s="324" t="s">
        <v>979</v>
      </c>
      <c r="I4820" s="323">
        <v>1</v>
      </c>
      <c r="J4820" s="323">
        <v>0.68</v>
      </c>
      <c r="K4820" s="325">
        <v>0.68</v>
      </c>
    </row>
    <row r="4821" spans="1:11" hidden="1">
      <c r="A4821" s="323" t="s">
        <v>1076</v>
      </c>
      <c r="B4821" s="324" t="s">
        <v>1077</v>
      </c>
      <c r="C4821" s="324" t="s">
        <v>19</v>
      </c>
      <c r="D4821" s="324">
        <v>37372</v>
      </c>
      <c r="E4821" s="323" t="s">
        <v>1198</v>
      </c>
      <c r="F4821" s="403" t="s">
        <v>1079</v>
      </c>
      <c r="G4821" s="404"/>
      <c r="H4821" s="324" t="s">
        <v>979</v>
      </c>
      <c r="I4821" s="323">
        <v>1</v>
      </c>
      <c r="J4821" s="323">
        <v>0.81</v>
      </c>
      <c r="K4821" s="325">
        <v>0.81</v>
      </c>
    </row>
    <row r="4822" spans="1:11" hidden="1">
      <c r="A4822" s="323" t="s">
        <v>1076</v>
      </c>
      <c r="B4822" s="324" t="s">
        <v>1077</v>
      </c>
      <c r="C4822" s="324" t="s">
        <v>19</v>
      </c>
      <c r="D4822" s="324">
        <v>37373</v>
      </c>
      <c r="E4822" s="323" t="s">
        <v>1199</v>
      </c>
      <c r="F4822" s="403" t="s">
        <v>1200</v>
      </c>
      <c r="G4822" s="404"/>
      <c r="H4822" s="324" t="s">
        <v>979</v>
      </c>
      <c r="I4822" s="323">
        <v>1</v>
      </c>
      <c r="J4822" s="323">
        <v>0.06</v>
      </c>
      <c r="K4822" s="325">
        <v>0.06</v>
      </c>
    </row>
    <row r="4823" spans="1:11" hidden="1">
      <c r="A4823" s="323" t="s">
        <v>1076</v>
      </c>
      <c r="B4823" s="324" t="s">
        <v>1077</v>
      </c>
      <c r="C4823" s="324" t="s">
        <v>19</v>
      </c>
      <c r="D4823" s="324">
        <v>43465</v>
      </c>
      <c r="E4823" s="323" t="s">
        <v>2051</v>
      </c>
      <c r="F4823" s="403" t="s">
        <v>1202</v>
      </c>
      <c r="G4823" s="404"/>
      <c r="H4823" s="324" t="s">
        <v>979</v>
      </c>
      <c r="I4823" s="323">
        <v>1</v>
      </c>
      <c r="J4823" s="323">
        <v>0.74</v>
      </c>
      <c r="K4823" s="325">
        <v>0.74</v>
      </c>
    </row>
    <row r="4824" spans="1:11" hidden="1">
      <c r="A4824" s="323" t="s">
        <v>1076</v>
      </c>
      <c r="B4824" s="324" t="s">
        <v>1077</v>
      </c>
      <c r="C4824" s="324" t="s">
        <v>19</v>
      </c>
      <c r="D4824" s="324">
        <v>43489</v>
      </c>
      <c r="E4824" s="323" t="s">
        <v>2052</v>
      </c>
      <c r="F4824" s="403" t="s">
        <v>1202</v>
      </c>
      <c r="G4824" s="404"/>
      <c r="H4824" s="324" t="s">
        <v>979</v>
      </c>
      <c r="I4824" s="323">
        <v>1</v>
      </c>
      <c r="J4824" s="323">
        <v>1.0900000000000001</v>
      </c>
      <c r="K4824" s="325">
        <v>1.0900000000000001</v>
      </c>
    </row>
    <row r="4825" spans="1:11" hidden="1">
      <c r="A4825" s="323" t="s">
        <v>1076</v>
      </c>
      <c r="B4825" s="324" t="s">
        <v>1083</v>
      </c>
      <c r="C4825" s="324" t="s">
        <v>19</v>
      </c>
      <c r="D4825" s="324">
        <v>95377</v>
      </c>
      <c r="E4825" s="323" t="s">
        <v>2287</v>
      </c>
      <c r="F4825" s="403" t="s">
        <v>1085</v>
      </c>
      <c r="G4825" s="404"/>
      <c r="H4825" s="324" t="s">
        <v>979</v>
      </c>
      <c r="I4825" s="323">
        <v>1</v>
      </c>
      <c r="J4825" s="323">
        <v>0.13</v>
      </c>
      <c r="K4825" s="325">
        <v>0.13</v>
      </c>
    </row>
    <row r="4826" spans="1:11" hidden="1">
      <c r="A4826" s="277"/>
      <c r="B4826"/>
      <c r="C4826"/>
      <c r="D4826"/>
      <c r="E4826" s="277"/>
      <c r="F4826" s="277"/>
      <c r="G4826"/>
      <c r="H4826"/>
      <c r="I4826" s="277"/>
      <c r="J4826" s="277"/>
      <c r="K4826" s="278"/>
    </row>
    <row r="4827" spans="1:11" hidden="1">
      <c r="A4827" s="277"/>
      <c r="B4827"/>
      <c r="C4827"/>
      <c r="D4827"/>
      <c r="E4827" s="277"/>
      <c r="F4827" s="277"/>
      <c r="G4827"/>
      <c r="H4827"/>
      <c r="I4827" s="277"/>
      <c r="J4827" s="277"/>
      <c r="K4827" s="278"/>
    </row>
    <row r="4828" spans="1:11" ht="31.5" hidden="1">
      <c r="A4828" s="319" t="s">
        <v>2518</v>
      </c>
      <c r="B4828" s="320" t="s">
        <v>1074</v>
      </c>
      <c r="C4828" s="320" t="s">
        <v>19</v>
      </c>
      <c r="D4828" s="320">
        <v>88316</v>
      </c>
      <c r="E4828" s="321" t="s">
        <v>1086</v>
      </c>
      <c r="F4828" s="321" t="s">
        <v>1195</v>
      </c>
      <c r="G4828" s="320"/>
      <c r="H4828" s="320" t="s">
        <v>979</v>
      </c>
      <c r="I4828" s="321">
        <v>1</v>
      </c>
      <c r="J4828" s="321">
        <v>16.02</v>
      </c>
      <c r="K4828" s="322">
        <v>16.02</v>
      </c>
    </row>
    <row r="4829" spans="1:11" ht="24.75" hidden="1">
      <c r="A4829" s="315"/>
      <c r="B4829" s="316" t="s">
        <v>1066</v>
      </c>
      <c r="C4829" s="316" t="s">
        <v>1067</v>
      </c>
      <c r="D4829" s="316" t="s">
        <v>6</v>
      </c>
      <c r="E4829" s="317" t="s">
        <v>1068</v>
      </c>
      <c r="F4829" s="317" t="s">
        <v>1069</v>
      </c>
      <c r="G4829" s="316"/>
      <c r="H4829" s="316" t="s">
        <v>1070</v>
      </c>
      <c r="I4829" s="317" t="s">
        <v>11</v>
      </c>
      <c r="J4829" s="317" t="s">
        <v>1071</v>
      </c>
      <c r="K4829" s="318" t="s">
        <v>1072</v>
      </c>
    </row>
    <row r="4830" spans="1:11" hidden="1">
      <c r="A4830" s="323" t="s">
        <v>1076</v>
      </c>
      <c r="B4830" s="324" t="s">
        <v>1077</v>
      </c>
      <c r="C4830" s="324" t="s">
        <v>19</v>
      </c>
      <c r="D4830" s="324">
        <v>6111</v>
      </c>
      <c r="E4830" s="323" t="s">
        <v>1292</v>
      </c>
      <c r="F4830" s="403" t="s">
        <v>1197</v>
      </c>
      <c r="G4830" s="404"/>
      <c r="H4830" s="324" t="s">
        <v>979</v>
      </c>
      <c r="I4830" s="323">
        <v>1</v>
      </c>
      <c r="J4830" s="323">
        <v>11.05</v>
      </c>
      <c r="K4830" s="325">
        <v>11.05</v>
      </c>
    </row>
    <row r="4831" spans="1:11" hidden="1">
      <c r="A4831" s="323" t="s">
        <v>1076</v>
      </c>
      <c r="B4831" s="324" t="s">
        <v>1077</v>
      </c>
      <c r="C4831" s="324" t="s">
        <v>19</v>
      </c>
      <c r="D4831" s="324">
        <v>37370</v>
      </c>
      <c r="E4831" s="323" t="s">
        <v>2049</v>
      </c>
      <c r="F4831" s="403" t="s">
        <v>1079</v>
      </c>
      <c r="G4831" s="404"/>
      <c r="H4831" s="324" t="s">
        <v>979</v>
      </c>
      <c r="I4831" s="323">
        <v>1</v>
      </c>
      <c r="J4831" s="323">
        <v>1.52</v>
      </c>
      <c r="K4831" s="325">
        <v>1.52</v>
      </c>
    </row>
    <row r="4832" spans="1:11" hidden="1">
      <c r="A4832" s="323" t="s">
        <v>1076</v>
      </c>
      <c r="B4832" s="324" t="s">
        <v>1077</v>
      </c>
      <c r="C4832" s="324" t="s">
        <v>19</v>
      </c>
      <c r="D4832" s="324">
        <v>37371</v>
      </c>
      <c r="E4832" s="323" t="s">
        <v>2050</v>
      </c>
      <c r="F4832" s="403" t="s">
        <v>1959</v>
      </c>
      <c r="G4832" s="404"/>
      <c r="H4832" s="324" t="s">
        <v>979</v>
      </c>
      <c r="I4832" s="323">
        <v>1</v>
      </c>
      <c r="J4832" s="323">
        <v>0.68</v>
      </c>
      <c r="K4832" s="325">
        <v>0.68</v>
      </c>
    </row>
    <row r="4833" spans="1:11" hidden="1">
      <c r="A4833" s="323" t="s">
        <v>1076</v>
      </c>
      <c r="B4833" s="324" t="s">
        <v>1077</v>
      </c>
      <c r="C4833" s="324" t="s">
        <v>19</v>
      </c>
      <c r="D4833" s="324">
        <v>37372</v>
      </c>
      <c r="E4833" s="323" t="s">
        <v>1198</v>
      </c>
      <c r="F4833" s="403" t="s">
        <v>1079</v>
      </c>
      <c r="G4833" s="404"/>
      <c r="H4833" s="324" t="s">
        <v>979</v>
      </c>
      <c r="I4833" s="323">
        <v>1</v>
      </c>
      <c r="J4833" s="323">
        <v>0.81</v>
      </c>
      <c r="K4833" s="325">
        <v>0.81</v>
      </c>
    </row>
    <row r="4834" spans="1:11" hidden="1">
      <c r="A4834" s="323" t="s">
        <v>1076</v>
      </c>
      <c r="B4834" s="324" t="s">
        <v>1077</v>
      </c>
      <c r="C4834" s="324" t="s">
        <v>19</v>
      </c>
      <c r="D4834" s="324">
        <v>37373</v>
      </c>
      <c r="E4834" s="323" t="s">
        <v>1199</v>
      </c>
      <c r="F4834" s="403" t="s">
        <v>1200</v>
      </c>
      <c r="G4834" s="404"/>
      <c r="H4834" s="324" t="s">
        <v>979</v>
      </c>
      <c r="I4834" s="323">
        <v>1</v>
      </c>
      <c r="J4834" s="323">
        <v>0.06</v>
      </c>
      <c r="K4834" s="325">
        <v>0.06</v>
      </c>
    </row>
    <row r="4835" spans="1:11" hidden="1">
      <c r="A4835" s="323" t="s">
        <v>1076</v>
      </c>
      <c r="B4835" s="324" t="s">
        <v>1077</v>
      </c>
      <c r="C4835" s="324" t="s">
        <v>19</v>
      </c>
      <c r="D4835" s="324">
        <v>43467</v>
      </c>
      <c r="E4835" s="323" t="s">
        <v>2061</v>
      </c>
      <c r="F4835" s="403" t="s">
        <v>1202</v>
      </c>
      <c r="G4835" s="404"/>
      <c r="H4835" s="324" t="s">
        <v>979</v>
      </c>
      <c r="I4835" s="323">
        <v>1</v>
      </c>
      <c r="J4835" s="323">
        <v>0.56000000000000005</v>
      </c>
      <c r="K4835" s="325">
        <v>0.56000000000000005</v>
      </c>
    </row>
    <row r="4836" spans="1:11" hidden="1">
      <c r="A4836" s="323" t="s">
        <v>1076</v>
      </c>
      <c r="B4836" s="324" t="s">
        <v>1077</v>
      </c>
      <c r="C4836" s="324" t="s">
        <v>19</v>
      </c>
      <c r="D4836" s="324">
        <v>43491</v>
      </c>
      <c r="E4836" s="323" t="s">
        <v>2062</v>
      </c>
      <c r="F4836" s="403" t="s">
        <v>1202</v>
      </c>
      <c r="G4836" s="404"/>
      <c r="H4836" s="324" t="s">
        <v>979</v>
      </c>
      <c r="I4836" s="323">
        <v>1</v>
      </c>
      <c r="J4836" s="323">
        <v>1.1499999999999999</v>
      </c>
      <c r="K4836" s="325">
        <v>1.1499999999999999</v>
      </c>
    </row>
    <row r="4837" spans="1:11" hidden="1">
      <c r="A4837" s="323" t="s">
        <v>1076</v>
      </c>
      <c r="B4837" s="324" t="s">
        <v>1083</v>
      </c>
      <c r="C4837" s="324" t="s">
        <v>19</v>
      </c>
      <c r="D4837" s="324">
        <v>95378</v>
      </c>
      <c r="E4837" s="323" t="s">
        <v>2290</v>
      </c>
      <c r="F4837" s="403" t="s">
        <v>1085</v>
      </c>
      <c r="G4837" s="404"/>
      <c r="H4837" s="324" t="s">
        <v>979</v>
      </c>
      <c r="I4837" s="323">
        <v>1</v>
      </c>
      <c r="J4837" s="323">
        <v>0.19</v>
      </c>
      <c r="K4837" s="325">
        <v>0.19</v>
      </c>
    </row>
    <row r="4838" spans="1:11" hidden="1">
      <c r="A4838" s="277"/>
      <c r="B4838"/>
      <c r="C4838"/>
      <c r="D4838"/>
      <c r="E4838" s="277"/>
      <c r="F4838" s="277"/>
      <c r="G4838"/>
      <c r="H4838"/>
      <c r="I4838" s="277"/>
      <c r="J4838" s="277"/>
      <c r="K4838" s="278"/>
    </row>
    <row r="4839" spans="1:11" hidden="1">
      <c r="A4839" s="277"/>
      <c r="B4839"/>
      <c r="C4839"/>
      <c r="D4839"/>
      <c r="E4839" s="277"/>
      <c r="F4839" s="277"/>
      <c r="G4839"/>
      <c r="H4839"/>
      <c r="I4839" s="277"/>
      <c r="J4839" s="277"/>
      <c r="K4839" s="278"/>
    </row>
    <row r="4840" spans="1:11" ht="47.25" hidden="1">
      <c r="A4840" s="319" t="s">
        <v>2519</v>
      </c>
      <c r="B4840" s="320" t="s">
        <v>1074</v>
      </c>
      <c r="C4840" s="320" t="s">
        <v>19</v>
      </c>
      <c r="D4840" s="320">
        <v>86883</v>
      </c>
      <c r="E4840" s="321" t="s">
        <v>618</v>
      </c>
      <c r="F4840" s="321" t="s">
        <v>1366</v>
      </c>
      <c r="G4840" s="320"/>
      <c r="H4840" s="320" t="s">
        <v>123</v>
      </c>
      <c r="I4840" s="321">
        <v>1</v>
      </c>
      <c r="J4840" s="321">
        <v>13.24</v>
      </c>
      <c r="K4840" s="322">
        <v>13.24</v>
      </c>
    </row>
    <row r="4841" spans="1:11" ht="24.75" hidden="1">
      <c r="A4841" s="315"/>
      <c r="B4841" s="316" t="s">
        <v>1066</v>
      </c>
      <c r="C4841" s="316" t="s">
        <v>1067</v>
      </c>
      <c r="D4841" s="316" t="s">
        <v>6</v>
      </c>
      <c r="E4841" s="317" t="s">
        <v>1068</v>
      </c>
      <c r="F4841" s="317" t="s">
        <v>1069</v>
      </c>
      <c r="G4841" s="316"/>
      <c r="H4841" s="316" t="s">
        <v>1070</v>
      </c>
      <c r="I4841" s="317" t="s">
        <v>11</v>
      </c>
      <c r="J4841" s="317" t="s">
        <v>1071</v>
      </c>
      <c r="K4841" s="318" t="s">
        <v>1072</v>
      </c>
    </row>
    <row r="4842" spans="1:11" hidden="1">
      <c r="A4842" s="323" t="s">
        <v>1076</v>
      </c>
      <c r="B4842" s="324" t="s">
        <v>1077</v>
      </c>
      <c r="C4842" s="324" t="s">
        <v>19</v>
      </c>
      <c r="D4842" s="324">
        <v>3146</v>
      </c>
      <c r="E4842" s="323" t="s">
        <v>1672</v>
      </c>
      <c r="F4842" s="403" t="s">
        <v>1079</v>
      </c>
      <c r="G4842" s="404"/>
      <c r="H4842" s="324" t="s">
        <v>123</v>
      </c>
      <c r="I4842" s="323">
        <v>3.32E-2</v>
      </c>
      <c r="J4842" s="323">
        <v>4.95</v>
      </c>
      <c r="K4842" s="325">
        <v>0.16</v>
      </c>
    </row>
    <row r="4843" spans="1:11" hidden="1">
      <c r="A4843" s="323" t="s">
        <v>1076</v>
      </c>
      <c r="B4843" s="324" t="s">
        <v>1077</v>
      </c>
      <c r="C4843" s="324" t="s">
        <v>19</v>
      </c>
      <c r="D4843" s="324">
        <v>6148</v>
      </c>
      <c r="E4843" s="323" t="s">
        <v>1657</v>
      </c>
      <c r="F4843" s="403" t="s">
        <v>1079</v>
      </c>
      <c r="G4843" s="404"/>
      <c r="H4843" s="324" t="s">
        <v>123</v>
      </c>
      <c r="I4843" s="323">
        <v>1</v>
      </c>
      <c r="J4843" s="323">
        <v>10.99</v>
      </c>
      <c r="K4843" s="325">
        <v>10.99</v>
      </c>
    </row>
    <row r="4844" spans="1:11" hidden="1">
      <c r="A4844" s="323" t="s">
        <v>1076</v>
      </c>
      <c r="B4844" s="324" t="s">
        <v>1083</v>
      </c>
      <c r="C4844" s="324" t="s">
        <v>19</v>
      </c>
      <c r="D4844" s="324">
        <v>88267</v>
      </c>
      <c r="E4844" s="323" t="s">
        <v>1371</v>
      </c>
      <c r="F4844" s="403" t="s">
        <v>1085</v>
      </c>
      <c r="G4844" s="404"/>
      <c r="H4844" s="324" t="s">
        <v>979</v>
      </c>
      <c r="I4844" s="323">
        <v>8.4500000000000006E-2</v>
      </c>
      <c r="J4844" s="323">
        <v>19.88</v>
      </c>
      <c r="K4844" s="325">
        <v>1.67</v>
      </c>
    </row>
    <row r="4845" spans="1:11" hidden="1">
      <c r="A4845" s="323" t="s">
        <v>1076</v>
      </c>
      <c r="B4845" s="324" t="s">
        <v>1083</v>
      </c>
      <c r="C4845" s="324" t="s">
        <v>19</v>
      </c>
      <c r="D4845" s="324">
        <v>88316</v>
      </c>
      <c r="E4845" s="323" t="s">
        <v>1086</v>
      </c>
      <c r="F4845" s="403" t="s">
        <v>1085</v>
      </c>
      <c r="G4845" s="404"/>
      <c r="H4845" s="324" t="s">
        <v>979</v>
      </c>
      <c r="I4845" s="323">
        <v>2.6599999999999999E-2</v>
      </c>
      <c r="J4845" s="323">
        <v>16.02</v>
      </c>
      <c r="K4845" s="325">
        <v>0.42</v>
      </c>
    </row>
    <row r="4846" spans="1:11" hidden="1">
      <c r="A4846" s="277"/>
      <c r="B4846"/>
      <c r="C4846"/>
      <c r="D4846"/>
      <c r="E4846" s="277"/>
      <c r="F4846" s="277"/>
      <c r="G4846"/>
      <c r="H4846"/>
      <c r="I4846" s="277"/>
      <c r="J4846" s="277"/>
      <c r="K4846" s="278"/>
    </row>
    <row r="4847" spans="1:11" hidden="1">
      <c r="A4847" s="277"/>
      <c r="B4847"/>
      <c r="C4847"/>
      <c r="D4847"/>
      <c r="E4847" s="277"/>
      <c r="F4847" s="277"/>
      <c r="G4847"/>
      <c r="H4847"/>
      <c r="I4847" s="277"/>
      <c r="J4847" s="277"/>
      <c r="K4847" s="278"/>
    </row>
    <row r="4848" spans="1:11" ht="78.75" hidden="1">
      <c r="A4848" s="319" t="s">
        <v>2520</v>
      </c>
      <c r="B4848" s="320" t="s">
        <v>1074</v>
      </c>
      <c r="C4848" s="320" t="s">
        <v>19</v>
      </c>
      <c r="D4848" s="320">
        <v>91946</v>
      </c>
      <c r="E4848" s="321" t="s">
        <v>1542</v>
      </c>
      <c r="F4848" s="321" t="s">
        <v>1472</v>
      </c>
      <c r="G4848" s="320"/>
      <c r="H4848" s="320" t="s">
        <v>123</v>
      </c>
      <c r="I4848" s="321">
        <v>1</v>
      </c>
      <c r="J4848" s="321">
        <v>6.6</v>
      </c>
      <c r="K4848" s="322">
        <v>6.6</v>
      </c>
    </row>
    <row r="4849" spans="1:11" ht="24.75" hidden="1">
      <c r="A4849" s="315"/>
      <c r="B4849" s="316" t="s">
        <v>1066</v>
      </c>
      <c r="C4849" s="316" t="s">
        <v>1067</v>
      </c>
      <c r="D4849" s="316" t="s">
        <v>6</v>
      </c>
      <c r="E4849" s="317" t="s">
        <v>1068</v>
      </c>
      <c r="F4849" s="317" t="s">
        <v>1069</v>
      </c>
      <c r="G4849" s="316"/>
      <c r="H4849" s="316" t="s">
        <v>1070</v>
      </c>
      <c r="I4849" s="317" t="s">
        <v>11</v>
      </c>
      <c r="J4849" s="317" t="s">
        <v>1071</v>
      </c>
      <c r="K4849" s="318" t="s">
        <v>1072</v>
      </c>
    </row>
    <row r="4850" spans="1:11" hidden="1">
      <c r="A4850" s="323" t="s">
        <v>1076</v>
      </c>
      <c r="B4850" s="324" t="s">
        <v>1077</v>
      </c>
      <c r="C4850" s="324" t="s">
        <v>19</v>
      </c>
      <c r="D4850" s="324">
        <v>38094</v>
      </c>
      <c r="E4850" s="323" t="s">
        <v>2521</v>
      </c>
      <c r="F4850" s="403" t="s">
        <v>1079</v>
      </c>
      <c r="G4850" s="404"/>
      <c r="H4850" s="324" t="s">
        <v>123</v>
      </c>
      <c r="I4850" s="323">
        <v>1</v>
      </c>
      <c r="J4850" s="323">
        <v>2.66</v>
      </c>
      <c r="K4850" s="325">
        <v>2.66</v>
      </c>
    </row>
    <row r="4851" spans="1:11" ht="24.75" hidden="1">
      <c r="A4851" s="323" t="s">
        <v>1076</v>
      </c>
      <c r="B4851" s="324" t="s">
        <v>1077</v>
      </c>
      <c r="C4851" s="324" t="s">
        <v>19</v>
      </c>
      <c r="D4851" s="324">
        <v>38099</v>
      </c>
      <c r="E4851" s="323" t="s">
        <v>2522</v>
      </c>
      <c r="F4851" s="403" t="s">
        <v>1079</v>
      </c>
      <c r="G4851" s="404"/>
      <c r="H4851" s="324" t="s">
        <v>123</v>
      </c>
      <c r="I4851" s="323">
        <v>1</v>
      </c>
      <c r="J4851" s="323">
        <v>1.38</v>
      </c>
      <c r="K4851" s="325">
        <v>1.38</v>
      </c>
    </row>
    <row r="4852" spans="1:11" hidden="1">
      <c r="A4852" s="323" t="s">
        <v>1076</v>
      </c>
      <c r="B4852" s="324" t="s">
        <v>1083</v>
      </c>
      <c r="C4852" s="324" t="s">
        <v>19</v>
      </c>
      <c r="D4852" s="324">
        <v>88264</v>
      </c>
      <c r="E4852" s="323" t="s">
        <v>1476</v>
      </c>
      <c r="F4852" s="403" t="s">
        <v>1085</v>
      </c>
      <c r="G4852" s="404"/>
      <c r="H4852" s="324" t="s">
        <v>979</v>
      </c>
      <c r="I4852" s="323">
        <v>0.124</v>
      </c>
      <c r="J4852" s="323">
        <v>20.71</v>
      </c>
      <c r="K4852" s="325">
        <v>2.56</v>
      </c>
    </row>
    <row r="4853" spans="1:11" hidden="1">
      <c r="A4853" s="277"/>
      <c r="B4853"/>
      <c r="C4853"/>
      <c r="D4853"/>
      <c r="E4853" s="277"/>
      <c r="F4853" s="277"/>
      <c r="G4853"/>
      <c r="H4853"/>
      <c r="I4853" s="277"/>
      <c r="J4853" s="277"/>
      <c r="K4853" s="278"/>
    </row>
    <row r="4854" spans="1:11" hidden="1">
      <c r="A4854" s="277"/>
      <c r="B4854"/>
      <c r="C4854"/>
      <c r="D4854"/>
      <c r="E4854" s="277"/>
      <c r="F4854" s="277"/>
      <c r="G4854"/>
      <c r="H4854"/>
      <c r="I4854" s="277"/>
      <c r="J4854" s="277"/>
      <c r="K4854" s="278"/>
    </row>
    <row r="4855" spans="1:11" ht="47.25" hidden="1">
      <c r="A4855" s="319" t="s">
        <v>2523</v>
      </c>
      <c r="B4855" s="320" t="s">
        <v>1074</v>
      </c>
      <c r="C4855" s="320" t="s">
        <v>19</v>
      </c>
      <c r="D4855" s="320">
        <v>89784</v>
      </c>
      <c r="E4855" s="321" t="s">
        <v>156</v>
      </c>
      <c r="F4855" s="321" t="s">
        <v>1366</v>
      </c>
      <c r="G4855" s="320"/>
      <c r="H4855" s="320" t="s">
        <v>123</v>
      </c>
      <c r="I4855" s="321">
        <v>1</v>
      </c>
      <c r="J4855" s="321">
        <v>21.74</v>
      </c>
      <c r="K4855" s="322">
        <v>21.74</v>
      </c>
    </row>
    <row r="4856" spans="1:11" ht="24.75" hidden="1">
      <c r="A4856" s="315"/>
      <c r="B4856" s="316" t="s">
        <v>1066</v>
      </c>
      <c r="C4856" s="316" t="s">
        <v>1067</v>
      </c>
      <c r="D4856" s="316" t="s">
        <v>6</v>
      </c>
      <c r="E4856" s="317" t="s">
        <v>1068</v>
      </c>
      <c r="F4856" s="317" t="s">
        <v>1069</v>
      </c>
      <c r="G4856" s="316"/>
      <c r="H4856" s="316" t="s">
        <v>1070</v>
      </c>
      <c r="I4856" s="317" t="s">
        <v>11</v>
      </c>
      <c r="J4856" s="317" t="s">
        <v>1071</v>
      </c>
      <c r="K4856" s="318" t="s">
        <v>1072</v>
      </c>
    </row>
    <row r="4857" spans="1:11" hidden="1">
      <c r="A4857" s="323" t="s">
        <v>1076</v>
      </c>
      <c r="B4857" s="324" t="s">
        <v>1077</v>
      </c>
      <c r="C4857" s="324" t="s">
        <v>19</v>
      </c>
      <c r="D4857" s="324">
        <v>296</v>
      </c>
      <c r="E4857" s="323" t="s">
        <v>1737</v>
      </c>
      <c r="F4857" s="403" t="s">
        <v>1079</v>
      </c>
      <c r="G4857" s="404"/>
      <c r="H4857" s="324" t="s">
        <v>123</v>
      </c>
      <c r="I4857" s="323">
        <v>2</v>
      </c>
      <c r="J4857" s="323">
        <v>2.31</v>
      </c>
      <c r="K4857" s="325">
        <v>4.62</v>
      </c>
    </row>
    <row r="4858" spans="1:11" hidden="1">
      <c r="A4858" s="323" t="s">
        <v>1076</v>
      </c>
      <c r="B4858" s="324" t="s">
        <v>1077</v>
      </c>
      <c r="C4858" s="324" t="s">
        <v>19</v>
      </c>
      <c r="D4858" s="324">
        <v>7097</v>
      </c>
      <c r="E4858" s="323" t="s">
        <v>1764</v>
      </c>
      <c r="F4858" s="403" t="s">
        <v>1079</v>
      </c>
      <c r="G4858" s="404"/>
      <c r="H4858" s="324" t="s">
        <v>123</v>
      </c>
      <c r="I4858" s="323">
        <v>1</v>
      </c>
      <c r="J4858" s="323">
        <v>9.6999999999999993</v>
      </c>
      <c r="K4858" s="325">
        <v>9.6999999999999993</v>
      </c>
    </row>
    <row r="4859" spans="1:11" ht="24.75" hidden="1">
      <c r="A4859" s="323" t="s">
        <v>1076</v>
      </c>
      <c r="B4859" s="324" t="s">
        <v>1077</v>
      </c>
      <c r="C4859" s="324" t="s">
        <v>19</v>
      </c>
      <c r="D4859" s="324">
        <v>20078</v>
      </c>
      <c r="E4859" s="323" t="s">
        <v>1368</v>
      </c>
      <c r="F4859" s="403" t="s">
        <v>1079</v>
      </c>
      <c r="G4859" s="404"/>
      <c r="H4859" s="324" t="s">
        <v>123</v>
      </c>
      <c r="I4859" s="323">
        <v>0.04</v>
      </c>
      <c r="J4859" s="323">
        <v>31.72</v>
      </c>
      <c r="K4859" s="325">
        <v>1.26</v>
      </c>
    </row>
    <row r="4860" spans="1:11" hidden="1">
      <c r="A4860" s="323" t="s">
        <v>1076</v>
      </c>
      <c r="B4860" s="324" t="s">
        <v>1083</v>
      </c>
      <c r="C4860" s="324" t="s">
        <v>19</v>
      </c>
      <c r="D4860" s="324">
        <v>88248</v>
      </c>
      <c r="E4860" s="323" t="s">
        <v>1370</v>
      </c>
      <c r="F4860" s="403" t="s">
        <v>1085</v>
      </c>
      <c r="G4860" s="404"/>
      <c r="H4860" s="324" t="s">
        <v>979</v>
      </c>
      <c r="I4860" s="323">
        <v>0.17</v>
      </c>
      <c r="J4860" s="323">
        <v>16.45</v>
      </c>
      <c r="K4860" s="325">
        <v>2.79</v>
      </c>
    </row>
    <row r="4861" spans="1:11" hidden="1">
      <c r="A4861" s="323" t="s">
        <v>1076</v>
      </c>
      <c r="B4861" s="324" t="s">
        <v>1083</v>
      </c>
      <c r="C4861" s="324" t="s">
        <v>19</v>
      </c>
      <c r="D4861" s="324">
        <v>88267</v>
      </c>
      <c r="E4861" s="323" t="s">
        <v>1371</v>
      </c>
      <c r="F4861" s="403" t="s">
        <v>1085</v>
      </c>
      <c r="G4861" s="404"/>
      <c r="H4861" s="324" t="s">
        <v>979</v>
      </c>
      <c r="I4861" s="323">
        <v>0.17</v>
      </c>
      <c r="J4861" s="323">
        <v>19.88</v>
      </c>
      <c r="K4861" s="325">
        <v>3.37</v>
      </c>
    </row>
    <row r="4862" spans="1:11" hidden="1">
      <c r="A4862" s="277"/>
      <c r="B4862"/>
      <c r="C4862"/>
      <c r="D4862"/>
      <c r="E4862" s="277"/>
      <c r="F4862" s="277"/>
      <c r="G4862"/>
      <c r="H4862"/>
      <c r="I4862" s="277"/>
      <c r="J4862" s="277"/>
      <c r="K4862" s="278"/>
    </row>
    <row r="4863" spans="1:11" hidden="1">
      <c r="A4863" s="277"/>
      <c r="B4863"/>
      <c r="C4863"/>
      <c r="D4863"/>
      <c r="E4863" s="277"/>
      <c r="F4863" s="277"/>
      <c r="G4863"/>
      <c r="H4863"/>
      <c r="I4863" s="277"/>
      <c r="J4863" s="277"/>
      <c r="K4863" s="278"/>
    </row>
    <row r="4864" spans="1:11" ht="47.25" hidden="1">
      <c r="A4864" s="319" t="s">
        <v>2524</v>
      </c>
      <c r="B4864" s="320" t="s">
        <v>1074</v>
      </c>
      <c r="C4864" s="320" t="s">
        <v>19</v>
      </c>
      <c r="D4864" s="320">
        <v>89395</v>
      </c>
      <c r="E4864" s="321" t="s">
        <v>629</v>
      </c>
      <c r="F4864" s="321" t="s">
        <v>1366</v>
      </c>
      <c r="G4864" s="320"/>
      <c r="H4864" s="320" t="s">
        <v>123</v>
      </c>
      <c r="I4864" s="321">
        <v>1</v>
      </c>
      <c r="J4864" s="321">
        <v>10.87</v>
      </c>
      <c r="K4864" s="322">
        <v>10.87</v>
      </c>
    </row>
    <row r="4865" spans="1:11" ht="24.75" hidden="1">
      <c r="A4865" s="315"/>
      <c r="B4865" s="316" t="s">
        <v>1066</v>
      </c>
      <c r="C4865" s="316" t="s">
        <v>1067</v>
      </c>
      <c r="D4865" s="316" t="s">
        <v>6</v>
      </c>
      <c r="E4865" s="317" t="s">
        <v>1068</v>
      </c>
      <c r="F4865" s="317" t="s">
        <v>1069</v>
      </c>
      <c r="G4865" s="316"/>
      <c r="H4865" s="316" t="s">
        <v>1070</v>
      </c>
      <c r="I4865" s="317" t="s">
        <v>11</v>
      </c>
      <c r="J4865" s="317" t="s">
        <v>1071</v>
      </c>
      <c r="K4865" s="318" t="s">
        <v>1072</v>
      </c>
    </row>
    <row r="4866" spans="1:11" hidden="1">
      <c r="A4866" s="323" t="s">
        <v>1076</v>
      </c>
      <c r="B4866" s="324" t="s">
        <v>1077</v>
      </c>
      <c r="C4866" s="324" t="s">
        <v>19</v>
      </c>
      <c r="D4866" s="324">
        <v>122</v>
      </c>
      <c r="E4866" s="323" t="s">
        <v>1373</v>
      </c>
      <c r="F4866" s="403" t="s">
        <v>1079</v>
      </c>
      <c r="G4866" s="404"/>
      <c r="H4866" s="324" t="s">
        <v>123</v>
      </c>
      <c r="I4866" s="323">
        <v>1.0999999999999999E-2</v>
      </c>
      <c r="J4866" s="323">
        <v>76.86</v>
      </c>
      <c r="K4866" s="325">
        <v>0.84</v>
      </c>
    </row>
    <row r="4867" spans="1:11" hidden="1">
      <c r="A4867" s="323" t="s">
        <v>1076</v>
      </c>
      <c r="B4867" s="324" t="s">
        <v>1077</v>
      </c>
      <c r="C4867" s="324" t="s">
        <v>19</v>
      </c>
      <c r="D4867" s="324">
        <v>7139</v>
      </c>
      <c r="E4867" s="323" t="s">
        <v>1625</v>
      </c>
      <c r="F4867" s="403" t="s">
        <v>1079</v>
      </c>
      <c r="G4867" s="404"/>
      <c r="H4867" s="324" t="s">
        <v>123</v>
      </c>
      <c r="I4867" s="323">
        <v>1</v>
      </c>
      <c r="J4867" s="323">
        <v>1.56</v>
      </c>
      <c r="K4867" s="325">
        <v>1.56</v>
      </c>
    </row>
    <row r="4868" spans="1:11" hidden="1">
      <c r="A4868" s="323" t="s">
        <v>1076</v>
      </c>
      <c r="B4868" s="324" t="s">
        <v>1077</v>
      </c>
      <c r="C4868" s="324" t="s">
        <v>19</v>
      </c>
      <c r="D4868" s="324">
        <v>20083</v>
      </c>
      <c r="E4868" s="323" t="s">
        <v>1375</v>
      </c>
      <c r="F4868" s="403" t="s">
        <v>1079</v>
      </c>
      <c r="G4868" s="404"/>
      <c r="H4868" s="324" t="s">
        <v>123</v>
      </c>
      <c r="I4868" s="323">
        <v>1.2E-2</v>
      </c>
      <c r="J4868" s="323">
        <v>87.08</v>
      </c>
      <c r="K4868" s="325">
        <v>1.04</v>
      </c>
    </row>
    <row r="4869" spans="1:11" hidden="1">
      <c r="A4869" s="323" t="s">
        <v>1076</v>
      </c>
      <c r="B4869" s="324" t="s">
        <v>1077</v>
      </c>
      <c r="C4869" s="324" t="s">
        <v>19</v>
      </c>
      <c r="D4869" s="324">
        <v>38383</v>
      </c>
      <c r="E4869" s="323" t="s">
        <v>1376</v>
      </c>
      <c r="F4869" s="403" t="s">
        <v>1079</v>
      </c>
      <c r="G4869" s="404"/>
      <c r="H4869" s="324" t="s">
        <v>123</v>
      </c>
      <c r="I4869" s="323">
        <v>7.4999999999999997E-2</v>
      </c>
      <c r="J4869" s="323">
        <v>2.3199999999999998</v>
      </c>
      <c r="K4869" s="325">
        <v>0.17</v>
      </c>
    </row>
    <row r="4870" spans="1:11" hidden="1">
      <c r="A4870" s="323" t="s">
        <v>1076</v>
      </c>
      <c r="B4870" s="324" t="s">
        <v>1083</v>
      </c>
      <c r="C4870" s="324" t="s">
        <v>19</v>
      </c>
      <c r="D4870" s="324">
        <v>88248</v>
      </c>
      <c r="E4870" s="323" t="s">
        <v>1370</v>
      </c>
      <c r="F4870" s="403" t="s">
        <v>1085</v>
      </c>
      <c r="G4870" s="404"/>
      <c r="H4870" s="324" t="s">
        <v>979</v>
      </c>
      <c r="I4870" s="323">
        <v>0.2</v>
      </c>
      <c r="J4870" s="323">
        <v>16.45</v>
      </c>
      <c r="K4870" s="325">
        <v>3.29</v>
      </c>
    </row>
    <row r="4871" spans="1:11" hidden="1">
      <c r="A4871" s="323" t="s">
        <v>1076</v>
      </c>
      <c r="B4871" s="324" t="s">
        <v>1083</v>
      </c>
      <c r="C4871" s="324" t="s">
        <v>19</v>
      </c>
      <c r="D4871" s="324">
        <v>88267</v>
      </c>
      <c r="E4871" s="323" t="s">
        <v>1371</v>
      </c>
      <c r="F4871" s="403" t="s">
        <v>1085</v>
      </c>
      <c r="G4871" s="404"/>
      <c r="H4871" s="324" t="s">
        <v>979</v>
      </c>
      <c r="I4871" s="323">
        <v>0.2</v>
      </c>
      <c r="J4871" s="323">
        <v>19.88</v>
      </c>
      <c r="K4871" s="325">
        <v>3.97</v>
      </c>
    </row>
    <row r="4872" spans="1:11" hidden="1">
      <c r="A4872" s="277"/>
      <c r="B4872"/>
      <c r="C4872"/>
      <c r="D4872"/>
      <c r="E4872" s="277"/>
      <c r="F4872" s="277"/>
      <c r="G4872"/>
      <c r="H4872"/>
      <c r="I4872" s="277"/>
      <c r="J4872" s="277"/>
      <c r="K4872" s="278"/>
    </row>
    <row r="4873" spans="1:11" hidden="1">
      <c r="A4873" s="277"/>
      <c r="B4873"/>
      <c r="C4873"/>
      <c r="D4873"/>
      <c r="E4873" s="277"/>
      <c r="F4873" s="277"/>
      <c r="G4873"/>
      <c r="H4873"/>
      <c r="I4873" s="277"/>
      <c r="J4873" s="277"/>
      <c r="K4873" s="278"/>
    </row>
    <row r="4874" spans="1:11" ht="31.5" hidden="1">
      <c r="A4874" s="319" t="s">
        <v>2525</v>
      </c>
      <c r="B4874" s="320" t="s">
        <v>1074</v>
      </c>
      <c r="C4874" s="320" t="s">
        <v>19</v>
      </c>
      <c r="D4874" s="320">
        <v>88323</v>
      </c>
      <c r="E4874" s="321" t="s">
        <v>1348</v>
      </c>
      <c r="F4874" s="321" t="s">
        <v>1195</v>
      </c>
      <c r="G4874" s="320"/>
      <c r="H4874" s="320" t="s">
        <v>979</v>
      </c>
      <c r="I4874" s="321">
        <v>1</v>
      </c>
      <c r="J4874" s="321">
        <v>19.559999999999999</v>
      </c>
      <c r="K4874" s="322">
        <v>19.559999999999999</v>
      </c>
    </row>
    <row r="4875" spans="1:11" ht="24.75" hidden="1">
      <c r="A4875" s="315"/>
      <c r="B4875" s="316" t="s">
        <v>1066</v>
      </c>
      <c r="C4875" s="316" t="s">
        <v>1067</v>
      </c>
      <c r="D4875" s="316" t="s">
        <v>6</v>
      </c>
      <c r="E4875" s="317" t="s">
        <v>1068</v>
      </c>
      <c r="F4875" s="317" t="s">
        <v>1069</v>
      </c>
      <c r="G4875" s="316"/>
      <c r="H4875" s="316" t="s">
        <v>1070</v>
      </c>
      <c r="I4875" s="317" t="s">
        <v>11</v>
      </c>
      <c r="J4875" s="317" t="s">
        <v>1071</v>
      </c>
      <c r="K4875" s="318" t="s">
        <v>1072</v>
      </c>
    </row>
    <row r="4876" spans="1:11" hidden="1">
      <c r="A4876" s="323" t="s">
        <v>1076</v>
      </c>
      <c r="B4876" s="324" t="s">
        <v>1077</v>
      </c>
      <c r="C4876" s="324" t="s">
        <v>19</v>
      </c>
      <c r="D4876" s="324">
        <v>12869</v>
      </c>
      <c r="E4876" s="323" t="s">
        <v>2293</v>
      </c>
      <c r="F4876" s="403" t="s">
        <v>1197</v>
      </c>
      <c r="G4876" s="404"/>
      <c r="H4876" s="324" t="s">
        <v>979</v>
      </c>
      <c r="I4876" s="323">
        <v>1</v>
      </c>
      <c r="J4876" s="323">
        <v>14.65</v>
      </c>
      <c r="K4876" s="325">
        <v>14.65</v>
      </c>
    </row>
    <row r="4877" spans="1:11" hidden="1">
      <c r="A4877" s="323" t="s">
        <v>1076</v>
      </c>
      <c r="B4877" s="324" t="s">
        <v>1077</v>
      </c>
      <c r="C4877" s="324" t="s">
        <v>19</v>
      </c>
      <c r="D4877" s="324">
        <v>37370</v>
      </c>
      <c r="E4877" s="323" t="s">
        <v>2049</v>
      </c>
      <c r="F4877" s="403" t="s">
        <v>1079</v>
      </c>
      <c r="G4877" s="404"/>
      <c r="H4877" s="324" t="s">
        <v>979</v>
      </c>
      <c r="I4877" s="323">
        <v>1</v>
      </c>
      <c r="J4877" s="323">
        <v>1.52</v>
      </c>
      <c r="K4877" s="325">
        <v>1.52</v>
      </c>
    </row>
    <row r="4878" spans="1:11" hidden="1">
      <c r="A4878" s="323" t="s">
        <v>1076</v>
      </c>
      <c r="B4878" s="324" t="s">
        <v>1077</v>
      </c>
      <c r="C4878" s="324" t="s">
        <v>19</v>
      </c>
      <c r="D4878" s="324">
        <v>37371</v>
      </c>
      <c r="E4878" s="323" t="s">
        <v>2050</v>
      </c>
      <c r="F4878" s="403" t="s">
        <v>1959</v>
      </c>
      <c r="G4878" s="404"/>
      <c r="H4878" s="324" t="s">
        <v>979</v>
      </c>
      <c r="I4878" s="323">
        <v>1</v>
      </c>
      <c r="J4878" s="323">
        <v>0.68</v>
      </c>
      <c r="K4878" s="325">
        <v>0.68</v>
      </c>
    </row>
    <row r="4879" spans="1:11" hidden="1">
      <c r="A4879" s="323" t="s">
        <v>1076</v>
      </c>
      <c r="B4879" s="324" t="s">
        <v>1077</v>
      </c>
      <c r="C4879" s="324" t="s">
        <v>19</v>
      </c>
      <c r="D4879" s="324">
        <v>37372</v>
      </c>
      <c r="E4879" s="323" t="s">
        <v>1198</v>
      </c>
      <c r="F4879" s="403" t="s">
        <v>1079</v>
      </c>
      <c r="G4879" s="404"/>
      <c r="H4879" s="324" t="s">
        <v>979</v>
      </c>
      <c r="I4879" s="323">
        <v>1</v>
      </c>
      <c r="J4879" s="323">
        <v>0.81</v>
      </c>
      <c r="K4879" s="325">
        <v>0.81</v>
      </c>
    </row>
    <row r="4880" spans="1:11" hidden="1">
      <c r="A4880" s="323" t="s">
        <v>1076</v>
      </c>
      <c r="B4880" s="324" t="s">
        <v>1077</v>
      </c>
      <c r="C4880" s="324" t="s">
        <v>19</v>
      </c>
      <c r="D4880" s="324">
        <v>37373</v>
      </c>
      <c r="E4880" s="323" t="s">
        <v>1199</v>
      </c>
      <c r="F4880" s="403" t="s">
        <v>1200</v>
      </c>
      <c r="G4880" s="404"/>
      <c r="H4880" s="324" t="s">
        <v>979</v>
      </c>
      <c r="I4880" s="323">
        <v>1</v>
      </c>
      <c r="J4880" s="323">
        <v>0.06</v>
      </c>
      <c r="K4880" s="325">
        <v>0.06</v>
      </c>
    </row>
    <row r="4881" spans="1:11" hidden="1">
      <c r="A4881" s="323" t="s">
        <v>1076</v>
      </c>
      <c r="B4881" s="324" t="s">
        <v>1077</v>
      </c>
      <c r="C4881" s="324" t="s">
        <v>19</v>
      </c>
      <c r="D4881" s="324">
        <v>43459</v>
      </c>
      <c r="E4881" s="323" t="s">
        <v>2056</v>
      </c>
      <c r="F4881" s="403" t="s">
        <v>1202</v>
      </c>
      <c r="G4881" s="404"/>
      <c r="H4881" s="324" t="s">
        <v>979</v>
      </c>
      <c r="I4881" s="323">
        <v>1</v>
      </c>
      <c r="J4881" s="323">
        <v>0.45</v>
      </c>
      <c r="K4881" s="325">
        <v>0.45</v>
      </c>
    </row>
    <row r="4882" spans="1:11" hidden="1">
      <c r="A4882" s="323" t="s">
        <v>1076</v>
      </c>
      <c r="B4882" s="324" t="s">
        <v>1077</v>
      </c>
      <c r="C4882" s="324" t="s">
        <v>19</v>
      </c>
      <c r="D4882" s="324">
        <v>43483</v>
      </c>
      <c r="E4882" s="323" t="s">
        <v>2057</v>
      </c>
      <c r="F4882" s="403" t="s">
        <v>1202</v>
      </c>
      <c r="G4882" s="404"/>
      <c r="H4882" s="324" t="s">
        <v>979</v>
      </c>
      <c r="I4882" s="323">
        <v>1</v>
      </c>
      <c r="J4882" s="323">
        <v>1.26</v>
      </c>
      <c r="K4882" s="325">
        <v>1.26</v>
      </c>
    </row>
    <row r="4883" spans="1:11" hidden="1">
      <c r="A4883" s="323" t="s">
        <v>1076</v>
      </c>
      <c r="B4883" s="324" t="s">
        <v>1083</v>
      </c>
      <c r="C4883" s="324" t="s">
        <v>19</v>
      </c>
      <c r="D4883" s="324">
        <v>95385</v>
      </c>
      <c r="E4883" s="323" t="s">
        <v>2292</v>
      </c>
      <c r="F4883" s="403" t="s">
        <v>1085</v>
      </c>
      <c r="G4883" s="404"/>
      <c r="H4883" s="324" t="s">
        <v>979</v>
      </c>
      <c r="I4883" s="323">
        <v>1</v>
      </c>
      <c r="J4883" s="323">
        <v>0.13</v>
      </c>
      <c r="K4883" s="325">
        <v>0.13</v>
      </c>
    </row>
    <row r="4884" spans="1:11" hidden="1">
      <c r="A4884" s="277"/>
      <c r="B4884"/>
      <c r="C4884"/>
      <c r="D4884"/>
      <c r="E4884" s="277"/>
      <c r="F4884" s="277"/>
      <c r="G4884"/>
      <c r="H4884"/>
      <c r="I4884" s="277"/>
      <c r="J4884" s="277"/>
      <c r="K4884" s="278"/>
    </row>
    <row r="4885" spans="1:11" hidden="1">
      <c r="A4885" s="277"/>
      <c r="B4885"/>
      <c r="C4885"/>
      <c r="D4885"/>
      <c r="E4885" s="277"/>
      <c r="F4885" s="277"/>
      <c r="G4885"/>
      <c r="H4885"/>
      <c r="I4885" s="277"/>
      <c r="J4885" s="277"/>
      <c r="K4885" s="278"/>
    </row>
    <row r="4886" spans="1:11" ht="47.25" hidden="1">
      <c r="A4886" s="319" t="s">
        <v>2526</v>
      </c>
      <c r="B4886" s="320" t="s">
        <v>1074</v>
      </c>
      <c r="C4886" s="320" t="s">
        <v>19</v>
      </c>
      <c r="D4886" s="320">
        <v>94210</v>
      </c>
      <c r="E4886" s="321" t="s">
        <v>1156</v>
      </c>
      <c r="F4886" s="321" t="s">
        <v>110</v>
      </c>
      <c r="G4886" s="320"/>
      <c r="H4886" s="320" t="s">
        <v>21</v>
      </c>
      <c r="I4886" s="321">
        <v>1</v>
      </c>
      <c r="J4886" s="321">
        <v>51.17</v>
      </c>
      <c r="K4886" s="322">
        <v>51.17</v>
      </c>
    </row>
    <row r="4887" spans="1:11" ht="24.75" hidden="1">
      <c r="A4887" s="315"/>
      <c r="B4887" s="316" t="s">
        <v>1066</v>
      </c>
      <c r="C4887" s="316" t="s">
        <v>1067</v>
      </c>
      <c r="D4887" s="316" t="s">
        <v>6</v>
      </c>
      <c r="E4887" s="317" t="s">
        <v>1068</v>
      </c>
      <c r="F4887" s="317" t="s">
        <v>1069</v>
      </c>
      <c r="G4887" s="316"/>
      <c r="H4887" s="316" t="s">
        <v>1070</v>
      </c>
      <c r="I4887" s="317" t="s">
        <v>11</v>
      </c>
      <c r="J4887" s="317" t="s">
        <v>1071</v>
      </c>
      <c r="K4887" s="318" t="s">
        <v>1072</v>
      </c>
    </row>
    <row r="4888" spans="1:11" ht="24.75" hidden="1">
      <c r="A4888" s="323" t="s">
        <v>1076</v>
      </c>
      <c r="B4888" s="324" t="s">
        <v>1077</v>
      </c>
      <c r="C4888" s="324" t="s">
        <v>19</v>
      </c>
      <c r="D4888" s="324">
        <v>1607</v>
      </c>
      <c r="E4888" s="323" t="s">
        <v>1357</v>
      </c>
      <c r="F4888" s="403" t="s">
        <v>1079</v>
      </c>
      <c r="G4888" s="404"/>
      <c r="H4888" s="324" t="s">
        <v>1107</v>
      </c>
      <c r="I4888" s="323">
        <v>1.26</v>
      </c>
      <c r="J4888" s="323">
        <v>0.26</v>
      </c>
      <c r="K4888" s="325">
        <v>0.32</v>
      </c>
    </row>
    <row r="4889" spans="1:11" hidden="1">
      <c r="A4889" s="323" t="s">
        <v>1076</v>
      </c>
      <c r="B4889" s="324" t="s">
        <v>1077</v>
      </c>
      <c r="C4889" s="324" t="s">
        <v>19</v>
      </c>
      <c r="D4889" s="324">
        <v>4302</v>
      </c>
      <c r="E4889" s="323" t="s">
        <v>2527</v>
      </c>
      <c r="F4889" s="403" t="s">
        <v>1079</v>
      </c>
      <c r="G4889" s="404"/>
      <c r="H4889" s="324" t="s">
        <v>123</v>
      </c>
      <c r="I4889" s="323">
        <v>1.26</v>
      </c>
      <c r="J4889" s="323">
        <v>3.91</v>
      </c>
      <c r="K4889" s="325">
        <v>4.92</v>
      </c>
    </row>
    <row r="4890" spans="1:11" hidden="1">
      <c r="A4890" s="323" t="s">
        <v>1076</v>
      </c>
      <c r="B4890" s="324" t="s">
        <v>1077</v>
      </c>
      <c r="C4890" s="324" t="s">
        <v>19</v>
      </c>
      <c r="D4890" s="324">
        <v>7194</v>
      </c>
      <c r="E4890" s="323" t="s">
        <v>2528</v>
      </c>
      <c r="F4890" s="403" t="s">
        <v>1079</v>
      </c>
      <c r="G4890" s="404"/>
      <c r="H4890" s="324" t="s">
        <v>21</v>
      </c>
      <c r="I4890" s="323">
        <v>1.357</v>
      </c>
      <c r="J4890" s="323">
        <v>29.92</v>
      </c>
      <c r="K4890" s="325">
        <v>40.6</v>
      </c>
    </row>
    <row r="4891" spans="1:11" hidden="1">
      <c r="A4891" s="323" t="s">
        <v>1076</v>
      </c>
      <c r="B4891" s="324" t="s">
        <v>1083</v>
      </c>
      <c r="C4891" s="324" t="s">
        <v>19</v>
      </c>
      <c r="D4891" s="324">
        <v>88316</v>
      </c>
      <c r="E4891" s="323" t="s">
        <v>1086</v>
      </c>
      <c r="F4891" s="403" t="s">
        <v>1085</v>
      </c>
      <c r="G4891" s="404"/>
      <c r="H4891" s="324" t="s">
        <v>979</v>
      </c>
      <c r="I4891" s="323">
        <v>0.16600000000000001</v>
      </c>
      <c r="J4891" s="323">
        <v>16.02</v>
      </c>
      <c r="K4891" s="325">
        <v>2.65</v>
      </c>
    </row>
    <row r="4892" spans="1:11" hidden="1">
      <c r="A4892" s="323" t="s">
        <v>1076</v>
      </c>
      <c r="B4892" s="324" t="s">
        <v>1083</v>
      </c>
      <c r="C4892" s="324" t="s">
        <v>19</v>
      </c>
      <c r="D4892" s="324">
        <v>88323</v>
      </c>
      <c r="E4892" s="323" t="s">
        <v>1348</v>
      </c>
      <c r="F4892" s="403" t="s">
        <v>1085</v>
      </c>
      <c r="G4892" s="404"/>
      <c r="H4892" s="324" t="s">
        <v>979</v>
      </c>
      <c r="I4892" s="323">
        <v>0.128</v>
      </c>
      <c r="J4892" s="323">
        <v>19.559999999999999</v>
      </c>
      <c r="K4892" s="325">
        <v>2.5</v>
      </c>
    </row>
    <row r="4893" spans="1:11" ht="24.75" hidden="1">
      <c r="A4893" s="323" t="s">
        <v>1076</v>
      </c>
      <c r="B4893" s="324" t="s">
        <v>1083</v>
      </c>
      <c r="C4893" s="324" t="s">
        <v>19</v>
      </c>
      <c r="D4893" s="324">
        <v>93281</v>
      </c>
      <c r="E4893" s="323" t="s">
        <v>1349</v>
      </c>
      <c r="F4893" s="403" t="s">
        <v>1098</v>
      </c>
      <c r="G4893" s="404"/>
      <c r="H4893" s="324" t="s">
        <v>1099</v>
      </c>
      <c r="I4893" s="323">
        <v>5.3E-3</v>
      </c>
      <c r="J4893" s="323">
        <v>15.99</v>
      </c>
      <c r="K4893" s="325">
        <v>0.08</v>
      </c>
    </row>
    <row r="4894" spans="1:11" ht="24.75" hidden="1">
      <c r="A4894" s="323" t="s">
        <v>1076</v>
      </c>
      <c r="B4894" s="324" t="s">
        <v>1083</v>
      </c>
      <c r="C4894" s="324" t="s">
        <v>19</v>
      </c>
      <c r="D4894" s="324">
        <v>93282</v>
      </c>
      <c r="E4894" s="323" t="s">
        <v>1350</v>
      </c>
      <c r="F4894" s="403" t="s">
        <v>1098</v>
      </c>
      <c r="G4894" s="404"/>
      <c r="H4894" s="324" t="s">
        <v>1101</v>
      </c>
      <c r="I4894" s="323">
        <v>7.3000000000000001E-3</v>
      </c>
      <c r="J4894" s="323">
        <v>14.99</v>
      </c>
      <c r="K4894" s="325">
        <v>0.1</v>
      </c>
    </row>
    <row r="4895" spans="1:11" hidden="1">
      <c r="A4895" s="277"/>
      <c r="B4895"/>
      <c r="C4895"/>
      <c r="D4895"/>
      <c r="E4895" s="277"/>
      <c r="F4895" s="277"/>
      <c r="G4895"/>
      <c r="H4895"/>
      <c r="I4895" s="277"/>
      <c r="J4895" s="277"/>
      <c r="K4895" s="278"/>
    </row>
    <row r="4896" spans="1:11" hidden="1">
      <c r="A4896" s="277"/>
      <c r="B4896"/>
      <c r="C4896"/>
      <c r="D4896"/>
      <c r="E4896" s="277"/>
      <c r="F4896" s="277"/>
      <c r="G4896"/>
      <c r="H4896"/>
      <c r="I4896" s="277"/>
      <c r="J4896" s="277"/>
      <c r="K4896" s="278"/>
    </row>
    <row r="4897" spans="1:11" ht="78.75" hidden="1">
      <c r="A4897" s="319" t="s">
        <v>2529</v>
      </c>
      <c r="B4897" s="320" t="s">
        <v>1074</v>
      </c>
      <c r="C4897" s="320" t="s">
        <v>19</v>
      </c>
      <c r="D4897" s="320">
        <v>91990</v>
      </c>
      <c r="E4897" s="321" t="s">
        <v>1551</v>
      </c>
      <c r="F4897" s="321" t="s">
        <v>1472</v>
      </c>
      <c r="G4897" s="320"/>
      <c r="H4897" s="320" t="s">
        <v>123</v>
      </c>
      <c r="I4897" s="321">
        <v>1</v>
      </c>
      <c r="J4897" s="321">
        <v>25.96</v>
      </c>
      <c r="K4897" s="322">
        <v>25.96</v>
      </c>
    </row>
    <row r="4898" spans="1:11" ht="24.75" hidden="1">
      <c r="A4898" s="315"/>
      <c r="B4898" s="316" t="s">
        <v>1066</v>
      </c>
      <c r="C4898" s="316" t="s">
        <v>1067</v>
      </c>
      <c r="D4898" s="316" t="s">
        <v>6</v>
      </c>
      <c r="E4898" s="317" t="s">
        <v>1068</v>
      </c>
      <c r="F4898" s="317" t="s">
        <v>1069</v>
      </c>
      <c r="G4898" s="316"/>
      <c r="H4898" s="316" t="s">
        <v>1070</v>
      </c>
      <c r="I4898" s="317" t="s">
        <v>11</v>
      </c>
      <c r="J4898" s="317" t="s">
        <v>1071</v>
      </c>
      <c r="K4898" s="318" t="s">
        <v>1072</v>
      </c>
    </row>
    <row r="4899" spans="1:11" hidden="1">
      <c r="A4899" s="323" t="s">
        <v>1076</v>
      </c>
      <c r="B4899" s="324" t="s">
        <v>1077</v>
      </c>
      <c r="C4899" s="324" t="s">
        <v>19</v>
      </c>
      <c r="D4899" s="324">
        <v>38101</v>
      </c>
      <c r="E4899" s="323" t="s">
        <v>1553</v>
      </c>
      <c r="F4899" s="403" t="s">
        <v>1079</v>
      </c>
      <c r="G4899" s="404"/>
      <c r="H4899" s="324" t="s">
        <v>123</v>
      </c>
      <c r="I4899" s="323">
        <v>1</v>
      </c>
      <c r="J4899" s="323">
        <v>7.15</v>
      </c>
      <c r="K4899" s="325">
        <v>7.15</v>
      </c>
    </row>
    <row r="4900" spans="1:11" hidden="1">
      <c r="A4900" s="323" t="s">
        <v>1076</v>
      </c>
      <c r="B4900" s="324" t="s">
        <v>1083</v>
      </c>
      <c r="C4900" s="324" t="s">
        <v>19</v>
      </c>
      <c r="D4900" s="324">
        <v>88247</v>
      </c>
      <c r="E4900" s="323" t="s">
        <v>1475</v>
      </c>
      <c r="F4900" s="403" t="s">
        <v>1085</v>
      </c>
      <c r="G4900" s="404"/>
      <c r="H4900" s="324" t="s">
        <v>979</v>
      </c>
      <c r="I4900" s="323">
        <v>0.496</v>
      </c>
      <c r="J4900" s="323">
        <v>17.23</v>
      </c>
      <c r="K4900" s="325">
        <v>8.5399999999999991</v>
      </c>
    </row>
    <row r="4901" spans="1:11" hidden="1">
      <c r="A4901" s="323" t="s">
        <v>1076</v>
      </c>
      <c r="B4901" s="324" t="s">
        <v>1083</v>
      </c>
      <c r="C4901" s="324" t="s">
        <v>19</v>
      </c>
      <c r="D4901" s="324">
        <v>88264</v>
      </c>
      <c r="E4901" s="323" t="s">
        <v>1476</v>
      </c>
      <c r="F4901" s="403" t="s">
        <v>1085</v>
      </c>
      <c r="G4901" s="404"/>
      <c r="H4901" s="324" t="s">
        <v>979</v>
      </c>
      <c r="I4901" s="323">
        <v>0.496</v>
      </c>
      <c r="J4901" s="323">
        <v>20.71</v>
      </c>
      <c r="K4901" s="325">
        <v>10.27</v>
      </c>
    </row>
    <row r="4902" spans="1:11" hidden="1">
      <c r="A4902" s="277"/>
      <c r="B4902"/>
      <c r="C4902"/>
      <c r="D4902"/>
      <c r="E4902" s="277"/>
      <c r="F4902" s="277"/>
      <c r="G4902"/>
      <c r="H4902"/>
      <c r="I4902" s="277"/>
      <c r="J4902" s="277"/>
      <c r="K4902" s="278"/>
    </row>
    <row r="4903" spans="1:11" hidden="1">
      <c r="A4903" s="277"/>
      <c r="B4903"/>
      <c r="C4903"/>
      <c r="D4903"/>
      <c r="E4903" s="277"/>
      <c r="F4903" s="277"/>
      <c r="G4903"/>
      <c r="H4903"/>
      <c r="I4903" s="277"/>
      <c r="J4903" s="277"/>
      <c r="K4903" s="278"/>
    </row>
    <row r="4904" spans="1:11" ht="78.75" hidden="1">
      <c r="A4904" s="319" t="s">
        <v>2530</v>
      </c>
      <c r="B4904" s="320" t="s">
        <v>1074</v>
      </c>
      <c r="C4904" s="320" t="s">
        <v>19</v>
      </c>
      <c r="D4904" s="320">
        <v>92000</v>
      </c>
      <c r="E4904" s="321" t="s">
        <v>1150</v>
      </c>
      <c r="F4904" s="321" t="s">
        <v>1472</v>
      </c>
      <c r="G4904" s="320"/>
      <c r="H4904" s="320" t="s">
        <v>123</v>
      </c>
      <c r="I4904" s="321">
        <v>1</v>
      </c>
      <c r="J4904" s="321">
        <v>22.65</v>
      </c>
      <c r="K4904" s="322">
        <v>22.65</v>
      </c>
    </row>
    <row r="4905" spans="1:11" ht="24.75" hidden="1">
      <c r="A4905" s="315"/>
      <c r="B4905" s="316" t="s">
        <v>1066</v>
      </c>
      <c r="C4905" s="316" t="s">
        <v>1067</v>
      </c>
      <c r="D4905" s="316" t="s">
        <v>6</v>
      </c>
      <c r="E4905" s="317" t="s">
        <v>1068</v>
      </c>
      <c r="F4905" s="317" t="s">
        <v>1069</v>
      </c>
      <c r="G4905" s="316"/>
      <c r="H4905" s="316" t="s">
        <v>1070</v>
      </c>
      <c r="I4905" s="317" t="s">
        <v>11</v>
      </c>
      <c r="J4905" s="317" t="s">
        <v>1071</v>
      </c>
      <c r="K4905" s="318" t="s">
        <v>1072</v>
      </c>
    </row>
    <row r="4906" spans="1:11" ht="24.75" hidden="1">
      <c r="A4906" s="323" t="s">
        <v>1076</v>
      </c>
      <c r="B4906" s="324" t="s">
        <v>1083</v>
      </c>
      <c r="C4906" s="324" t="s">
        <v>19</v>
      </c>
      <c r="D4906" s="324">
        <v>91946</v>
      </c>
      <c r="E4906" s="323" t="s">
        <v>1542</v>
      </c>
      <c r="F4906" s="403" t="s">
        <v>1140</v>
      </c>
      <c r="G4906" s="404"/>
      <c r="H4906" s="324" t="s">
        <v>123</v>
      </c>
      <c r="I4906" s="323">
        <v>1</v>
      </c>
      <c r="J4906" s="323">
        <v>6.6</v>
      </c>
      <c r="K4906" s="325">
        <v>6.6</v>
      </c>
    </row>
    <row r="4907" spans="1:11" ht="24.75" hidden="1">
      <c r="A4907" s="323" t="s">
        <v>1076</v>
      </c>
      <c r="B4907" s="324" t="s">
        <v>1083</v>
      </c>
      <c r="C4907" s="324" t="s">
        <v>19</v>
      </c>
      <c r="D4907" s="324">
        <v>91998</v>
      </c>
      <c r="E4907" s="323" t="s">
        <v>636</v>
      </c>
      <c r="F4907" s="403" t="s">
        <v>1140</v>
      </c>
      <c r="G4907" s="404"/>
      <c r="H4907" s="324" t="s">
        <v>123</v>
      </c>
      <c r="I4907" s="323">
        <v>1</v>
      </c>
      <c r="J4907" s="323">
        <v>16.05</v>
      </c>
      <c r="K4907" s="325">
        <v>16.05</v>
      </c>
    </row>
    <row r="4908" spans="1:11" hidden="1">
      <c r="A4908" s="277"/>
      <c r="B4908"/>
      <c r="C4908"/>
      <c r="D4908"/>
      <c r="E4908" s="277"/>
      <c r="F4908" s="277"/>
      <c r="G4908"/>
      <c r="H4908"/>
      <c r="I4908" s="277"/>
      <c r="J4908" s="277"/>
      <c r="K4908" s="278"/>
    </row>
    <row r="4909" spans="1:11" hidden="1">
      <c r="A4909" s="277"/>
      <c r="B4909"/>
      <c r="C4909"/>
      <c r="D4909"/>
      <c r="E4909" s="277"/>
      <c r="F4909" s="277"/>
      <c r="G4909"/>
      <c r="H4909"/>
      <c r="I4909" s="277"/>
      <c r="J4909" s="277"/>
      <c r="K4909" s="278"/>
    </row>
    <row r="4910" spans="1:11" ht="78.75" hidden="1">
      <c r="A4910" s="319" t="s">
        <v>2531</v>
      </c>
      <c r="B4910" s="320" t="s">
        <v>1074</v>
      </c>
      <c r="C4910" s="320" t="s">
        <v>19</v>
      </c>
      <c r="D4910" s="320">
        <v>91998</v>
      </c>
      <c r="E4910" s="321" t="s">
        <v>636</v>
      </c>
      <c r="F4910" s="321" t="s">
        <v>1472</v>
      </c>
      <c r="G4910" s="320"/>
      <c r="H4910" s="320" t="s">
        <v>123</v>
      </c>
      <c r="I4910" s="321">
        <v>1</v>
      </c>
      <c r="J4910" s="321">
        <v>16.05</v>
      </c>
      <c r="K4910" s="322">
        <v>16.05</v>
      </c>
    </row>
    <row r="4911" spans="1:11" ht="24.75" hidden="1">
      <c r="A4911" s="315"/>
      <c r="B4911" s="316" t="s">
        <v>1066</v>
      </c>
      <c r="C4911" s="316" t="s">
        <v>1067</v>
      </c>
      <c r="D4911" s="316" t="s">
        <v>6</v>
      </c>
      <c r="E4911" s="317" t="s">
        <v>1068</v>
      </c>
      <c r="F4911" s="317" t="s">
        <v>1069</v>
      </c>
      <c r="G4911" s="316"/>
      <c r="H4911" s="316" t="s">
        <v>1070</v>
      </c>
      <c r="I4911" s="317" t="s">
        <v>11</v>
      </c>
      <c r="J4911" s="317" t="s">
        <v>1071</v>
      </c>
      <c r="K4911" s="318" t="s">
        <v>1072</v>
      </c>
    </row>
    <row r="4912" spans="1:11" hidden="1">
      <c r="A4912" s="323" t="s">
        <v>1076</v>
      </c>
      <c r="B4912" s="324" t="s">
        <v>1077</v>
      </c>
      <c r="C4912" s="324" t="s">
        <v>19</v>
      </c>
      <c r="D4912" s="324">
        <v>38101</v>
      </c>
      <c r="E4912" s="323" t="s">
        <v>1553</v>
      </c>
      <c r="F4912" s="403" t="s">
        <v>1079</v>
      </c>
      <c r="G4912" s="404"/>
      <c r="H4912" s="324" t="s">
        <v>123</v>
      </c>
      <c r="I4912" s="323">
        <v>1</v>
      </c>
      <c r="J4912" s="323">
        <v>7.15</v>
      </c>
      <c r="K4912" s="325">
        <v>7.15</v>
      </c>
    </row>
    <row r="4913" spans="1:11" hidden="1">
      <c r="A4913" s="323" t="s">
        <v>1076</v>
      </c>
      <c r="B4913" s="324" t="s">
        <v>1083</v>
      </c>
      <c r="C4913" s="324" t="s">
        <v>19</v>
      </c>
      <c r="D4913" s="324">
        <v>88247</v>
      </c>
      <c r="E4913" s="323" t="s">
        <v>1475</v>
      </c>
      <c r="F4913" s="403" t="s">
        <v>1085</v>
      </c>
      <c r="G4913" s="404"/>
      <c r="H4913" s="324" t="s">
        <v>979</v>
      </c>
      <c r="I4913" s="323">
        <v>0.23499999999999999</v>
      </c>
      <c r="J4913" s="323">
        <v>17.23</v>
      </c>
      <c r="K4913" s="325">
        <v>4.04</v>
      </c>
    </row>
    <row r="4914" spans="1:11" hidden="1">
      <c r="A4914" s="323" t="s">
        <v>1076</v>
      </c>
      <c r="B4914" s="324" t="s">
        <v>1083</v>
      </c>
      <c r="C4914" s="324" t="s">
        <v>19</v>
      </c>
      <c r="D4914" s="324">
        <v>88264</v>
      </c>
      <c r="E4914" s="323" t="s">
        <v>1476</v>
      </c>
      <c r="F4914" s="403" t="s">
        <v>1085</v>
      </c>
      <c r="G4914" s="404"/>
      <c r="H4914" s="324" t="s">
        <v>979</v>
      </c>
      <c r="I4914" s="323">
        <v>0.23499999999999999</v>
      </c>
      <c r="J4914" s="323">
        <v>20.71</v>
      </c>
      <c r="K4914" s="325">
        <v>4.8600000000000003</v>
      </c>
    </row>
    <row r="4915" spans="1:11" hidden="1">
      <c r="A4915" s="277"/>
      <c r="B4915"/>
      <c r="C4915"/>
      <c r="D4915"/>
      <c r="E4915" s="277"/>
      <c r="F4915" s="277"/>
      <c r="G4915"/>
      <c r="H4915"/>
      <c r="I4915" s="277"/>
      <c r="J4915" s="277"/>
      <c r="K4915" s="278"/>
    </row>
    <row r="4916" spans="1:11" hidden="1">
      <c r="A4916" s="277"/>
      <c r="B4916"/>
      <c r="C4916"/>
      <c r="D4916"/>
      <c r="E4916" s="277"/>
      <c r="F4916" s="277"/>
      <c r="G4916"/>
      <c r="H4916"/>
      <c r="I4916" s="277"/>
      <c r="J4916" s="277"/>
      <c r="K4916" s="278"/>
    </row>
    <row r="4917" spans="1:11" ht="78.75" hidden="1">
      <c r="A4917" s="319" t="s">
        <v>2532</v>
      </c>
      <c r="B4917" s="320" t="s">
        <v>1074</v>
      </c>
      <c r="C4917" s="320" t="s">
        <v>19</v>
      </c>
      <c r="D4917" s="320">
        <v>91994</v>
      </c>
      <c r="E4917" s="321" t="s">
        <v>1547</v>
      </c>
      <c r="F4917" s="321" t="s">
        <v>1472</v>
      </c>
      <c r="G4917" s="320"/>
      <c r="H4917" s="320" t="s">
        <v>123</v>
      </c>
      <c r="I4917" s="321">
        <v>1</v>
      </c>
      <c r="J4917" s="321">
        <v>18.82</v>
      </c>
      <c r="K4917" s="322">
        <v>18.82</v>
      </c>
    </row>
    <row r="4918" spans="1:11" ht="24.75" hidden="1">
      <c r="A4918" s="315"/>
      <c r="B4918" s="316" t="s">
        <v>1066</v>
      </c>
      <c r="C4918" s="316" t="s">
        <v>1067</v>
      </c>
      <c r="D4918" s="316" t="s">
        <v>6</v>
      </c>
      <c r="E4918" s="317" t="s">
        <v>1068</v>
      </c>
      <c r="F4918" s="317" t="s">
        <v>1069</v>
      </c>
      <c r="G4918" s="316"/>
      <c r="H4918" s="316" t="s">
        <v>1070</v>
      </c>
      <c r="I4918" s="317" t="s">
        <v>11</v>
      </c>
      <c r="J4918" s="317" t="s">
        <v>1071</v>
      </c>
      <c r="K4918" s="318" t="s">
        <v>1072</v>
      </c>
    </row>
    <row r="4919" spans="1:11" hidden="1">
      <c r="A4919" s="323" t="s">
        <v>1076</v>
      </c>
      <c r="B4919" s="324" t="s">
        <v>1077</v>
      </c>
      <c r="C4919" s="324" t="s">
        <v>19</v>
      </c>
      <c r="D4919" s="324">
        <v>38101</v>
      </c>
      <c r="E4919" s="323" t="s">
        <v>1553</v>
      </c>
      <c r="F4919" s="403" t="s">
        <v>1079</v>
      </c>
      <c r="G4919" s="404"/>
      <c r="H4919" s="324" t="s">
        <v>123</v>
      </c>
      <c r="I4919" s="323">
        <v>1</v>
      </c>
      <c r="J4919" s="323">
        <v>7.15</v>
      </c>
      <c r="K4919" s="325">
        <v>7.15</v>
      </c>
    </row>
    <row r="4920" spans="1:11" hidden="1">
      <c r="A4920" s="323" t="s">
        <v>1076</v>
      </c>
      <c r="B4920" s="324" t="s">
        <v>1083</v>
      </c>
      <c r="C4920" s="324" t="s">
        <v>19</v>
      </c>
      <c r="D4920" s="324">
        <v>88247</v>
      </c>
      <c r="E4920" s="323" t="s">
        <v>1475</v>
      </c>
      <c r="F4920" s="403" t="s">
        <v>1085</v>
      </c>
      <c r="G4920" s="404"/>
      <c r="H4920" s="324" t="s">
        <v>979</v>
      </c>
      <c r="I4920" s="323">
        <v>0.308</v>
      </c>
      <c r="J4920" s="323">
        <v>17.23</v>
      </c>
      <c r="K4920" s="325">
        <v>5.3</v>
      </c>
    </row>
    <row r="4921" spans="1:11" hidden="1">
      <c r="A4921" s="323" t="s">
        <v>1076</v>
      </c>
      <c r="B4921" s="324" t="s">
        <v>1083</v>
      </c>
      <c r="C4921" s="324" t="s">
        <v>19</v>
      </c>
      <c r="D4921" s="324">
        <v>88264</v>
      </c>
      <c r="E4921" s="323" t="s">
        <v>1476</v>
      </c>
      <c r="F4921" s="403" t="s">
        <v>1085</v>
      </c>
      <c r="G4921" s="404"/>
      <c r="H4921" s="324" t="s">
        <v>979</v>
      </c>
      <c r="I4921" s="323">
        <v>0.308</v>
      </c>
      <c r="J4921" s="323">
        <v>20.71</v>
      </c>
      <c r="K4921" s="325">
        <v>6.37</v>
      </c>
    </row>
    <row r="4922" spans="1:11" hidden="1">
      <c r="A4922" s="277"/>
      <c r="B4922"/>
      <c r="C4922"/>
      <c r="D4922"/>
      <c r="E4922" s="277"/>
      <c r="F4922" s="277"/>
      <c r="G4922"/>
      <c r="H4922"/>
      <c r="I4922" s="277"/>
      <c r="J4922" s="277"/>
      <c r="K4922" s="278"/>
    </row>
    <row r="4923" spans="1:11" hidden="1">
      <c r="A4923" s="277"/>
      <c r="B4923"/>
      <c r="C4923"/>
      <c r="D4923"/>
      <c r="E4923" s="277"/>
      <c r="F4923" s="277"/>
      <c r="G4923"/>
      <c r="H4923"/>
      <c r="I4923" s="277"/>
      <c r="J4923" s="277"/>
      <c r="K4923" s="278"/>
    </row>
    <row r="4924" spans="1:11" ht="47.25" hidden="1">
      <c r="A4924" s="319" t="s">
        <v>2533</v>
      </c>
      <c r="B4924" s="320" t="s">
        <v>1074</v>
      </c>
      <c r="C4924" s="320" t="s">
        <v>19</v>
      </c>
      <c r="D4924" s="320">
        <v>86906</v>
      </c>
      <c r="E4924" s="321" t="s">
        <v>1691</v>
      </c>
      <c r="F4924" s="321" t="s">
        <v>1366</v>
      </c>
      <c r="G4924" s="320"/>
      <c r="H4924" s="320" t="s">
        <v>123</v>
      </c>
      <c r="I4924" s="321">
        <v>1</v>
      </c>
      <c r="J4924" s="321">
        <v>69.180000000000007</v>
      </c>
      <c r="K4924" s="322">
        <v>69.180000000000007</v>
      </c>
    </row>
    <row r="4925" spans="1:11" ht="24.75" hidden="1">
      <c r="A4925" s="315"/>
      <c r="B4925" s="316" t="s">
        <v>1066</v>
      </c>
      <c r="C4925" s="316" t="s">
        <v>1067</v>
      </c>
      <c r="D4925" s="316" t="s">
        <v>6</v>
      </c>
      <c r="E4925" s="317" t="s">
        <v>1068</v>
      </c>
      <c r="F4925" s="317" t="s">
        <v>1069</v>
      </c>
      <c r="G4925" s="316"/>
      <c r="H4925" s="316" t="s">
        <v>1070</v>
      </c>
      <c r="I4925" s="317" t="s">
        <v>11</v>
      </c>
      <c r="J4925" s="317" t="s">
        <v>1071</v>
      </c>
      <c r="K4925" s="318" t="s">
        <v>1072</v>
      </c>
    </row>
    <row r="4926" spans="1:11" hidden="1">
      <c r="A4926" s="323" t="s">
        <v>1076</v>
      </c>
      <c r="B4926" s="324" t="s">
        <v>1077</v>
      </c>
      <c r="C4926" s="324" t="s">
        <v>19</v>
      </c>
      <c r="D4926" s="324">
        <v>3146</v>
      </c>
      <c r="E4926" s="323" t="s">
        <v>1672</v>
      </c>
      <c r="F4926" s="403" t="s">
        <v>1079</v>
      </c>
      <c r="G4926" s="404"/>
      <c r="H4926" s="324" t="s">
        <v>123</v>
      </c>
      <c r="I4926" s="323">
        <v>2.1000000000000001E-2</v>
      </c>
      <c r="J4926" s="323">
        <v>4.95</v>
      </c>
      <c r="K4926" s="325">
        <v>0.1</v>
      </c>
    </row>
    <row r="4927" spans="1:11" hidden="1">
      <c r="A4927" s="323" t="s">
        <v>1076</v>
      </c>
      <c r="B4927" s="324" t="s">
        <v>1077</v>
      </c>
      <c r="C4927" s="324" t="s">
        <v>19</v>
      </c>
      <c r="D4927" s="324">
        <v>13415</v>
      </c>
      <c r="E4927" s="323" t="s">
        <v>2534</v>
      </c>
      <c r="F4927" s="403" t="s">
        <v>1079</v>
      </c>
      <c r="G4927" s="404"/>
      <c r="H4927" s="324" t="s">
        <v>123</v>
      </c>
      <c r="I4927" s="323">
        <v>1</v>
      </c>
      <c r="J4927" s="323">
        <v>66.7</v>
      </c>
      <c r="K4927" s="325">
        <v>66.7</v>
      </c>
    </row>
    <row r="4928" spans="1:11" hidden="1">
      <c r="A4928" s="323" t="s">
        <v>1076</v>
      </c>
      <c r="B4928" s="324" t="s">
        <v>1083</v>
      </c>
      <c r="C4928" s="324" t="s">
        <v>19</v>
      </c>
      <c r="D4928" s="324">
        <v>88267</v>
      </c>
      <c r="E4928" s="323" t="s">
        <v>1371</v>
      </c>
      <c r="F4928" s="403" t="s">
        <v>1085</v>
      </c>
      <c r="G4928" s="404"/>
      <c r="H4928" s="324" t="s">
        <v>979</v>
      </c>
      <c r="I4928" s="323">
        <v>9.6000000000000002E-2</v>
      </c>
      <c r="J4928" s="323">
        <v>19.88</v>
      </c>
      <c r="K4928" s="325">
        <v>1.9</v>
      </c>
    </row>
    <row r="4929" spans="1:11" hidden="1">
      <c r="A4929" s="323" t="s">
        <v>1076</v>
      </c>
      <c r="B4929" s="324" t="s">
        <v>1083</v>
      </c>
      <c r="C4929" s="324" t="s">
        <v>19</v>
      </c>
      <c r="D4929" s="324">
        <v>88316</v>
      </c>
      <c r="E4929" s="323" t="s">
        <v>1086</v>
      </c>
      <c r="F4929" s="403" t="s">
        <v>1085</v>
      </c>
      <c r="G4929" s="404"/>
      <c r="H4929" s="324" t="s">
        <v>979</v>
      </c>
      <c r="I4929" s="323">
        <v>3.0300000000000001E-2</v>
      </c>
      <c r="J4929" s="323">
        <v>16.02</v>
      </c>
      <c r="K4929" s="325">
        <v>0.48</v>
      </c>
    </row>
    <row r="4930" spans="1:11" hidden="1">
      <c r="A4930" s="277"/>
      <c r="B4930"/>
      <c r="C4930"/>
      <c r="D4930"/>
      <c r="E4930" s="277"/>
      <c r="F4930" s="277"/>
      <c r="G4930"/>
      <c r="H4930"/>
      <c r="I4930" s="277"/>
      <c r="J4930" s="277"/>
      <c r="K4930" s="278"/>
    </row>
    <row r="4931" spans="1:11" hidden="1">
      <c r="A4931" s="277"/>
      <c r="B4931"/>
      <c r="C4931"/>
      <c r="D4931"/>
      <c r="E4931" s="277"/>
      <c r="F4931" s="277"/>
      <c r="G4931"/>
      <c r="H4931"/>
      <c r="I4931" s="277"/>
      <c r="J4931" s="277"/>
      <c r="K4931" s="278"/>
    </row>
    <row r="4932" spans="1:11" ht="47.25" hidden="1">
      <c r="A4932" s="319" t="s">
        <v>2535</v>
      </c>
      <c r="B4932" s="320" t="s">
        <v>1074</v>
      </c>
      <c r="C4932" s="320" t="s">
        <v>19</v>
      </c>
      <c r="D4932" s="320">
        <v>86911</v>
      </c>
      <c r="E4932" s="321" t="s">
        <v>1712</v>
      </c>
      <c r="F4932" s="321" t="s">
        <v>1366</v>
      </c>
      <c r="G4932" s="320"/>
      <c r="H4932" s="320" t="s">
        <v>123</v>
      </c>
      <c r="I4932" s="321">
        <v>1</v>
      </c>
      <c r="J4932" s="321">
        <v>80.930000000000007</v>
      </c>
      <c r="K4932" s="322">
        <v>80.930000000000007</v>
      </c>
    </row>
    <row r="4933" spans="1:11" ht="24.75" hidden="1">
      <c r="A4933" s="315"/>
      <c r="B4933" s="316" t="s">
        <v>1066</v>
      </c>
      <c r="C4933" s="316" t="s">
        <v>1067</v>
      </c>
      <c r="D4933" s="316" t="s">
        <v>6</v>
      </c>
      <c r="E4933" s="317" t="s">
        <v>1068</v>
      </c>
      <c r="F4933" s="317" t="s">
        <v>1069</v>
      </c>
      <c r="G4933" s="316"/>
      <c r="H4933" s="316" t="s">
        <v>1070</v>
      </c>
      <c r="I4933" s="317" t="s">
        <v>11</v>
      </c>
      <c r="J4933" s="317" t="s">
        <v>1071</v>
      </c>
      <c r="K4933" s="318" t="s">
        <v>1072</v>
      </c>
    </row>
    <row r="4934" spans="1:11" hidden="1">
      <c r="A4934" s="323" t="s">
        <v>1076</v>
      </c>
      <c r="B4934" s="324" t="s">
        <v>1077</v>
      </c>
      <c r="C4934" s="324" t="s">
        <v>19</v>
      </c>
      <c r="D4934" s="324">
        <v>3146</v>
      </c>
      <c r="E4934" s="323" t="s">
        <v>1672</v>
      </c>
      <c r="F4934" s="403" t="s">
        <v>1079</v>
      </c>
      <c r="G4934" s="404"/>
      <c r="H4934" s="324" t="s">
        <v>123</v>
      </c>
      <c r="I4934" s="323">
        <v>2.1000000000000001E-2</v>
      </c>
      <c r="J4934" s="323">
        <v>4.95</v>
      </c>
      <c r="K4934" s="325">
        <v>0.1</v>
      </c>
    </row>
    <row r="4935" spans="1:11" hidden="1">
      <c r="A4935" s="323" t="s">
        <v>1076</v>
      </c>
      <c r="B4935" s="324" t="s">
        <v>1077</v>
      </c>
      <c r="C4935" s="324" t="s">
        <v>19</v>
      </c>
      <c r="D4935" s="324">
        <v>13416</v>
      </c>
      <c r="E4935" s="323" t="s">
        <v>2536</v>
      </c>
      <c r="F4935" s="403" t="s">
        <v>1079</v>
      </c>
      <c r="G4935" s="404"/>
      <c r="H4935" s="324" t="s">
        <v>123</v>
      </c>
      <c r="I4935" s="323">
        <v>1</v>
      </c>
      <c r="J4935" s="323">
        <v>77.94</v>
      </c>
      <c r="K4935" s="325">
        <v>77.94</v>
      </c>
    </row>
    <row r="4936" spans="1:11" hidden="1">
      <c r="A4936" s="323" t="s">
        <v>1076</v>
      </c>
      <c r="B4936" s="324" t="s">
        <v>1083</v>
      </c>
      <c r="C4936" s="324" t="s">
        <v>19</v>
      </c>
      <c r="D4936" s="324">
        <v>88267</v>
      </c>
      <c r="E4936" s="323" t="s">
        <v>1371</v>
      </c>
      <c r="F4936" s="403" t="s">
        <v>1085</v>
      </c>
      <c r="G4936" s="404"/>
      <c r="H4936" s="324" t="s">
        <v>979</v>
      </c>
      <c r="I4936" s="323">
        <v>0.1164</v>
      </c>
      <c r="J4936" s="323">
        <v>19.88</v>
      </c>
      <c r="K4936" s="325">
        <v>2.31</v>
      </c>
    </row>
    <row r="4937" spans="1:11" hidden="1">
      <c r="A4937" s="323" t="s">
        <v>1076</v>
      </c>
      <c r="B4937" s="324" t="s">
        <v>1083</v>
      </c>
      <c r="C4937" s="324" t="s">
        <v>19</v>
      </c>
      <c r="D4937" s="324">
        <v>88316</v>
      </c>
      <c r="E4937" s="323" t="s">
        <v>1086</v>
      </c>
      <c r="F4937" s="403" t="s">
        <v>1085</v>
      </c>
      <c r="G4937" s="404"/>
      <c r="H4937" s="324" t="s">
        <v>979</v>
      </c>
      <c r="I4937" s="323">
        <v>3.6700000000000003E-2</v>
      </c>
      <c r="J4937" s="323">
        <v>16.02</v>
      </c>
      <c r="K4937" s="325">
        <v>0.57999999999999996</v>
      </c>
    </row>
    <row r="4938" spans="1:11" hidden="1">
      <c r="A4938" s="277"/>
      <c r="B4938"/>
      <c r="C4938"/>
      <c r="D4938"/>
      <c r="E4938" s="277"/>
      <c r="F4938" s="277"/>
      <c r="G4938"/>
      <c r="H4938"/>
      <c r="I4938" s="277"/>
      <c r="J4938" s="277"/>
      <c r="K4938" s="278"/>
    </row>
    <row r="4939" spans="1:11" hidden="1">
      <c r="A4939" s="277"/>
      <c r="B4939"/>
      <c r="C4939"/>
      <c r="D4939"/>
      <c r="E4939" s="277"/>
      <c r="F4939" s="277"/>
      <c r="G4939"/>
      <c r="H4939"/>
      <c r="I4939" s="277"/>
      <c r="J4939" s="277"/>
      <c r="K4939" s="278"/>
    </row>
    <row r="4940" spans="1:11" ht="47.25" hidden="1">
      <c r="A4940" s="319" t="s">
        <v>2537</v>
      </c>
      <c r="B4940" s="320" t="s">
        <v>1074</v>
      </c>
      <c r="C4940" s="320" t="s">
        <v>19</v>
      </c>
      <c r="D4940" s="320">
        <v>92543</v>
      </c>
      <c r="E4940" s="321" t="s">
        <v>1151</v>
      </c>
      <c r="F4940" s="321" t="s">
        <v>110</v>
      </c>
      <c r="G4940" s="320"/>
      <c r="H4940" s="320" t="s">
        <v>21</v>
      </c>
      <c r="I4940" s="321">
        <v>1</v>
      </c>
      <c r="J4940" s="321">
        <v>19.8</v>
      </c>
      <c r="K4940" s="322">
        <v>19.8</v>
      </c>
    </row>
    <row r="4941" spans="1:11" ht="24.75" hidden="1">
      <c r="A4941" s="315"/>
      <c r="B4941" s="316" t="s">
        <v>1066</v>
      </c>
      <c r="C4941" s="316" t="s">
        <v>1067</v>
      </c>
      <c r="D4941" s="316" t="s">
        <v>6</v>
      </c>
      <c r="E4941" s="317" t="s">
        <v>1068</v>
      </c>
      <c r="F4941" s="317" t="s">
        <v>1069</v>
      </c>
      <c r="G4941" s="316"/>
      <c r="H4941" s="316" t="s">
        <v>1070</v>
      </c>
      <c r="I4941" s="317" t="s">
        <v>11</v>
      </c>
      <c r="J4941" s="317" t="s">
        <v>1071</v>
      </c>
      <c r="K4941" s="318" t="s">
        <v>1072</v>
      </c>
    </row>
    <row r="4942" spans="1:11" hidden="1">
      <c r="A4942" s="323" t="s">
        <v>1076</v>
      </c>
      <c r="B4942" s="324" t="s">
        <v>1077</v>
      </c>
      <c r="C4942" s="324" t="s">
        <v>19</v>
      </c>
      <c r="D4942" s="324">
        <v>4425</v>
      </c>
      <c r="E4942" s="323" t="s">
        <v>2538</v>
      </c>
      <c r="F4942" s="403" t="s">
        <v>1079</v>
      </c>
      <c r="G4942" s="404"/>
      <c r="H4942" s="324" t="s">
        <v>23</v>
      </c>
      <c r="I4942" s="323">
        <v>0.63400000000000001</v>
      </c>
      <c r="J4942" s="323">
        <v>24.39</v>
      </c>
      <c r="K4942" s="325">
        <v>15.46</v>
      </c>
    </row>
    <row r="4943" spans="1:11" hidden="1">
      <c r="A4943" s="323" t="s">
        <v>1076</v>
      </c>
      <c r="B4943" s="324" t="s">
        <v>1077</v>
      </c>
      <c r="C4943" s="324" t="s">
        <v>19</v>
      </c>
      <c r="D4943" s="324">
        <v>40568</v>
      </c>
      <c r="E4943" s="323" t="s">
        <v>2539</v>
      </c>
      <c r="F4943" s="403" t="s">
        <v>1079</v>
      </c>
      <c r="G4943" s="404"/>
      <c r="H4943" s="324" t="s">
        <v>218</v>
      </c>
      <c r="I4943" s="323">
        <v>0.03</v>
      </c>
      <c r="J4943" s="323">
        <v>25.78</v>
      </c>
      <c r="K4943" s="325">
        <v>0.77</v>
      </c>
    </row>
    <row r="4944" spans="1:11" hidden="1">
      <c r="A4944" s="323" t="s">
        <v>1076</v>
      </c>
      <c r="B4944" s="324" t="s">
        <v>1083</v>
      </c>
      <c r="C4944" s="324" t="s">
        <v>19</v>
      </c>
      <c r="D4944" s="324">
        <v>88239</v>
      </c>
      <c r="E4944" s="323" t="s">
        <v>1096</v>
      </c>
      <c r="F4944" s="403" t="s">
        <v>1085</v>
      </c>
      <c r="G4944" s="404"/>
      <c r="H4944" s="324" t="s">
        <v>979</v>
      </c>
      <c r="I4944" s="323">
        <v>6.5000000000000002E-2</v>
      </c>
      <c r="J4944" s="323">
        <v>16.850000000000001</v>
      </c>
      <c r="K4944" s="325">
        <v>1.0900000000000001</v>
      </c>
    </row>
    <row r="4945" spans="1:11" hidden="1">
      <c r="A4945" s="323" t="s">
        <v>1076</v>
      </c>
      <c r="B4945" s="324" t="s">
        <v>1083</v>
      </c>
      <c r="C4945" s="324" t="s">
        <v>19</v>
      </c>
      <c r="D4945" s="324">
        <v>88262</v>
      </c>
      <c r="E4945" s="323" t="s">
        <v>1084</v>
      </c>
      <c r="F4945" s="403" t="s">
        <v>1085</v>
      </c>
      <c r="G4945" s="404"/>
      <c r="H4945" s="324" t="s">
        <v>979</v>
      </c>
      <c r="I4945" s="323">
        <v>0.11799999999999999</v>
      </c>
      <c r="J4945" s="323">
        <v>19.739999999999998</v>
      </c>
      <c r="K4945" s="325">
        <v>2.3199999999999998</v>
      </c>
    </row>
    <row r="4946" spans="1:11" ht="24.75" hidden="1">
      <c r="A4946" s="323" t="s">
        <v>1076</v>
      </c>
      <c r="B4946" s="324" t="s">
        <v>1083</v>
      </c>
      <c r="C4946" s="324" t="s">
        <v>19</v>
      </c>
      <c r="D4946" s="324">
        <v>93281</v>
      </c>
      <c r="E4946" s="323" t="s">
        <v>1349</v>
      </c>
      <c r="F4946" s="403" t="s">
        <v>1098</v>
      </c>
      <c r="G4946" s="404"/>
      <c r="H4946" s="324" t="s">
        <v>1099</v>
      </c>
      <c r="I4946" s="323">
        <v>4.5999999999999999E-3</v>
      </c>
      <c r="J4946" s="323">
        <v>15.99</v>
      </c>
      <c r="K4946" s="325">
        <v>7.0000000000000007E-2</v>
      </c>
    </row>
    <row r="4947" spans="1:11" ht="24.75" hidden="1">
      <c r="A4947" s="323" t="s">
        <v>1076</v>
      </c>
      <c r="B4947" s="324" t="s">
        <v>1083</v>
      </c>
      <c r="C4947" s="324" t="s">
        <v>19</v>
      </c>
      <c r="D4947" s="324">
        <v>93282</v>
      </c>
      <c r="E4947" s="323" t="s">
        <v>1350</v>
      </c>
      <c r="F4947" s="403" t="s">
        <v>1098</v>
      </c>
      <c r="G4947" s="404"/>
      <c r="H4947" s="324" t="s">
        <v>1101</v>
      </c>
      <c r="I4947" s="323">
        <v>6.4000000000000003E-3</v>
      </c>
      <c r="J4947" s="323">
        <v>14.99</v>
      </c>
      <c r="K4947" s="325">
        <v>0.09</v>
      </c>
    </row>
    <row r="4948" spans="1:11" hidden="1">
      <c r="A4948" s="277"/>
      <c r="B4948"/>
      <c r="C4948"/>
      <c r="D4948"/>
      <c r="E4948" s="277"/>
      <c r="F4948" s="277"/>
      <c r="G4948"/>
      <c r="H4948"/>
      <c r="I4948" s="277"/>
      <c r="J4948" s="277"/>
      <c r="K4948" s="278"/>
    </row>
    <row r="4949" spans="1:11" hidden="1">
      <c r="A4949" s="277"/>
      <c r="B4949"/>
      <c r="C4949"/>
      <c r="D4949"/>
      <c r="E4949" s="277"/>
      <c r="F4949" s="277"/>
      <c r="G4949"/>
      <c r="H4949"/>
      <c r="I4949" s="277"/>
      <c r="J4949" s="277"/>
      <c r="K4949" s="278"/>
    </row>
    <row r="4950" spans="1:11" ht="47.25" hidden="1">
      <c r="A4950" s="319" t="s">
        <v>2540</v>
      </c>
      <c r="B4950" s="320" t="s">
        <v>1074</v>
      </c>
      <c r="C4950" s="320" t="s">
        <v>19</v>
      </c>
      <c r="D4950" s="320">
        <v>89714</v>
      </c>
      <c r="E4950" s="321" t="s">
        <v>157</v>
      </c>
      <c r="F4950" s="321" t="s">
        <v>1366</v>
      </c>
      <c r="G4950" s="320"/>
      <c r="H4950" s="320" t="s">
        <v>23</v>
      </c>
      <c r="I4950" s="321">
        <v>1</v>
      </c>
      <c r="J4950" s="321">
        <v>56.38</v>
      </c>
      <c r="K4950" s="322">
        <v>56.38</v>
      </c>
    </row>
    <row r="4951" spans="1:11" ht="24.75" hidden="1">
      <c r="A4951" s="315"/>
      <c r="B4951" s="316" t="s">
        <v>1066</v>
      </c>
      <c r="C4951" s="316" t="s">
        <v>1067</v>
      </c>
      <c r="D4951" s="316" t="s">
        <v>6</v>
      </c>
      <c r="E4951" s="317" t="s">
        <v>1068</v>
      </c>
      <c r="F4951" s="317" t="s">
        <v>1069</v>
      </c>
      <c r="G4951" s="316"/>
      <c r="H4951" s="316" t="s">
        <v>1070</v>
      </c>
      <c r="I4951" s="317" t="s">
        <v>11</v>
      </c>
      <c r="J4951" s="317" t="s">
        <v>1071</v>
      </c>
      <c r="K4951" s="318" t="s">
        <v>1072</v>
      </c>
    </row>
    <row r="4952" spans="1:11" hidden="1">
      <c r="A4952" s="323" t="s">
        <v>1076</v>
      </c>
      <c r="B4952" s="324" t="s">
        <v>1077</v>
      </c>
      <c r="C4952" s="324" t="s">
        <v>19</v>
      </c>
      <c r="D4952" s="324">
        <v>122</v>
      </c>
      <c r="E4952" s="323" t="s">
        <v>1373</v>
      </c>
      <c r="F4952" s="403" t="s">
        <v>1079</v>
      </c>
      <c r="G4952" s="404"/>
      <c r="H4952" s="324" t="s">
        <v>123</v>
      </c>
      <c r="I4952" s="323">
        <v>3.6299999999999999E-2</v>
      </c>
      <c r="J4952" s="323">
        <v>76.86</v>
      </c>
      <c r="K4952" s="325">
        <v>2.79</v>
      </c>
    </row>
    <row r="4953" spans="1:11" hidden="1">
      <c r="A4953" s="323" t="s">
        <v>1076</v>
      </c>
      <c r="B4953" s="324" t="s">
        <v>1077</v>
      </c>
      <c r="C4953" s="324" t="s">
        <v>19</v>
      </c>
      <c r="D4953" s="324">
        <v>9836</v>
      </c>
      <c r="E4953" s="323" t="s">
        <v>1754</v>
      </c>
      <c r="F4953" s="403" t="s">
        <v>1079</v>
      </c>
      <c r="G4953" s="404"/>
      <c r="H4953" s="324" t="s">
        <v>23</v>
      </c>
      <c r="I4953" s="323">
        <v>1.05</v>
      </c>
      <c r="J4953" s="323">
        <v>19.989999999999998</v>
      </c>
      <c r="K4953" s="325">
        <v>20.98</v>
      </c>
    </row>
    <row r="4954" spans="1:11" hidden="1">
      <c r="A4954" s="323" t="s">
        <v>1076</v>
      </c>
      <c r="B4954" s="324" t="s">
        <v>1077</v>
      </c>
      <c r="C4954" s="324" t="s">
        <v>19</v>
      </c>
      <c r="D4954" s="324">
        <v>20083</v>
      </c>
      <c r="E4954" s="323" t="s">
        <v>1375</v>
      </c>
      <c r="F4954" s="403" t="s">
        <v>1079</v>
      </c>
      <c r="G4954" s="404"/>
      <c r="H4954" s="324" t="s">
        <v>123</v>
      </c>
      <c r="I4954" s="323">
        <v>5.9299999999999999E-2</v>
      </c>
      <c r="J4954" s="323">
        <v>87.08</v>
      </c>
      <c r="K4954" s="325">
        <v>5.16</v>
      </c>
    </row>
    <row r="4955" spans="1:11" hidden="1">
      <c r="A4955" s="323" t="s">
        <v>1076</v>
      </c>
      <c r="B4955" s="324" t="s">
        <v>1077</v>
      </c>
      <c r="C4955" s="324" t="s">
        <v>19</v>
      </c>
      <c r="D4955" s="324">
        <v>38383</v>
      </c>
      <c r="E4955" s="323" t="s">
        <v>1376</v>
      </c>
      <c r="F4955" s="403" t="s">
        <v>1079</v>
      </c>
      <c r="G4955" s="404"/>
      <c r="H4955" s="324" t="s">
        <v>123</v>
      </c>
      <c r="I4955" s="323">
        <v>0.247</v>
      </c>
      <c r="J4955" s="323">
        <v>2.3199999999999998</v>
      </c>
      <c r="K4955" s="325">
        <v>0.56999999999999995</v>
      </c>
    </row>
    <row r="4956" spans="1:11" hidden="1">
      <c r="A4956" s="323" t="s">
        <v>1076</v>
      </c>
      <c r="B4956" s="324" t="s">
        <v>1083</v>
      </c>
      <c r="C4956" s="324" t="s">
        <v>19</v>
      </c>
      <c r="D4956" s="324">
        <v>88248</v>
      </c>
      <c r="E4956" s="323" t="s">
        <v>1370</v>
      </c>
      <c r="F4956" s="403" t="s">
        <v>1085</v>
      </c>
      <c r="G4956" s="404"/>
      <c r="H4956" s="324" t="s">
        <v>979</v>
      </c>
      <c r="I4956" s="323">
        <v>0.74</v>
      </c>
      <c r="J4956" s="323">
        <v>16.45</v>
      </c>
      <c r="K4956" s="325">
        <v>12.17</v>
      </c>
    </row>
    <row r="4957" spans="1:11" hidden="1">
      <c r="A4957" s="323" t="s">
        <v>1076</v>
      </c>
      <c r="B4957" s="324" t="s">
        <v>1083</v>
      </c>
      <c r="C4957" s="324" t="s">
        <v>19</v>
      </c>
      <c r="D4957" s="324">
        <v>88267</v>
      </c>
      <c r="E4957" s="323" t="s">
        <v>1371</v>
      </c>
      <c r="F4957" s="403" t="s">
        <v>1085</v>
      </c>
      <c r="G4957" s="404"/>
      <c r="H4957" s="324" t="s">
        <v>979</v>
      </c>
      <c r="I4957" s="323">
        <v>0.74</v>
      </c>
      <c r="J4957" s="323">
        <v>19.88</v>
      </c>
      <c r="K4957" s="325">
        <v>14.71</v>
      </c>
    </row>
    <row r="4958" spans="1:11" hidden="1">
      <c r="A4958" s="277"/>
      <c r="B4958"/>
      <c r="C4958"/>
      <c r="D4958"/>
      <c r="E4958" s="277"/>
      <c r="F4958" s="277"/>
      <c r="G4958"/>
      <c r="H4958"/>
      <c r="I4958" s="277"/>
      <c r="J4958" s="277"/>
      <c r="K4958" s="278"/>
    </row>
    <row r="4959" spans="1:11" hidden="1">
      <c r="A4959" s="277"/>
      <c r="B4959"/>
      <c r="C4959"/>
      <c r="D4959"/>
      <c r="E4959" s="277"/>
      <c r="F4959" s="277"/>
      <c r="G4959"/>
      <c r="H4959"/>
      <c r="I4959" s="277"/>
      <c r="J4959" s="277"/>
      <c r="K4959" s="278"/>
    </row>
    <row r="4960" spans="1:11" ht="47.25" hidden="1">
      <c r="A4960" s="319" t="s">
        <v>2541</v>
      </c>
      <c r="B4960" s="320" t="s">
        <v>1074</v>
      </c>
      <c r="C4960" s="320" t="s">
        <v>19</v>
      </c>
      <c r="D4960" s="320">
        <v>89711</v>
      </c>
      <c r="E4960" s="321" t="s">
        <v>158</v>
      </c>
      <c r="F4960" s="321" t="s">
        <v>1366</v>
      </c>
      <c r="G4960" s="320"/>
      <c r="H4960" s="320" t="s">
        <v>23</v>
      </c>
      <c r="I4960" s="321">
        <v>1</v>
      </c>
      <c r="J4960" s="321">
        <v>18.690000000000001</v>
      </c>
      <c r="K4960" s="322">
        <v>18.690000000000001</v>
      </c>
    </row>
    <row r="4961" spans="1:11" ht="24.75" hidden="1">
      <c r="A4961" s="315"/>
      <c r="B4961" s="316" t="s">
        <v>1066</v>
      </c>
      <c r="C4961" s="316" t="s">
        <v>1067</v>
      </c>
      <c r="D4961" s="316" t="s">
        <v>6</v>
      </c>
      <c r="E4961" s="317" t="s">
        <v>1068</v>
      </c>
      <c r="F4961" s="317" t="s">
        <v>1069</v>
      </c>
      <c r="G4961" s="316"/>
      <c r="H4961" s="316" t="s">
        <v>1070</v>
      </c>
      <c r="I4961" s="317" t="s">
        <v>11</v>
      </c>
      <c r="J4961" s="317" t="s">
        <v>1071</v>
      </c>
      <c r="K4961" s="318" t="s">
        <v>1072</v>
      </c>
    </row>
    <row r="4962" spans="1:11" hidden="1">
      <c r="A4962" s="323" t="s">
        <v>1076</v>
      </c>
      <c r="B4962" s="324" t="s">
        <v>1077</v>
      </c>
      <c r="C4962" s="324" t="s">
        <v>19</v>
      </c>
      <c r="D4962" s="324">
        <v>9835</v>
      </c>
      <c r="E4962" s="323" t="s">
        <v>1756</v>
      </c>
      <c r="F4962" s="403" t="s">
        <v>1079</v>
      </c>
      <c r="G4962" s="404"/>
      <c r="H4962" s="324" t="s">
        <v>23</v>
      </c>
      <c r="I4962" s="323">
        <v>1.05</v>
      </c>
      <c r="J4962" s="323">
        <v>7.21</v>
      </c>
      <c r="K4962" s="325">
        <v>7.57</v>
      </c>
    </row>
    <row r="4963" spans="1:11" hidden="1">
      <c r="A4963" s="323" t="s">
        <v>1076</v>
      </c>
      <c r="B4963" s="324" t="s">
        <v>1077</v>
      </c>
      <c r="C4963" s="324" t="s">
        <v>19</v>
      </c>
      <c r="D4963" s="324">
        <v>38383</v>
      </c>
      <c r="E4963" s="323" t="s">
        <v>1376</v>
      </c>
      <c r="F4963" s="403" t="s">
        <v>1079</v>
      </c>
      <c r="G4963" s="404"/>
      <c r="H4963" s="324" t="s">
        <v>123</v>
      </c>
      <c r="I4963" s="323">
        <v>0.1</v>
      </c>
      <c r="J4963" s="323">
        <v>2.3199999999999998</v>
      </c>
      <c r="K4963" s="325">
        <v>0.23</v>
      </c>
    </row>
    <row r="4964" spans="1:11" hidden="1">
      <c r="A4964" s="323" t="s">
        <v>1076</v>
      </c>
      <c r="B4964" s="324" t="s">
        <v>1083</v>
      </c>
      <c r="C4964" s="324" t="s">
        <v>19</v>
      </c>
      <c r="D4964" s="324">
        <v>88248</v>
      </c>
      <c r="E4964" s="323" t="s">
        <v>1370</v>
      </c>
      <c r="F4964" s="403" t="s">
        <v>1085</v>
      </c>
      <c r="G4964" s="404"/>
      <c r="H4964" s="324" t="s">
        <v>979</v>
      </c>
      <c r="I4964" s="323">
        <v>0.3</v>
      </c>
      <c r="J4964" s="323">
        <v>16.45</v>
      </c>
      <c r="K4964" s="325">
        <v>4.93</v>
      </c>
    </row>
    <row r="4965" spans="1:11" hidden="1">
      <c r="A4965" s="323" t="s">
        <v>1076</v>
      </c>
      <c r="B4965" s="324" t="s">
        <v>1083</v>
      </c>
      <c r="C4965" s="324" t="s">
        <v>19</v>
      </c>
      <c r="D4965" s="324">
        <v>88267</v>
      </c>
      <c r="E4965" s="323" t="s">
        <v>1371</v>
      </c>
      <c r="F4965" s="403" t="s">
        <v>1085</v>
      </c>
      <c r="G4965" s="404"/>
      <c r="H4965" s="324" t="s">
        <v>979</v>
      </c>
      <c r="I4965" s="323">
        <v>0.3</v>
      </c>
      <c r="J4965" s="323">
        <v>19.88</v>
      </c>
      <c r="K4965" s="325">
        <v>5.96</v>
      </c>
    </row>
    <row r="4966" spans="1:11" hidden="1">
      <c r="A4966" s="277"/>
      <c r="B4966"/>
      <c r="C4966"/>
      <c r="D4966"/>
      <c r="E4966" s="277"/>
      <c r="F4966" s="277"/>
      <c r="G4966"/>
      <c r="H4966"/>
      <c r="I4966" s="277"/>
      <c r="J4966" s="277"/>
      <c r="K4966" s="278"/>
    </row>
    <row r="4967" spans="1:11" hidden="1">
      <c r="A4967" s="277"/>
      <c r="B4967"/>
      <c r="C4967"/>
      <c r="D4967"/>
      <c r="E4967" s="277"/>
      <c r="F4967" s="277"/>
      <c r="G4967"/>
      <c r="H4967"/>
      <c r="I4967" s="277"/>
      <c r="J4967" s="277"/>
      <c r="K4967" s="278"/>
    </row>
    <row r="4968" spans="1:11" ht="47.25" hidden="1">
      <c r="A4968" s="319" t="s">
        <v>2542</v>
      </c>
      <c r="B4968" s="320" t="s">
        <v>1074</v>
      </c>
      <c r="C4968" s="320" t="s">
        <v>19</v>
      </c>
      <c r="D4968" s="320">
        <v>89712</v>
      </c>
      <c r="E4968" s="321" t="s">
        <v>159</v>
      </c>
      <c r="F4968" s="321" t="s">
        <v>1366</v>
      </c>
      <c r="G4968" s="320"/>
      <c r="H4968" s="320" t="s">
        <v>23</v>
      </c>
      <c r="I4968" s="321">
        <v>1</v>
      </c>
      <c r="J4968" s="321">
        <v>29.21</v>
      </c>
      <c r="K4968" s="322">
        <v>29.21</v>
      </c>
    </row>
    <row r="4969" spans="1:11" ht="24.75" hidden="1">
      <c r="A4969" s="315"/>
      <c r="B4969" s="316" t="s">
        <v>1066</v>
      </c>
      <c r="C4969" s="316" t="s">
        <v>1067</v>
      </c>
      <c r="D4969" s="316" t="s">
        <v>6</v>
      </c>
      <c r="E4969" s="317" t="s">
        <v>1068</v>
      </c>
      <c r="F4969" s="317" t="s">
        <v>1069</v>
      </c>
      <c r="G4969" s="316"/>
      <c r="H4969" s="316" t="s">
        <v>1070</v>
      </c>
      <c r="I4969" s="317" t="s">
        <v>11</v>
      </c>
      <c r="J4969" s="317" t="s">
        <v>1071</v>
      </c>
      <c r="K4969" s="318" t="s">
        <v>1072</v>
      </c>
    </row>
    <row r="4970" spans="1:11" hidden="1">
      <c r="A4970" s="323" t="s">
        <v>1076</v>
      </c>
      <c r="B4970" s="324" t="s">
        <v>1077</v>
      </c>
      <c r="C4970" s="324" t="s">
        <v>19</v>
      </c>
      <c r="D4970" s="324">
        <v>122</v>
      </c>
      <c r="E4970" s="323" t="s">
        <v>1373</v>
      </c>
      <c r="F4970" s="403" t="s">
        <v>1079</v>
      </c>
      <c r="G4970" s="404"/>
      <c r="H4970" s="324" t="s">
        <v>123</v>
      </c>
      <c r="I4970" s="323">
        <v>1.0800000000000001E-2</v>
      </c>
      <c r="J4970" s="323">
        <v>76.86</v>
      </c>
      <c r="K4970" s="325">
        <v>0.83</v>
      </c>
    </row>
    <row r="4971" spans="1:11" hidden="1">
      <c r="A4971" s="323" t="s">
        <v>1076</v>
      </c>
      <c r="B4971" s="324" t="s">
        <v>1077</v>
      </c>
      <c r="C4971" s="324" t="s">
        <v>19</v>
      </c>
      <c r="D4971" s="324">
        <v>9838</v>
      </c>
      <c r="E4971" s="323" t="s">
        <v>1758</v>
      </c>
      <c r="F4971" s="403" t="s">
        <v>1079</v>
      </c>
      <c r="G4971" s="404"/>
      <c r="H4971" s="324" t="s">
        <v>23</v>
      </c>
      <c r="I4971" s="323">
        <v>1.05</v>
      </c>
      <c r="J4971" s="323">
        <v>12.27</v>
      </c>
      <c r="K4971" s="325">
        <v>12.88</v>
      </c>
    </row>
    <row r="4972" spans="1:11" hidden="1">
      <c r="A4972" s="323" t="s">
        <v>1076</v>
      </c>
      <c r="B4972" s="324" t="s">
        <v>1077</v>
      </c>
      <c r="C4972" s="324" t="s">
        <v>19</v>
      </c>
      <c r="D4972" s="324">
        <v>20083</v>
      </c>
      <c r="E4972" s="323" t="s">
        <v>1375</v>
      </c>
      <c r="F4972" s="403" t="s">
        <v>1079</v>
      </c>
      <c r="G4972" s="404"/>
      <c r="H4972" s="324" t="s">
        <v>123</v>
      </c>
      <c r="I4972" s="323">
        <v>1.6299999999999999E-2</v>
      </c>
      <c r="J4972" s="323">
        <v>87.08</v>
      </c>
      <c r="K4972" s="325">
        <v>1.41</v>
      </c>
    </row>
    <row r="4973" spans="1:11" hidden="1">
      <c r="A4973" s="323" t="s">
        <v>1076</v>
      </c>
      <c r="B4973" s="324" t="s">
        <v>1077</v>
      </c>
      <c r="C4973" s="324" t="s">
        <v>19</v>
      </c>
      <c r="D4973" s="324">
        <v>38383</v>
      </c>
      <c r="E4973" s="323" t="s">
        <v>1376</v>
      </c>
      <c r="F4973" s="403" t="s">
        <v>1079</v>
      </c>
      <c r="G4973" s="404"/>
      <c r="H4973" s="324" t="s">
        <v>123</v>
      </c>
      <c r="I4973" s="323">
        <v>0.127</v>
      </c>
      <c r="J4973" s="323">
        <v>2.3199999999999998</v>
      </c>
      <c r="K4973" s="325">
        <v>0.28999999999999998</v>
      </c>
    </row>
    <row r="4974" spans="1:11" hidden="1">
      <c r="A4974" s="323" t="s">
        <v>1076</v>
      </c>
      <c r="B4974" s="324" t="s">
        <v>1083</v>
      </c>
      <c r="C4974" s="324" t="s">
        <v>19</v>
      </c>
      <c r="D4974" s="324">
        <v>88248</v>
      </c>
      <c r="E4974" s="323" t="s">
        <v>1370</v>
      </c>
      <c r="F4974" s="403" t="s">
        <v>1085</v>
      </c>
      <c r="G4974" s="404"/>
      <c r="H4974" s="324" t="s">
        <v>979</v>
      </c>
      <c r="I4974" s="323">
        <v>0.38</v>
      </c>
      <c r="J4974" s="323">
        <v>16.45</v>
      </c>
      <c r="K4974" s="325">
        <v>6.25</v>
      </c>
    </row>
    <row r="4975" spans="1:11" hidden="1">
      <c r="A4975" s="323" t="s">
        <v>1076</v>
      </c>
      <c r="B4975" s="324" t="s">
        <v>1083</v>
      </c>
      <c r="C4975" s="324" t="s">
        <v>19</v>
      </c>
      <c r="D4975" s="324">
        <v>88267</v>
      </c>
      <c r="E4975" s="323" t="s">
        <v>1371</v>
      </c>
      <c r="F4975" s="403" t="s">
        <v>1085</v>
      </c>
      <c r="G4975" s="404"/>
      <c r="H4975" s="324" t="s">
        <v>979</v>
      </c>
      <c r="I4975" s="323">
        <v>0.38</v>
      </c>
      <c r="J4975" s="323">
        <v>19.88</v>
      </c>
      <c r="K4975" s="325">
        <v>7.55</v>
      </c>
    </row>
    <row r="4976" spans="1:11" hidden="1">
      <c r="A4976" s="277"/>
      <c r="B4976"/>
      <c r="C4976"/>
      <c r="D4976"/>
      <c r="E4976" s="277"/>
      <c r="F4976" s="277"/>
      <c r="G4976"/>
      <c r="H4976"/>
      <c r="I4976" s="277"/>
      <c r="J4976" s="277"/>
      <c r="K4976" s="278"/>
    </row>
    <row r="4977" spans="1:11" hidden="1">
      <c r="A4977" s="277"/>
      <c r="B4977"/>
      <c r="C4977"/>
      <c r="D4977"/>
      <c r="E4977" s="277"/>
      <c r="F4977" s="277"/>
      <c r="G4977"/>
      <c r="H4977"/>
      <c r="I4977" s="277"/>
      <c r="J4977" s="277"/>
      <c r="K4977" s="278"/>
    </row>
    <row r="4978" spans="1:11" ht="47.25" hidden="1">
      <c r="A4978" s="319" t="s">
        <v>2543</v>
      </c>
      <c r="B4978" s="320" t="s">
        <v>1074</v>
      </c>
      <c r="C4978" s="320" t="s">
        <v>19</v>
      </c>
      <c r="D4978" s="320">
        <v>89356</v>
      </c>
      <c r="E4978" s="321" t="s">
        <v>2472</v>
      </c>
      <c r="F4978" s="321" t="s">
        <v>1366</v>
      </c>
      <c r="G4978" s="320"/>
      <c r="H4978" s="320" t="s">
        <v>23</v>
      </c>
      <c r="I4978" s="321">
        <v>1</v>
      </c>
      <c r="J4978" s="321">
        <v>18.62</v>
      </c>
      <c r="K4978" s="322">
        <v>18.62</v>
      </c>
    </row>
    <row r="4979" spans="1:11" ht="24.75" hidden="1">
      <c r="A4979" s="315"/>
      <c r="B4979" s="316" t="s">
        <v>1066</v>
      </c>
      <c r="C4979" s="316" t="s">
        <v>1067</v>
      </c>
      <c r="D4979" s="316" t="s">
        <v>6</v>
      </c>
      <c r="E4979" s="317" t="s">
        <v>1068</v>
      </c>
      <c r="F4979" s="317" t="s">
        <v>1069</v>
      </c>
      <c r="G4979" s="316"/>
      <c r="H4979" s="316" t="s">
        <v>1070</v>
      </c>
      <c r="I4979" s="317" t="s">
        <v>11</v>
      </c>
      <c r="J4979" s="317" t="s">
        <v>1071</v>
      </c>
      <c r="K4979" s="318" t="s">
        <v>1072</v>
      </c>
    </row>
    <row r="4980" spans="1:11" hidden="1">
      <c r="A4980" s="323" t="s">
        <v>1076</v>
      </c>
      <c r="B4980" s="324" t="s">
        <v>1077</v>
      </c>
      <c r="C4980" s="324" t="s">
        <v>19</v>
      </c>
      <c r="D4980" s="324">
        <v>9868</v>
      </c>
      <c r="E4980" s="323" t="s">
        <v>1590</v>
      </c>
      <c r="F4980" s="403" t="s">
        <v>1079</v>
      </c>
      <c r="G4980" s="404"/>
      <c r="H4980" s="324" t="s">
        <v>23</v>
      </c>
      <c r="I4980" s="323">
        <v>1.0609999999999999</v>
      </c>
      <c r="J4980" s="323">
        <v>4.66</v>
      </c>
      <c r="K4980" s="325">
        <v>4.9400000000000004</v>
      </c>
    </row>
    <row r="4981" spans="1:11" hidden="1">
      <c r="A4981" s="323" t="s">
        <v>1076</v>
      </c>
      <c r="B4981" s="324" t="s">
        <v>1077</v>
      </c>
      <c r="C4981" s="324" t="s">
        <v>19</v>
      </c>
      <c r="D4981" s="324">
        <v>38383</v>
      </c>
      <c r="E4981" s="323" t="s">
        <v>1376</v>
      </c>
      <c r="F4981" s="403" t="s">
        <v>1079</v>
      </c>
      <c r="G4981" s="404"/>
      <c r="H4981" s="324" t="s">
        <v>123</v>
      </c>
      <c r="I4981" s="323">
        <v>0.123</v>
      </c>
      <c r="J4981" s="323">
        <v>2.3199999999999998</v>
      </c>
      <c r="K4981" s="325">
        <v>0.28000000000000003</v>
      </c>
    </row>
    <row r="4982" spans="1:11" hidden="1">
      <c r="A4982" s="323" t="s">
        <v>1076</v>
      </c>
      <c r="B4982" s="324" t="s">
        <v>1083</v>
      </c>
      <c r="C4982" s="324" t="s">
        <v>19</v>
      </c>
      <c r="D4982" s="324">
        <v>88248</v>
      </c>
      <c r="E4982" s="323" t="s">
        <v>1370</v>
      </c>
      <c r="F4982" s="403" t="s">
        <v>1085</v>
      </c>
      <c r="G4982" s="404"/>
      <c r="H4982" s="324" t="s">
        <v>979</v>
      </c>
      <c r="I4982" s="323">
        <v>0.36899999999999999</v>
      </c>
      <c r="J4982" s="323">
        <v>16.45</v>
      </c>
      <c r="K4982" s="325">
        <v>6.07</v>
      </c>
    </row>
    <row r="4983" spans="1:11" hidden="1">
      <c r="A4983" s="323" t="s">
        <v>1076</v>
      </c>
      <c r="B4983" s="324" t="s">
        <v>1083</v>
      </c>
      <c r="C4983" s="324" t="s">
        <v>19</v>
      </c>
      <c r="D4983" s="324">
        <v>88267</v>
      </c>
      <c r="E4983" s="323" t="s">
        <v>1371</v>
      </c>
      <c r="F4983" s="403" t="s">
        <v>1085</v>
      </c>
      <c r="G4983" s="404"/>
      <c r="H4983" s="324" t="s">
        <v>979</v>
      </c>
      <c r="I4983" s="323">
        <v>0.36899999999999999</v>
      </c>
      <c r="J4983" s="323">
        <v>19.88</v>
      </c>
      <c r="K4983" s="325">
        <v>7.33</v>
      </c>
    </row>
    <row r="4984" spans="1:11" hidden="1">
      <c r="A4984" s="277"/>
      <c r="B4984"/>
      <c r="C4984"/>
      <c r="D4984"/>
      <c r="E4984" s="277"/>
      <c r="F4984" s="277"/>
      <c r="G4984"/>
      <c r="H4984"/>
      <c r="I4984" s="277"/>
      <c r="J4984" s="277"/>
      <c r="K4984" s="278"/>
    </row>
    <row r="4985" spans="1:11" hidden="1">
      <c r="A4985" s="277"/>
      <c r="B4985"/>
      <c r="C4985"/>
      <c r="D4985"/>
      <c r="E4985" s="277"/>
      <c r="F4985" s="277"/>
      <c r="G4985"/>
      <c r="H4985"/>
      <c r="I4985" s="277"/>
      <c r="J4985" s="277"/>
      <c r="K4985" s="278"/>
    </row>
    <row r="4986" spans="1:11" ht="47.25" hidden="1">
      <c r="A4986" s="319" t="s">
        <v>2544</v>
      </c>
      <c r="B4986" s="320" t="s">
        <v>1074</v>
      </c>
      <c r="C4986" s="320" t="s">
        <v>19</v>
      </c>
      <c r="D4986" s="320">
        <v>86877</v>
      </c>
      <c r="E4986" s="321" t="s">
        <v>2234</v>
      </c>
      <c r="F4986" s="321" t="s">
        <v>1366</v>
      </c>
      <c r="G4986" s="320"/>
      <c r="H4986" s="320" t="s">
        <v>123</v>
      </c>
      <c r="I4986" s="321">
        <v>1</v>
      </c>
      <c r="J4986" s="321">
        <v>51.7</v>
      </c>
      <c r="K4986" s="322">
        <v>51.7</v>
      </c>
    </row>
    <row r="4987" spans="1:11" ht="24.75" hidden="1">
      <c r="A4987" s="315"/>
      <c r="B4987" s="316" t="s">
        <v>1066</v>
      </c>
      <c r="C4987" s="316" t="s">
        <v>1067</v>
      </c>
      <c r="D4987" s="316" t="s">
        <v>6</v>
      </c>
      <c r="E4987" s="317" t="s">
        <v>1068</v>
      </c>
      <c r="F4987" s="317" t="s">
        <v>1069</v>
      </c>
      <c r="G4987" s="316"/>
      <c r="H4987" s="316" t="s">
        <v>1070</v>
      </c>
      <c r="I4987" s="317" t="s">
        <v>11</v>
      </c>
      <c r="J4987" s="317" t="s">
        <v>1071</v>
      </c>
      <c r="K4987" s="318" t="s">
        <v>1072</v>
      </c>
    </row>
    <row r="4988" spans="1:11" hidden="1">
      <c r="A4988" s="323" t="s">
        <v>1076</v>
      </c>
      <c r="B4988" s="324" t="s">
        <v>1077</v>
      </c>
      <c r="C4988" s="324" t="s">
        <v>19</v>
      </c>
      <c r="D4988" s="324">
        <v>3146</v>
      </c>
      <c r="E4988" s="323" t="s">
        <v>1672</v>
      </c>
      <c r="F4988" s="403" t="s">
        <v>1079</v>
      </c>
      <c r="G4988" s="404"/>
      <c r="H4988" s="324" t="s">
        <v>123</v>
      </c>
      <c r="I4988" s="323">
        <v>4.8000000000000001E-2</v>
      </c>
      <c r="J4988" s="323">
        <v>4.95</v>
      </c>
      <c r="K4988" s="325">
        <v>0.23</v>
      </c>
    </row>
    <row r="4989" spans="1:11" hidden="1">
      <c r="A4989" s="323" t="s">
        <v>1076</v>
      </c>
      <c r="B4989" s="324" t="s">
        <v>1077</v>
      </c>
      <c r="C4989" s="324" t="s">
        <v>19</v>
      </c>
      <c r="D4989" s="324">
        <v>37588</v>
      </c>
      <c r="E4989" s="323" t="s">
        <v>2545</v>
      </c>
      <c r="F4989" s="403" t="s">
        <v>1079</v>
      </c>
      <c r="G4989" s="404"/>
      <c r="H4989" s="324" t="s">
        <v>123</v>
      </c>
      <c r="I4989" s="323">
        <v>1</v>
      </c>
      <c r="J4989" s="323">
        <v>47.15</v>
      </c>
      <c r="K4989" s="325">
        <v>47.15</v>
      </c>
    </row>
    <row r="4990" spans="1:11" hidden="1">
      <c r="A4990" s="323" t="s">
        <v>1076</v>
      </c>
      <c r="B4990" s="324" t="s">
        <v>1083</v>
      </c>
      <c r="C4990" s="324" t="s">
        <v>19</v>
      </c>
      <c r="D4990" s="324">
        <v>88267</v>
      </c>
      <c r="E4990" s="323" t="s">
        <v>1371</v>
      </c>
      <c r="F4990" s="403" t="s">
        <v>1085</v>
      </c>
      <c r="G4990" s="404"/>
      <c r="H4990" s="324" t="s">
        <v>979</v>
      </c>
      <c r="I4990" s="323">
        <v>0.17399999999999999</v>
      </c>
      <c r="J4990" s="323">
        <v>19.88</v>
      </c>
      <c r="K4990" s="325">
        <v>3.45</v>
      </c>
    </row>
    <row r="4991" spans="1:11" hidden="1">
      <c r="A4991" s="323" t="s">
        <v>1076</v>
      </c>
      <c r="B4991" s="324" t="s">
        <v>1083</v>
      </c>
      <c r="C4991" s="324" t="s">
        <v>19</v>
      </c>
      <c r="D4991" s="324">
        <v>88316</v>
      </c>
      <c r="E4991" s="323" t="s">
        <v>1086</v>
      </c>
      <c r="F4991" s="403" t="s">
        <v>1085</v>
      </c>
      <c r="G4991" s="404"/>
      <c r="H4991" s="324" t="s">
        <v>979</v>
      </c>
      <c r="I4991" s="323">
        <v>5.4800000000000001E-2</v>
      </c>
      <c r="J4991" s="323">
        <v>16.02</v>
      </c>
      <c r="K4991" s="325">
        <v>0.87</v>
      </c>
    </row>
    <row r="4992" spans="1:11" hidden="1">
      <c r="A4992" s="277"/>
      <c r="B4992"/>
      <c r="C4992"/>
      <c r="D4992"/>
      <c r="E4992" s="277"/>
      <c r="F4992" s="277"/>
      <c r="G4992"/>
      <c r="H4992"/>
      <c r="I4992" s="277"/>
      <c r="J4992" s="277"/>
      <c r="K4992" s="278"/>
    </row>
    <row r="4993" spans="1:11" hidden="1">
      <c r="A4993" s="277"/>
      <c r="B4993"/>
      <c r="C4993"/>
      <c r="D4993"/>
      <c r="E4993" s="277"/>
      <c r="F4993" s="277"/>
      <c r="G4993"/>
      <c r="H4993"/>
      <c r="I4993" s="277"/>
      <c r="J4993" s="277"/>
      <c r="K4993" s="278"/>
    </row>
    <row r="4994" spans="1:11" ht="47.25" hidden="1">
      <c r="A4994" s="319" t="s">
        <v>2546</v>
      </c>
      <c r="B4994" s="320" t="s">
        <v>1074</v>
      </c>
      <c r="C4994" s="320" t="s">
        <v>19</v>
      </c>
      <c r="D4994" s="320">
        <v>86878</v>
      </c>
      <c r="E4994" s="321" t="s">
        <v>2228</v>
      </c>
      <c r="F4994" s="321" t="s">
        <v>1366</v>
      </c>
      <c r="G4994" s="320"/>
      <c r="H4994" s="320" t="s">
        <v>123</v>
      </c>
      <c r="I4994" s="321">
        <v>1</v>
      </c>
      <c r="J4994" s="321">
        <v>55.74</v>
      </c>
      <c r="K4994" s="322">
        <v>55.74</v>
      </c>
    </row>
    <row r="4995" spans="1:11" ht="24.75" hidden="1">
      <c r="A4995" s="315"/>
      <c r="B4995" s="316" t="s">
        <v>1066</v>
      </c>
      <c r="C4995" s="316" t="s">
        <v>1067</v>
      </c>
      <c r="D4995" s="316" t="s">
        <v>6</v>
      </c>
      <c r="E4995" s="317" t="s">
        <v>1068</v>
      </c>
      <c r="F4995" s="317" t="s">
        <v>1069</v>
      </c>
      <c r="G4995" s="316"/>
      <c r="H4995" s="316" t="s">
        <v>1070</v>
      </c>
      <c r="I4995" s="317" t="s">
        <v>11</v>
      </c>
      <c r="J4995" s="317" t="s">
        <v>1071</v>
      </c>
      <c r="K4995" s="318" t="s">
        <v>1072</v>
      </c>
    </row>
    <row r="4996" spans="1:11" hidden="1">
      <c r="A4996" s="323" t="s">
        <v>1076</v>
      </c>
      <c r="B4996" s="324" t="s">
        <v>1077</v>
      </c>
      <c r="C4996" s="324" t="s">
        <v>19</v>
      </c>
      <c r="D4996" s="324">
        <v>3146</v>
      </c>
      <c r="E4996" s="323" t="s">
        <v>1672</v>
      </c>
      <c r="F4996" s="403" t="s">
        <v>1079</v>
      </c>
      <c r="G4996" s="404"/>
      <c r="H4996" s="324" t="s">
        <v>123</v>
      </c>
      <c r="I4996" s="323">
        <v>4.8000000000000001E-2</v>
      </c>
      <c r="J4996" s="323">
        <v>4.95</v>
      </c>
      <c r="K4996" s="325">
        <v>0.23</v>
      </c>
    </row>
    <row r="4997" spans="1:11" hidden="1">
      <c r="A4997" s="323" t="s">
        <v>1076</v>
      </c>
      <c r="B4997" s="324" t="s">
        <v>1077</v>
      </c>
      <c r="C4997" s="324" t="s">
        <v>19</v>
      </c>
      <c r="D4997" s="324">
        <v>6157</v>
      </c>
      <c r="E4997" s="323" t="s">
        <v>2547</v>
      </c>
      <c r="F4997" s="403" t="s">
        <v>1079</v>
      </c>
      <c r="G4997" s="404"/>
      <c r="H4997" s="324" t="s">
        <v>123</v>
      </c>
      <c r="I4997" s="323">
        <v>1</v>
      </c>
      <c r="J4997" s="323">
        <v>51.19</v>
      </c>
      <c r="K4997" s="325">
        <v>51.19</v>
      </c>
    </row>
    <row r="4998" spans="1:11" hidden="1">
      <c r="A4998" s="323" t="s">
        <v>1076</v>
      </c>
      <c r="B4998" s="324" t="s">
        <v>1083</v>
      </c>
      <c r="C4998" s="324" t="s">
        <v>19</v>
      </c>
      <c r="D4998" s="324">
        <v>88267</v>
      </c>
      <c r="E4998" s="323" t="s">
        <v>1371</v>
      </c>
      <c r="F4998" s="403" t="s">
        <v>1085</v>
      </c>
      <c r="G4998" s="404"/>
      <c r="H4998" s="324" t="s">
        <v>979</v>
      </c>
      <c r="I4998" s="323">
        <v>0.17399999999999999</v>
      </c>
      <c r="J4998" s="323">
        <v>19.88</v>
      </c>
      <c r="K4998" s="325">
        <v>3.45</v>
      </c>
    </row>
    <row r="4999" spans="1:11" hidden="1">
      <c r="A4999" s="323" t="s">
        <v>1076</v>
      </c>
      <c r="B4999" s="324" t="s">
        <v>1083</v>
      </c>
      <c r="C4999" s="324" t="s">
        <v>19</v>
      </c>
      <c r="D4999" s="324">
        <v>88316</v>
      </c>
      <c r="E4999" s="323" t="s">
        <v>1086</v>
      </c>
      <c r="F4999" s="403" t="s">
        <v>1085</v>
      </c>
      <c r="G4999" s="404"/>
      <c r="H4999" s="324" t="s">
        <v>979</v>
      </c>
      <c r="I4999" s="323">
        <v>5.4800000000000001E-2</v>
      </c>
      <c r="J4999" s="323">
        <v>16.02</v>
      </c>
      <c r="K4999" s="325">
        <v>0.87</v>
      </c>
    </row>
    <row r="5000" spans="1:11" hidden="1">
      <c r="A5000" s="277"/>
      <c r="B5000"/>
      <c r="C5000"/>
      <c r="D5000"/>
      <c r="E5000" s="277"/>
      <c r="F5000" s="277"/>
      <c r="G5000"/>
      <c r="H5000"/>
      <c r="I5000" s="277"/>
      <c r="J5000" s="277"/>
      <c r="K5000" s="278"/>
    </row>
    <row r="5001" spans="1:11" hidden="1">
      <c r="A5001" s="277"/>
      <c r="B5001"/>
      <c r="C5001"/>
      <c r="D5001"/>
      <c r="E5001" s="277"/>
      <c r="F5001" s="277"/>
      <c r="G5001"/>
      <c r="H5001"/>
      <c r="I5001" s="277"/>
      <c r="J5001" s="277"/>
      <c r="K5001" s="278"/>
    </row>
    <row r="5002" spans="1:11" ht="47.25" hidden="1">
      <c r="A5002" s="319" t="s">
        <v>2548</v>
      </c>
      <c r="B5002" s="320" t="s">
        <v>1074</v>
      </c>
      <c r="C5002" s="320" t="s">
        <v>19</v>
      </c>
      <c r="D5002" s="320">
        <v>86879</v>
      </c>
      <c r="E5002" s="321" t="s">
        <v>2397</v>
      </c>
      <c r="F5002" s="321" t="s">
        <v>1366</v>
      </c>
      <c r="G5002" s="320"/>
      <c r="H5002" s="320" t="s">
        <v>123</v>
      </c>
      <c r="I5002" s="321">
        <v>1</v>
      </c>
      <c r="J5002" s="321">
        <v>7.18</v>
      </c>
      <c r="K5002" s="322">
        <v>7.18</v>
      </c>
    </row>
    <row r="5003" spans="1:11" ht="24.75" hidden="1">
      <c r="A5003" s="315"/>
      <c r="B5003" s="316" t="s">
        <v>1066</v>
      </c>
      <c r="C5003" s="316" t="s">
        <v>1067</v>
      </c>
      <c r="D5003" s="316" t="s">
        <v>6</v>
      </c>
      <c r="E5003" s="317" t="s">
        <v>1068</v>
      </c>
      <c r="F5003" s="317" t="s">
        <v>1069</v>
      </c>
      <c r="G5003" s="316"/>
      <c r="H5003" s="316" t="s">
        <v>1070</v>
      </c>
      <c r="I5003" s="317" t="s">
        <v>11</v>
      </c>
      <c r="J5003" s="317" t="s">
        <v>1071</v>
      </c>
      <c r="K5003" s="318" t="s">
        <v>1072</v>
      </c>
    </row>
    <row r="5004" spans="1:11" hidden="1">
      <c r="A5004" s="323" t="s">
        <v>1076</v>
      </c>
      <c r="B5004" s="324" t="s">
        <v>1077</v>
      </c>
      <c r="C5004" s="324" t="s">
        <v>19</v>
      </c>
      <c r="D5004" s="324">
        <v>3146</v>
      </c>
      <c r="E5004" s="323" t="s">
        <v>1672</v>
      </c>
      <c r="F5004" s="403" t="s">
        <v>1079</v>
      </c>
      <c r="G5004" s="404"/>
      <c r="H5004" s="324" t="s">
        <v>123</v>
      </c>
      <c r="I5004" s="323">
        <v>3.32E-2</v>
      </c>
      <c r="J5004" s="323">
        <v>4.95</v>
      </c>
      <c r="K5004" s="325">
        <v>0.16</v>
      </c>
    </row>
    <row r="5005" spans="1:11" hidden="1">
      <c r="A5005" s="323" t="s">
        <v>1076</v>
      </c>
      <c r="B5005" s="324" t="s">
        <v>1077</v>
      </c>
      <c r="C5005" s="324" t="s">
        <v>19</v>
      </c>
      <c r="D5005" s="324">
        <v>6153</v>
      </c>
      <c r="E5005" s="323" t="s">
        <v>2549</v>
      </c>
      <c r="F5005" s="403" t="s">
        <v>1079</v>
      </c>
      <c r="G5005" s="404"/>
      <c r="H5005" s="324" t="s">
        <v>123</v>
      </c>
      <c r="I5005" s="323">
        <v>1</v>
      </c>
      <c r="J5005" s="323">
        <v>3.96</v>
      </c>
      <c r="K5005" s="325">
        <v>3.96</v>
      </c>
    </row>
    <row r="5006" spans="1:11" hidden="1">
      <c r="A5006" s="323" t="s">
        <v>1076</v>
      </c>
      <c r="B5006" s="324" t="s">
        <v>1083</v>
      </c>
      <c r="C5006" s="324" t="s">
        <v>19</v>
      </c>
      <c r="D5006" s="324">
        <v>88267</v>
      </c>
      <c r="E5006" s="323" t="s">
        <v>1371</v>
      </c>
      <c r="F5006" s="403" t="s">
        <v>1085</v>
      </c>
      <c r="G5006" s="404"/>
      <c r="H5006" s="324" t="s">
        <v>979</v>
      </c>
      <c r="I5006" s="323">
        <v>0.1232</v>
      </c>
      <c r="J5006" s="323">
        <v>19.88</v>
      </c>
      <c r="K5006" s="325">
        <v>2.44</v>
      </c>
    </row>
    <row r="5007" spans="1:11" hidden="1">
      <c r="A5007" s="323" t="s">
        <v>1076</v>
      </c>
      <c r="B5007" s="324" t="s">
        <v>1083</v>
      </c>
      <c r="C5007" s="324" t="s">
        <v>19</v>
      </c>
      <c r="D5007" s="324">
        <v>88316</v>
      </c>
      <c r="E5007" s="323" t="s">
        <v>1086</v>
      </c>
      <c r="F5007" s="403" t="s">
        <v>1085</v>
      </c>
      <c r="G5007" s="404"/>
      <c r="H5007" s="324" t="s">
        <v>979</v>
      </c>
      <c r="I5007" s="323">
        <v>3.8800000000000001E-2</v>
      </c>
      <c r="J5007" s="323">
        <v>16.02</v>
      </c>
      <c r="K5007" s="325">
        <v>0.62</v>
      </c>
    </row>
    <row r="5008" spans="1:11" hidden="1">
      <c r="A5008" s="277"/>
      <c r="B5008"/>
      <c r="C5008"/>
      <c r="D5008"/>
      <c r="E5008" s="277"/>
      <c r="F5008" s="277"/>
      <c r="G5008"/>
      <c r="H5008"/>
      <c r="I5008" s="277"/>
      <c r="J5008" s="277"/>
      <c r="K5008" s="278"/>
    </row>
    <row r="5009" spans="1:11" hidden="1">
      <c r="A5009" s="277"/>
      <c r="B5009"/>
      <c r="C5009"/>
      <c r="D5009"/>
      <c r="E5009" s="277"/>
      <c r="F5009" s="277"/>
      <c r="G5009"/>
      <c r="H5009"/>
      <c r="I5009" s="277"/>
      <c r="J5009" s="277"/>
      <c r="K5009" s="278"/>
    </row>
    <row r="5010" spans="1:11" ht="47.25" hidden="1">
      <c r="A5010" s="319" t="s">
        <v>2550</v>
      </c>
      <c r="B5010" s="320" t="s">
        <v>1074</v>
      </c>
      <c r="C5010" s="320" t="s">
        <v>19</v>
      </c>
      <c r="D5010" s="320">
        <v>86888</v>
      </c>
      <c r="E5010" s="321" t="s">
        <v>1116</v>
      </c>
      <c r="F5010" s="321" t="s">
        <v>1366</v>
      </c>
      <c r="G5010" s="320"/>
      <c r="H5010" s="320" t="s">
        <v>123</v>
      </c>
      <c r="I5010" s="321">
        <v>1</v>
      </c>
      <c r="J5010" s="321">
        <v>451.81</v>
      </c>
      <c r="K5010" s="322">
        <v>451.81</v>
      </c>
    </row>
    <row r="5011" spans="1:11" ht="24.75" hidden="1">
      <c r="A5011" s="315"/>
      <c r="B5011" s="316" t="s">
        <v>1066</v>
      </c>
      <c r="C5011" s="316" t="s">
        <v>1067</v>
      </c>
      <c r="D5011" s="316" t="s">
        <v>6</v>
      </c>
      <c r="E5011" s="317" t="s">
        <v>1068</v>
      </c>
      <c r="F5011" s="317" t="s">
        <v>1069</v>
      </c>
      <c r="G5011" s="316"/>
      <c r="H5011" s="316" t="s">
        <v>1070</v>
      </c>
      <c r="I5011" s="317" t="s">
        <v>11</v>
      </c>
      <c r="J5011" s="317" t="s">
        <v>1071</v>
      </c>
      <c r="K5011" s="318" t="s">
        <v>1072</v>
      </c>
    </row>
    <row r="5012" spans="1:11" ht="24.75" hidden="1">
      <c r="A5012" s="323" t="s">
        <v>1076</v>
      </c>
      <c r="B5012" s="324" t="s">
        <v>1077</v>
      </c>
      <c r="C5012" s="324" t="s">
        <v>19</v>
      </c>
      <c r="D5012" s="324">
        <v>4384</v>
      </c>
      <c r="E5012" s="323" t="s">
        <v>1652</v>
      </c>
      <c r="F5012" s="403" t="s">
        <v>1079</v>
      </c>
      <c r="G5012" s="404"/>
      <c r="H5012" s="324" t="s">
        <v>123</v>
      </c>
      <c r="I5012" s="323">
        <v>2</v>
      </c>
      <c r="J5012" s="323">
        <v>24.31</v>
      </c>
      <c r="K5012" s="325">
        <v>48.62</v>
      </c>
    </row>
    <row r="5013" spans="1:11" hidden="1">
      <c r="A5013" s="323" t="s">
        <v>1076</v>
      </c>
      <c r="B5013" s="324" t="s">
        <v>1077</v>
      </c>
      <c r="C5013" s="324" t="s">
        <v>19</v>
      </c>
      <c r="D5013" s="324">
        <v>6138</v>
      </c>
      <c r="E5013" s="323" t="s">
        <v>1653</v>
      </c>
      <c r="F5013" s="403" t="s">
        <v>1079</v>
      </c>
      <c r="G5013" s="404"/>
      <c r="H5013" s="324" t="s">
        <v>123</v>
      </c>
      <c r="I5013" s="323">
        <v>1</v>
      </c>
      <c r="J5013" s="323">
        <v>10.93</v>
      </c>
      <c r="K5013" s="325">
        <v>10.93</v>
      </c>
    </row>
    <row r="5014" spans="1:11" hidden="1">
      <c r="A5014" s="323" t="s">
        <v>1076</v>
      </c>
      <c r="B5014" s="324" t="s">
        <v>1077</v>
      </c>
      <c r="C5014" s="324" t="s">
        <v>19</v>
      </c>
      <c r="D5014" s="324">
        <v>10422</v>
      </c>
      <c r="E5014" s="323" t="s">
        <v>2551</v>
      </c>
      <c r="F5014" s="403" t="s">
        <v>1079</v>
      </c>
      <c r="G5014" s="404"/>
      <c r="H5014" s="324" t="s">
        <v>123</v>
      </c>
      <c r="I5014" s="323">
        <v>1</v>
      </c>
      <c r="J5014" s="323">
        <v>359.63</v>
      </c>
      <c r="K5014" s="325">
        <v>359.63</v>
      </c>
    </row>
    <row r="5015" spans="1:11" hidden="1">
      <c r="A5015" s="323" t="s">
        <v>1076</v>
      </c>
      <c r="B5015" s="324" t="s">
        <v>1077</v>
      </c>
      <c r="C5015" s="324" t="s">
        <v>19</v>
      </c>
      <c r="D5015" s="324">
        <v>37329</v>
      </c>
      <c r="E5015" s="323" t="s">
        <v>1655</v>
      </c>
      <c r="F5015" s="403" t="s">
        <v>1079</v>
      </c>
      <c r="G5015" s="404"/>
      <c r="H5015" s="324" t="s">
        <v>218</v>
      </c>
      <c r="I5015" s="323">
        <v>8.8099999999999998E-2</v>
      </c>
      <c r="J5015" s="323">
        <v>115.01</v>
      </c>
      <c r="K5015" s="325">
        <v>10.130000000000001</v>
      </c>
    </row>
    <row r="5016" spans="1:11" hidden="1">
      <c r="A5016" s="323" t="s">
        <v>1076</v>
      </c>
      <c r="B5016" s="324" t="s">
        <v>1083</v>
      </c>
      <c r="C5016" s="324" t="s">
        <v>19</v>
      </c>
      <c r="D5016" s="324">
        <v>88267</v>
      </c>
      <c r="E5016" s="323" t="s">
        <v>1371</v>
      </c>
      <c r="F5016" s="403" t="s">
        <v>1085</v>
      </c>
      <c r="G5016" s="404"/>
      <c r="H5016" s="324" t="s">
        <v>979</v>
      </c>
      <c r="I5016" s="323">
        <v>0.77910000000000001</v>
      </c>
      <c r="J5016" s="323">
        <v>19.88</v>
      </c>
      <c r="K5016" s="325">
        <v>15.48</v>
      </c>
    </row>
    <row r="5017" spans="1:11" hidden="1">
      <c r="A5017" s="323" t="s">
        <v>1076</v>
      </c>
      <c r="B5017" s="324" t="s">
        <v>1083</v>
      </c>
      <c r="C5017" s="324" t="s">
        <v>19</v>
      </c>
      <c r="D5017" s="324">
        <v>88316</v>
      </c>
      <c r="E5017" s="323" t="s">
        <v>1086</v>
      </c>
      <c r="F5017" s="403" t="s">
        <v>1085</v>
      </c>
      <c r="G5017" s="404"/>
      <c r="H5017" s="324" t="s">
        <v>979</v>
      </c>
      <c r="I5017" s="323">
        <v>0.43840000000000001</v>
      </c>
      <c r="J5017" s="323">
        <v>16.02</v>
      </c>
      <c r="K5017" s="325">
        <v>7.02</v>
      </c>
    </row>
    <row r="5018" spans="1:11" hidden="1">
      <c r="A5018" s="277"/>
      <c r="B5018"/>
      <c r="C5018"/>
      <c r="D5018"/>
      <c r="E5018" s="277"/>
      <c r="F5018" s="277"/>
      <c r="G5018"/>
      <c r="H5018"/>
      <c r="I5018" s="277"/>
      <c r="J5018" s="277"/>
      <c r="K5018" s="278"/>
    </row>
    <row r="5019" spans="1:11" hidden="1">
      <c r="A5019" s="277"/>
      <c r="B5019"/>
      <c r="C5019"/>
      <c r="D5019"/>
      <c r="E5019" s="277"/>
      <c r="F5019" s="277"/>
      <c r="G5019"/>
      <c r="H5019"/>
      <c r="I5019" s="277"/>
      <c r="J5019" s="277"/>
      <c r="K5019" s="278"/>
    </row>
    <row r="5020" spans="1:11" ht="78.75" hidden="1">
      <c r="A5020" s="319" t="s">
        <v>2552</v>
      </c>
      <c r="B5020" s="320" t="s">
        <v>1074</v>
      </c>
      <c r="C5020" s="320" t="s">
        <v>19</v>
      </c>
      <c r="D5020" s="320">
        <v>90587</v>
      </c>
      <c r="E5020" s="321" t="s">
        <v>1224</v>
      </c>
      <c r="F5020" s="321" t="s">
        <v>2125</v>
      </c>
      <c r="G5020" s="320"/>
      <c r="H5020" s="320" t="s">
        <v>1101</v>
      </c>
      <c r="I5020" s="321">
        <v>1</v>
      </c>
      <c r="J5020" s="321">
        <v>0.53</v>
      </c>
      <c r="K5020" s="322">
        <v>0.53</v>
      </c>
    </row>
    <row r="5021" spans="1:11" ht="24.75" hidden="1">
      <c r="A5021" s="315"/>
      <c r="B5021" s="316" t="s">
        <v>1066</v>
      </c>
      <c r="C5021" s="316" t="s">
        <v>1067</v>
      </c>
      <c r="D5021" s="316" t="s">
        <v>6</v>
      </c>
      <c r="E5021" s="317" t="s">
        <v>1068</v>
      </c>
      <c r="F5021" s="317" t="s">
        <v>1069</v>
      </c>
      <c r="G5021" s="316"/>
      <c r="H5021" s="316" t="s">
        <v>1070</v>
      </c>
      <c r="I5021" s="317" t="s">
        <v>11</v>
      </c>
      <c r="J5021" s="317" t="s">
        <v>1071</v>
      </c>
      <c r="K5021" s="318" t="s">
        <v>1072</v>
      </c>
    </row>
    <row r="5022" spans="1:11" ht="24.75" hidden="1">
      <c r="A5022" s="323" t="s">
        <v>1076</v>
      </c>
      <c r="B5022" s="324" t="s">
        <v>1083</v>
      </c>
      <c r="C5022" s="324" t="s">
        <v>19</v>
      </c>
      <c r="D5022" s="324">
        <v>90582</v>
      </c>
      <c r="E5022" s="323" t="s">
        <v>2553</v>
      </c>
      <c r="F5022" s="403" t="s">
        <v>1098</v>
      </c>
      <c r="G5022" s="404"/>
      <c r="H5022" s="324" t="s">
        <v>979</v>
      </c>
      <c r="I5022" s="323">
        <v>1</v>
      </c>
      <c r="J5022" s="323">
        <v>0.48</v>
      </c>
      <c r="K5022" s="325">
        <v>0.48</v>
      </c>
    </row>
    <row r="5023" spans="1:11" ht="24.75" hidden="1">
      <c r="A5023" s="323" t="s">
        <v>1076</v>
      </c>
      <c r="B5023" s="324" t="s">
        <v>1083</v>
      </c>
      <c r="C5023" s="324" t="s">
        <v>19</v>
      </c>
      <c r="D5023" s="324">
        <v>90583</v>
      </c>
      <c r="E5023" s="323" t="s">
        <v>2554</v>
      </c>
      <c r="F5023" s="403" t="s">
        <v>1098</v>
      </c>
      <c r="G5023" s="404"/>
      <c r="H5023" s="324" t="s">
        <v>979</v>
      </c>
      <c r="I5023" s="323">
        <v>1</v>
      </c>
      <c r="J5023" s="323">
        <v>0.05</v>
      </c>
      <c r="K5023" s="325">
        <v>0.05</v>
      </c>
    </row>
    <row r="5024" spans="1:11" hidden="1">
      <c r="A5024" s="277"/>
      <c r="B5024"/>
      <c r="C5024"/>
      <c r="D5024"/>
      <c r="E5024" s="277"/>
      <c r="F5024" s="277"/>
      <c r="G5024"/>
      <c r="H5024"/>
      <c r="I5024" s="277"/>
      <c r="J5024" s="277"/>
      <c r="K5024" s="278"/>
    </row>
    <row r="5025" spans="1:11" hidden="1">
      <c r="A5025" s="277"/>
      <c r="B5025"/>
      <c r="C5025"/>
      <c r="D5025"/>
      <c r="E5025" s="277"/>
      <c r="F5025" s="277"/>
      <c r="G5025"/>
      <c r="H5025"/>
      <c r="I5025" s="277"/>
      <c r="J5025" s="277"/>
      <c r="K5025" s="278"/>
    </row>
    <row r="5026" spans="1:11" ht="78.75" hidden="1">
      <c r="A5026" s="319" t="s">
        <v>2555</v>
      </c>
      <c r="B5026" s="320" t="s">
        <v>1074</v>
      </c>
      <c r="C5026" s="320" t="s">
        <v>19</v>
      </c>
      <c r="D5026" s="320">
        <v>90586</v>
      </c>
      <c r="E5026" s="321" t="s">
        <v>1223</v>
      </c>
      <c r="F5026" s="321" t="s">
        <v>2125</v>
      </c>
      <c r="G5026" s="320"/>
      <c r="H5026" s="320" t="s">
        <v>1099</v>
      </c>
      <c r="I5026" s="321">
        <v>1</v>
      </c>
      <c r="J5026" s="321">
        <v>1.37</v>
      </c>
      <c r="K5026" s="322">
        <v>1.37</v>
      </c>
    </row>
    <row r="5027" spans="1:11" ht="24.75" hidden="1">
      <c r="A5027" s="315"/>
      <c r="B5027" s="316" t="s">
        <v>1066</v>
      </c>
      <c r="C5027" s="316" t="s">
        <v>1067</v>
      </c>
      <c r="D5027" s="316" t="s">
        <v>6</v>
      </c>
      <c r="E5027" s="317" t="s">
        <v>1068</v>
      </c>
      <c r="F5027" s="317" t="s">
        <v>1069</v>
      </c>
      <c r="G5027" s="316"/>
      <c r="H5027" s="316" t="s">
        <v>1070</v>
      </c>
      <c r="I5027" s="317" t="s">
        <v>11</v>
      </c>
      <c r="J5027" s="317" t="s">
        <v>1071</v>
      </c>
      <c r="K5027" s="318" t="s">
        <v>1072</v>
      </c>
    </row>
    <row r="5028" spans="1:11" ht="24.75" hidden="1">
      <c r="A5028" s="323" t="s">
        <v>1076</v>
      </c>
      <c r="B5028" s="324" t="s">
        <v>1083</v>
      </c>
      <c r="C5028" s="324" t="s">
        <v>19</v>
      </c>
      <c r="D5028" s="324">
        <v>90582</v>
      </c>
      <c r="E5028" s="323" t="s">
        <v>2553</v>
      </c>
      <c r="F5028" s="403" t="s">
        <v>1098</v>
      </c>
      <c r="G5028" s="404"/>
      <c r="H5028" s="324" t="s">
        <v>979</v>
      </c>
      <c r="I5028" s="323">
        <v>1</v>
      </c>
      <c r="J5028" s="323">
        <v>0.48</v>
      </c>
      <c r="K5028" s="325">
        <v>0.48</v>
      </c>
    </row>
    <row r="5029" spans="1:11" ht="24.75" hidden="1">
      <c r="A5029" s="323" t="s">
        <v>1076</v>
      </c>
      <c r="B5029" s="324" t="s">
        <v>1083</v>
      </c>
      <c r="C5029" s="324" t="s">
        <v>19</v>
      </c>
      <c r="D5029" s="324">
        <v>90583</v>
      </c>
      <c r="E5029" s="323" t="s">
        <v>2554</v>
      </c>
      <c r="F5029" s="403" t="s">
        <v>1098</v>
      </c>
      <c r="G5029" s="404"/>
      <c r="H5029" s="324" t="s">
        <v>979</v>
      </c>
      <c r="I5029" s="323">
        <v>1</v>
      </c>
      <c r="J5029" s="323">
        <v>0.05</v>
      </c>
      <c r="K5029" s="325">
        <v>0.05</v>
      </c>
    </row>
    <row r="5030" spans="1:11" ht="24.75" hidden="1">
      <c r="A5030" s="323" t="s">
        <v>1076</v>
      </c>
      <c r="B5030" s="324" t="s">
        <v>1083</v>
      </c>
      <c r="C5030" s="324" t="s">
        <v>19</v>
      </c>
      <c r="D5030" s="324">
        <v>90584</v>
      </c>
      <c r="E5030" s="323" t="s">
        <v>2556</v>
      </c>
      <c r="F5030" s="403" t="s">
        <v>1098</v>
      </c>
      <c r="G5030" s="404"/>
      <c r="H5030" s="324" t="s">
        <v>979</v>
      </c>
      <c r="I5030" s="323">
        <v>1</v>
      </c>
      <c r="J5030" s="323">
        <v>0.37</v>
      </c>
      <c r="K5030" s="325">
        <v>0.37</v>
      </c>
    </row>
    <row r="5031" spans="1:11" ht="24.75" hidden="1">
      <c r="A5031" s="323" t="s">
        <v>1076</v>
      </c>
      <c r="B5031" s="324" t="s">
        <v>1083</v>
      </c>
      <c r="C5031" s="324" t="s">
        <v>19</v>
      </c>
      <c r="D5031" s="324">
        <v>90585</v>
      </c>
      <c r="E5031" s="323" t="s">
        <v>2557</v>
      </c>
      <c r="F5031" s="403" t="s">
        <v>1098</v>
      </c>
      <c r="G5031" s="404"/>
      <c r="H5031" s="324" t="s">
        <v>979</v>
      </c>
      <c r="I5031" s="323">
        <v>1</v>
      </c>
      <c r="J5031" s="323">
        <v>0.47</v>
      </c>
      <c r="K5031" s="325">
        <v>0.47</v>
      </c>
    </row>
    <row r="5032" spans="1:11" hidden="1">
      <c r="A5032" s="277"/>
      <c r="B5032"/>
      <c r="C5032"/>
      <c r="D5032"/>
      <c r="E5032" s="277"/>
      <c r="F5032" s="277"/>
      <c r="G5032"/>
      <c r="H5032"/>
      <c r="I5032" s="277"/>
      <c r="J5032" s="277"/>
      <c r="K5032" s="278"/>
    </row>
    <row r="5033" spans="1:11" hidden="1">
      <c r="A5033" s="277"/>
      <c r="B5033"/>
      <c r="C5033"/>
      <c r="D5033"/>
      <c r="E5033" s="277"/>
      <c r="F5033" s="277"/>
      <c r="G5033"/>
      <c r="H5033"/>
      <c r="I5033" s="277"/>
      <c r="J5033" s="277"/>
      <c r="K5033" s="278"/>
    </row>
    <row r="5034" spans="1:11" ht="78.75" hidden="1">
      <c r="A5034" s="319" t="s">
        <v>2558</v>
      </c>
      <c r="B5034" s="320" t="s">
        <v>1074</v>
      </c>
      <c r="C5034" s="320" t="s">
        <v>19</v>
      </c>
      <c r="D5034" s="320">
        <v>90582</v>
      </c>
      <c r="E5034" s="321" t="s">
        <v>2553</v>
      </c>
      <c r="F5034" s="321" t="s">
        <v>2125</v>
      </c>
      <c r="G5034" s="320"/>
      <c r="H5034" s="320" t="s">
        <v>979</v>
      </c>
      <c r="I5034" s="321">
        <v>1</v>
      </c>
      <c r="J5034" s="321">
        <v>0.48</v>
      </c>
      <c r="K5034" s="322">
        <v>0.48</v>
      </c>
    </row>
    <row r="5035" spans="1:11" ht="24.75" hidden="1">
      <c r="A5035" s="315"/>
      <c r="B5035" s="316" t="s">
        <v>1066</v>
      </c>
      <c r="C5035" s="316" t="s">
        <v>1067</v>
      </c>
      <c r="D5035" s="316" t="s">
        <v>6</v>
      </c>
      <c r="E5035" s="317" t="s">
        <v>1068</v>
      </c>
      <c r="F5035" s="317" t="s">
        <v>1069</v>
      </c>
      <c r="G5035" s="316"/>
      <c r="H5035" s="316" t="s">
        <v>1070</v>
      </c>
      <c r="I5035" s="317" t="s">
        <v>11</v>
      </c>
      <c r="J5035" s="317" t="s">
        <v>1071</v>
      </c>
      <c r="K5035" s="318" t="s">
        <v>1072</v>
      </c>
    </row>
    <row r="5036" spans="1:11" hidden="1">
      <c r="A5036" s="323" t="s">
        <v>1076</v>
      </c>
      <c r="B5036" s="324" t="s">
        <v>1077</v>
      </c>
      <c r="C5036" s="324" t="s">
        <v>19</v>
      </c>
      <c r="D5036" s="324">
        <v>13896</v>
      </c>
      <c r="E5036" s="323" t="s">
        <v>2559</v>
      </c>
      <c r="F5036" s="403" t="s">
        <v>1202</v>
      </c>
      <c r="G5036" s="404"/>
      <c r="H5036" s="324" t="s">
        <v>123</v>
      </c>
      <c r="I5036" s="323">
        <v>1.2799999999999999E-4</v>
      </c>
      <c r="J5036" s="323">
        <v>3799.16</v>
      </c>
      <c r="K5036" s="325">
        <v>0.48</v>
      </c>
    </row>
    <row r="5037" spans="1:11" hidden="1">
      <c r="A5037" s="277"/>
      <c r="B5037"/>
      <c r="C5037"/>
      <c r="D5037"/>
      <c r="E5037" s="277"/>
      <c r="F5037" s="277"/>
      <c r="G5037"/>
      <c r="H5037"/>
      <c r="I5037" s="277"/>
      <c r="J5037" s="277"/>
      <c r="K5037" s="278"/>
    </row>
    <row r="5038" spans="1:11" hidden="1">
      <c r="A5038" s="277"/>
      <c r="B5038"/>
      <c r="C5038"/>
      <c r="D5038"/>
      <c r="E5038" s="277"/>
      <c r="F5038" s="277"/>
      <c r="G5038"/>
      <c r="H5038"/>
      <c r="I5038" s="277"/>
      <c r="J5038" s="277"/>
      <c r="K5038" s="278"/>
    </row>
    <row r="5039" spans="1:11" ht="78.75" hidden="1">
      <c r="A5039" s="319" t="s">
        <v>2560</v>
      </c>
      <c r="B5039" s="320" t="s">
        <v>1074</v>
      </c>
      <c r="C5039" s="320" t="s">
        <v>19</v>
      </c>
      <c r="D5039" s="320">
        <v>90583</v>
      </c>
      <c r="E5039" s="321" t="s">
        <v>2554</v>
      </c>
      <c r="F5039" s="321" t="s">
        <v>2125</v>
      </c>
      <c r="G5039" s="320"/>
      <c r="H5039" s="320" t="s">
        <v>979</v>
      </c>
      <c r="I5039" s="321">
        <v>1</v>
      </c>
      <c r="J5039" s="321">
        <v>0.05</v>
      </c>
      <c r="K5039" s="322">
        <v>0.05</v>
      </c>
    </row>
    <row r="5040" spans="1:11" ht="24.75" hidden="1">
      <c r="A5040" s="315"/>
      <c r="B5040" s="316" t="s">
        <v>1066</v>
      </c>
      <c r="C5040" s="316" t="s">
        <v>1067</v>
      </c>
      <c r="D5040" s="316" t="s">
        <v>6</v>
      </c>
      <c r="E5040" s="317" t="s">
        <v>1068</v>
      </c>
      <c r="F5040" s="317" t="s">
        <v>1069</v>
      </c>
      <c r="G5040" s="316"/>
      <c r="H5040" s="316" t="s">
        <v>1070</v>
      </c>
      <c r="I5040" s="317" t="s">
        <v>11</v>
      </c>
      <c r="J5040" s="317" t="s">
        <v>1071</v>
      </c>
      <c r="K5040" s="318" t="s">
        <v>1072</v>
      </c>
    </row>
    <row r="5041" spans="1:11" hidden="1">
      <c r="A5041" s="323" t="s">
        <v>1076</v>
      </c>
      <c r="B5041" s="324" t="s">
        <v>1077</v>
      </c>
      <c r="C5041" s="324" t="s">
        <v>19</v>
      </c>
      <c r="D5041" s="324">
        <v>13896</v>
      </c>
      <c r="E5041" s="323" t="s">
        <v>2559</v>
      </c>
      <c r="F5041" s="403" t="s">
        <v>1202</v>
      </c>
      <c r="G5041" s="404"/>
      <c r="H5041" s="324" t="s">
        <v>123</v>
      </c>
      <c r="I5041" s="323">
        <v>1.5099999999999999E-5</v>
      </c>
      <c r="J5041" s="323">
        <v>3799.16</v>
      </c>
      <c r="K5041" s="325">
        <v>0.05</v>
      </c>
    </row>
    <row r="5042" spans="1:11" hidden="1">
      <c r="A5042" s="277"/>
      <c r="B5042"/>
      <c r="C5042"/>
      <c r="D5042"/>
      <c r="E5042" s="277"/>
      <c r="F5042" s="277"/>
      <c r="G5042"/>
      <c r="H5042"/>
      <c r="I5042" s="277"/>
      <c r="J5042" s="277"/>
      <c r="K5042" s="278"/>
    </row>
    <row r="5043" spans="1:11" hidden="1">
      <c r="A5043" s="277"/>
      <c r="B5043"/>
      <c r="C5043"/>
      <c r="D5043"/>
      <c r="E5043" s="277"/>
      <c r="F5043" s="277"/>
      <c r="G5043"/>
      <c r="H5043"/>
      <c r="I5043" s="277"/>
      <c r="J5043" s="277"/>
      <c r="K5043" s="278"/>
    </row>
    <row r="5044" spans="1:11" ht="78.75" hidden="1">
      <c r="A5044" s="319" t="s">
        <v>2561</v>
      </c>
      <c r="B5044" s="320" t="s">
        <v>1074</v>
      </c>
      <c r="C5044" s="320" t="s">
        <v>19</v>
      </c>
      <c r="D5044" s="320">
        <v>90584</v>
      </c>
      <c r="E5044" s="321" t="s">
        <v>2556</v>
      </c>
      <c r="F5044" s="321" t="s">
        <v>2125</v>
      </c>
      <c r="G5044" s="320"/>
      <c r="H5044" s="320" t="s">
        <v>979</v>
      </c>
      <c r="I5044" s="321">
        <v>1</v>
      </c>
      <c r="J5044" s="321">
        <v>0.37</v>
      </c>
      <c r="K5044" s="322">
        <v>0.37</v>
      </c>
    </row>
    <row r="5045" spans="1:11" ht="24.75" hidden="1">
      <c r="A5045" s="315"/>
      <c r="B5045" s="316" t="s">
        <v>1066</v>
      </c>
      <c r="C5045" s="316" t="s">
        <v>1067</v>
      </c>
      <c r="D5045" s="316" t="s">
        <v>6</v>
      </c>
      <c r="E5045" s="317" t="s">
        <v>1068</v>
      </c>
      <c r="F5045" s="317" t="s">
        <v>1069</v>
      </c>
      <c r="G5045" s="316"/>
      <c r="H5045" s="316" t="s">
        <v>1070</v>
      </c>
      <c r="I5045" s="317" t="s">
        <v>11</v>
      </c>
      <c r="J5045" s="317" t="s">
        <v>1071</v>
      </c>
      <c r="K5045" s="318" t="s">
        <v>1072</v>
      </c>
    </row>
    <row r="5046" spans="1:11" hidden="1">
      <c r="A5046" s="323" t="s">
        <v>1076</v>
      </c>
      <c r="B5046" s="324" t="s">
        <v>1077</v>
      </c>
      <c r="C5046" s="324" t="s">
        <v>19</v>
      </c>
      <c r="D5046" s="324">
        <v>13896</v>
      </c>
      <c r="E5046" s="323" t="s">
        <v>2559</v>
      </c>
      <c r="F5046" s="403" t="s">
        <v>1202</v>
      </c>
      <c r="G5046" s="404"/>
      <c r="H5046" s="324" t="s">
        <v>123</v>
      </c>
      <c r="I5046" s="323">
        <v>1E-4</v>
      </c>
      <c r="J5046" s="323">
        <v>3799.16</v>
      </c>
      <c r="K5046" s="325">
        <v>0.37</v>
      </c>
    </row>
    <row r="5047" spans="1:11" hidden="1">
      <c r="A5047" s="277"/>
      <c r="B5047"/>
      <c r="C5047"/>
      <c r="D5047"/>
      <c r="E5047" s="277"/>
      <c r="F5047" s="277"/>
      <c r="G5047"/>
      <c r="H5047"/>
      <c r="I5047" s="277"/>
      <c r="J5047" s="277"/>
      <c r="K5047" s="278"/>
    </row>
    <row r="5048" spans="1:11" hidden="1">
      <c r="A5048" s="277"/>
      <c r="B5048"/>
      <c r="C5048"/>
      <c r="D5048"/>
      <c r="E5048" s="277"/>
      <c r="F5048" s="277"/>
      <c r="G5048"/>
      <c r="H5048"/>
      <c r="I5048" s="277"/>
      <c r="J5048" s="277"/>
      <c r="K5048" s="278"/>
    </row>
    <row r="5049" spans="1:11" ht="78.75" hidden="1">
      <c r="A5049" s="319" t="s">
        <v>2562</v>
      </c>
      <c r="B5049" s="320" t="s">
        <v>1074</v>
      </c>
      <c r="C5049" s="320" t="s">
        <v>19</v>
      </c>
      <c r="D5049" s="320">
        <v>90585</v>
      </c>
      <c r="E5049" s="321" t="s">
        <v>2557</v>
      </c>
      <c r="F5049" s="321" t="s">
        <v>2125</v>
      </c>
      <c r="G5049" s="320"/>
      <c r="H5049" s="320" t="s">
        <v>979</v>
      </c>
      <c r="I5049" s="321">
        <v>1</v>
      </c>
      <c r="J5049" s="321">
        <v>0.47</v>
      </c>
      <c r="K5049" s="322">
        <v>0.47</v>
      </c>
    </row>
    <row r="5050" spans="1:11" ht="24.75" hidden="1">
      <c r="A5050" s="315"/>
      <c r="B5050" s="316" t="s">
        <v>1066</v>
      </c>
      <c r="C5050" s="316" t="s">
        <v>1067</v>
      </c>
      <c r="D5050" s="316" t="s">
        <v>6</v>
      </c>
      <c r="E5050" s="317" t="s">
        <v>1068</v>
      </c>
      <c r="F5050" s="317" t="s">
        <v>1069</v>
      </c>
      <c r="G5050" s="316"/>
      <c r="H5050" s="316" t="s">
        <v>1070</v>
      </c>
      <c r="I5050" s="317" t="s">
        <v>11</v>
      </c>
      <c r="J5050" s="317" t="s">
        <v>1071</v>
      </c>
      <c r="K5050" s="318" t="s">
        <v>1072</v>
      </c>
    </row>
    <row r="5051" spans="1:11" hidden="1">
      <c r="A5051" s="323" t="s">
        <v>1076</v>
      </c>
      <c r="B5051" s="324" t="s">
        <v>1077</v>
      </c>
      <c r="C5051" s="324" t="s">
        <v>19</v>
      </c>
      <c r="D5051" s="324">
        <v>2705</v>
      </c>
      <c r="E5051" s="323" t="s">
        <v>2136</v>
      </c>
      <c r="F5051" s="403" t="s">
        <v>1079</v>
      </c>
      <c r="G5051" s="404"/>
      <c r="H5051" s="324" t="s">
        <v>2137</v>
      </c>
      <c r="I5051" s="323">
        <v>0.52</v>
      </c>
      <c r="J5051" s="323">
        <v>0.91</v>
      </c>
      <c r="K5051" s="325">
        <v>0.47</v>
      </c>
    </row>
    <row r="5052" spans="1:11" hidden="1">
      <c r="A5052" s="277"/>
      <c r="B5052"/>
      <c r="C5052"/>
      <c r="D5052"/>
      <c r="E5052" s="277"/>
      <c r="F5052" s="277"/>
      <c r="G5052"/>
      <c r="H5052"/>
      <c r="I5052" s="277"/>
      <c r="J5052" s="277"/>
      <c r="K5052" s="278"/>
    </row>
    <row r="5053" spans="1:11" hidden="1">
      <c r="A5053" s="277"/>
      <c r="B5053"/>
      <c r="C5053"/>
      <c r="D5053"/>
      <c r="E5053" s="277"/>
      <c r="F5053" s="277"/>
      <c r="G5053"/>
      <c r="H5053"/>
      <c r="I5053" s="277"/>
      <c r="J5053" s="277"/>
      <c r="K5053" s="278"/>
    </row>
    <row r="5054" spans="1:11" ht="31.5" hidden="1">
      <c r="A5054" s="319" t="s">
        <v>2563</v>
      </c>
      <c r="B5054" s="320" t="s">
        <v>1074</v>
      </c>
      <c r="C5054" s="320" t="s">
        <v>19</v>
      </c>
      <c r="D5054" s="320">
        <v>88325</v>
      </c>
      <c r="E5054" s="321" t="s">
        <v>1379</v>
      </c>
      <c r="F5054" s="321" t="s">
        <v>1195</v>
      </c>
      <c r="G5054" s="320"/>
      <c r="H5054" s="320" t="s">
        <v>979</v>
      </c>
      <c r="I5054" s="321">
        <v>1</v>
      </c>
      <c r="J5054" s="321">
        <v>17.829999999999998</v>
      </c>
      <c r="K5054" s="322">
        <v>17.829999999999998</v>
      </c>
    </row>
    <row r="5055" spans="1:11" ht="24.75" hidden="1">
      <c r="A5055" s="315"/>
      <c r="B5055" s="316" t="s">
        <v>1066</v>
      </c>
      <c r="C5055" s="316" t="s">
        <v>1067</v>
      </c>
      <c r="D5055" s="316" t="s">
        <v>6</v>
      </c>
      <c r="E5055" s="317" t="s">
        <v>1068</v>
      </c>
      <c r="F5055" s="317" t="s">
        <v>1069</v>
      </c>
      <c r="G5055" s="316"/>
      <c r="H5055" s="316" t="s">
        <v>1070</v>
      </c>
      <c r="I5055" s="317" t="s">
        <v>11</v>
      </c>
      <c r="J5055" s="317" t="s">
        <v>1071</v>
      </c>
      <c r="K5055" s="318" t="s">
        <v>1072</v>
      </c>
    </row>
    <row r="5056" spans="1:11" hidden="1">
      <c r="A5056" s="323" t="s">
        <v>1076</v>
      </c>
      <c r="B5056" s="324" t="s">
        <v>1077</v>
      </c>
      <c r="C5056" s="324" t="s">
        <v>19</v>
      </c>
      <c r="D5056" s="324">
        <v>10489</v>
      </c>
      <c r="E5056" s="323" t="s">
        <v>2296</v>
      </c>
      <c r="F5056" s="403" t="s">
        <v>1197</v>
      </c>
      <c r="G5056" s="404"/>
      <c r="H5056" s="324" t="s">
        <v>979</v>
      </c>
      <c r="I5056" s="323">
        <v>1</v>
      </c>
      <c r="J5056" s="323">
        <v>12.78</v>
      </c>
      <c r="K5056" s="325">
        <v>12.78</v>
      </c>
    </row>
    <row r="5057" spans="1:11" hidden="1">
      <c r="A5057" s="323" t="s">
        <v>1076</v>
      </c>
      <c r="B5057" s="324" t="s">
        <v>1077</v>
      </c>
      <c r="C5057" s="324" t="s">
        <v>19</v>
      </c>
      <c r="D5057" s="324">
        <v>37370</v>
      </c>
      <c r="E5057" s="323" t="s">
        <v>2049</v>
      </c>
      <c r="F5057" s="403" t="s">
        <v>1079</v>
      </c>
      <c r="G5057" s="404"/>
      <c r="H5057" s="324" t="s">
        <v>979</v>
      </c>
      <c r="I5057" s="323">
        <v>1</v>
      </c>
      <c r="J5057" s="323">
        <v>1.52</v>
      </c>
      <c r="K5057" s="325">
        <v>1.52</v>
      </c>
    </row>
    <row r="5058" spans="1:11" hidden="1">
      <c r="A5058" s="323" t="s">
        <v>1076</v>
      </c>
      <c r="B5058" s="324" t="s">
        <v>1077</v>
      </c>
      <c r="C5058" s="324" t="s">
        <v>19</v>
      </c>
      <c r="D5058" s="324">
        <v>37371</v>
      </c>
      <c r="E5058" s="323" t="s">
        <v>2050</v>
      </c>
      <c r="F5058" s="403" t="s">
        <v>1959</v>
      </c>
      <c r="G5058" s="404"/>
      <c r="H5058" s="324" t="s">
        <v>979</v>
      </c>
      <c r="I5058" s="323">
        <v>1</v>
      </c>
      <c r="J5058" s="323">
        <v>0.68</v>
      </c>
      <c r="K5058" s="325">
        <v>0.68</v>
      </c>
    </row>
    <row r="5059" spans="1:11" hidden="1">
      <c r="A5059" s="323" t="s">
        <v>1076</v>
      </c>
      <c r="B5059" s="324" t="s">
        <v>1077</v>
      </c>
      <c r="C5059" s="324" t="s">
        <v>19</v>
      </c>
      <c r="D5059" s="324">
        <v>37372</v>
      </c>
      <c r="E5059" s="323" t="s">
        <v>1198</v>
      </c>
      <c r="F5059" s="403" t="s">
        <v>1079</v>
      </c>
      <c r="G5059" s="404"/>
      <c r="H5059" s="324" t="s">
        <v>979</v>
      </c>
      <c r="I5059" s="323">
        <v>1</v>
      </c>
      <c r="J5059" s="323">
        <v>0.81</v>
      </c>
      <c r="K5059" s="325">
        <v>0.81</v>
      </c>
    </row>
    <row r="5060" spans="1:11" hidden="1">
      <c r="A5060" s="323" t="s">
        <v>1076</v>
      </c>
      <c r="B5060" s="324" t="s">
        <v>1077</v>
      </c>
      <c r="C5060" s="324" t="s">
        <v>19</v>
      </c>
      <c r="D5060" s="324">
        <v>37373</v>
      </c>
      <c r="E5060" s="323" t="s">
        <v>1199</v>
      </c>
      <c r="F5060" s="403" t="s">
        <v>1200</v>
      </c>
      <c r="G5060" s="404"/>
      <c r="H5060" s="324" t="s">
        <v>979</v>
      </c>
      <c r="I5060" s="323">
        <v>1</v>
      </c>
      <c r="J5060" s="323">
        <v>0.06</v>
      </c>
      <c r="K5060" s="325">
        <v>0.06</v>
      </c>
    </row>
    <row r="5061" spans="1:11" hidden="1">
      <c r="A5061" s="323" t="s">
        <v>1076</v>
      </c>
      <c r="B5061" s="324" t="s">
        <v>1077</v>
      </c>
      <c r="C5061" s="324" t="s">
        <v>19</v>
      </c>
      <c r="D5061" s="324">
        <v>43465</v>
      </c>
      <c r="E5061" s="323" t="s">
        <v>2051</v>
      </c>
      <c r="F5061" s="403" t="s">
        <v>1202</v>
      </c>
      <c r="G5061" s="404"/>
      <c r="H5061" s="324" t="s">
        <v>979</v>
      </c>
      <c r="I5061" s="323">
        <v>1</v>
      </c>
      <c r="J5061" s="323">
        <v>0.74</v>
      </c>
      <c r="K5061" s="325">
        <v>0.74</v>
      </c>
    </row>
    <row r="5062" spans="1:11" hidden="1">
      <c r="A5062" s="323" t="s">
        <v>1076</v>
      </c>
      <c r="B5062" s="324" t="s">
        <v>1077</v>
      </c>
      <c r="C5062" s="324" t="s">
        <v>19</v>
      </c>
      <c r="D5062" s="324">
        <v>43489</v>
      </c>
      <c r="E5062" s="323" t="s">
        <v>2052</v>
      </c>
      <c r="F5062" s="403" t="s">
        <v>1202</v>
      </c>
      <c r="G5062" s="404"/>
      <c r="H5062" s="324" t="s">
        <v>979</v>
      </c>
      <c r="I5062" s="323">
        <v>1</v>
      </c>
      <c r="J5062" s="323">
        <v>1.0900000000000001</v>
      </c>
      <c r="K5062" s="325">
        <v>1.0900000000000001</v>
      </c>
    </row>
    <row r="5063" spans="1:11" hidden="1">
      <c r="A5063" s="323" t="s">
        <v>1076</v>
      </c>
      <c r="B5063" s="324" t="s">
        <v>1083</v>
      </c>
      <c r="C5063" s="324" t="s">
        <v>19</v>
      </c>
      <c r="D5063" s="324">
        <v>95387</v>
      </c>
      <c r="E5063" s="323" t="s">
        <v>2295</v>
      </c>
      <c r="F5063" s="403" t="s">
        <v>1085</v>
      </c>
      <c r="G5063" s="404"/>
      <c r="H5063" s="324" t="s">
        <v>979</v>
      </c>
      <c r="I5063" s="323">
        <v>1</v>
      </c>
      <c r="J5063" s="323">
        <v>0.15</v>
      </c>
      <c r="K5063" s="325">
        <v>0.15</v>
      </c>
    </row>
    <row r="5064" spans="1:11" hidden="1">
      <c r="A5064" s="277"/>
      <c r="B5064"/>
      <c r="C5064"/>
      <c r="D5064"/>
      <c r="E5064" s="277"/>
      <c r="F5064" s="277"/>
      <c r="G5064"/>
      <c r="H5064"/>
      <c r="I5064" s="277"/>
      <c r="J5064" s="277"/>
      <c r="K5064" s="278"/>
    </row>
    <row r="5065" spans="1:11" ht="31.5" hidden="1">
      <c r="A5065" s="277"/>
      <c r="B5065"/>
      <c r="C5065"/>
      <c r="D5065"/>
      <c r="E5065" s="277"/>
      <c r="F5065" s="277"/>
      <c r="G5065"/>
      <c r="H5065"/>
      <c r="I5065" s="327" t="s">
        <v>2564</v>
      </c>
      <c r="J5065" s="327"/>
      <c r="K5065" s="328">
        <v>1244797.01</v>
      </c>
    </row>
    <row r="5066" spans="1:11" ht="31.5" hidden="1">
      <c r="A5066" s="277"/>
      <c r="B5066"/>
      <c r="C5066"/>
      <c r="D5066"/>
      <c r="E5066" s="277"/>
      <c r="F5066" s="277"/>
      <c r="G5066"/>
      <c r="H5066"/>
      <c r="I5066" s="327" t="s">
        <v>2565</v>
      </c>
      <c r="J5066" s="327"/>
      <c r="K5066" s="328">
        <v>328073.38</v>
      </c>
    </row>
    <row r="5067" spans="1:11" hidden="1">
      <c r="A5067" s="277"/>
      <c r="B5067"/>
      <c r="C5067"/>
      <c r="D5067"/>
      <c r="E5067" s="277"/>
      <c r="F5067" s="277"/>
      <c r="G5067"/>
      <c r="H5067"/>
      <c r="I5067" s="327" t="s">
        <v>1072</v>
      </c>
      <c r="J5067" s="327"/>
      <c r="K5067" s="328">
        <v>1572870.39</v>
      </c>
    </row>
    <row r="5068" spans="1:11" hidden="1">
      <c r="A5068" s="277"/>
      <c r="B5068"/>
      <c r="C5068"/>
      <c r="D5068"/>
      <c r="E5068" s="277"/>
      <c r="F5068" s="277"/>
      <c r="G5068"/>
      <c r="H5068"/>
      <c r="I5068" s="277"/>
      <c r="J5068" s="277"/>
      <c r="K5068" s="278"/>
    </row>
  </sheetData>
  <mergeCells count="2914">
    <mergeCell ref="F5062:G5062"/>
    <mergeCell ref="F5063:G5063"/>
    <mergeCell ref="F175:G175"/>
    <mergeCell ref="F176:G176"/>
    <mergeCell ref="F177:G177"/>
    <mergeCell ref="F178:G178"/>
    <mergeCell ref="F5057:G5057"/>
    <mergeCell ref="F5058:G5058"/>
    <mergeCell ref="F5059:G5059"/>
    <mergeCell ref="F5060:G5060"/>
    <mergeCell ref="F5061:G5061"/>
    <mergeCell ref="F5036:G5036"/>
    <mergeCell ref="F5041:G5041"/>
    <mergeCell ref="F5046:G5046"/>
    <mergeCell ref="F5051:G5051"/>
    <mergeCell ref="F5056:G5056"/>
    <mergeCell ref="F5023:G5023"/>
    <mergeCell ref="F5028:G5028"/>
    <mergeCell ref="F5029:G5029"/>
    <mergeCell ref="F5030:G5030"/>
    <mergeCell ref="F5031:G5031"/>
    <mergeCell ref="F5014:G5014"/>
    <mergeCell ref="F5015:G5015"/>
    <mergeCell ref="F5016:G5016"/>
    <mergeCell ref="F5017:G5017"/>
    <mergeCell ref="F5022:G5022"/>
    <mergeCell ref="F5005:G5005"/>
    <mergeCell ref="F5006:G5006"/>
    <mergeCell ref="F5007:G5007"/>
    <mergeCell ref="F5012:G5012"/>
    <mergeCell ref="F5013:G5013"/>
    <mergeCell ref="F4996:G4996"/>
    <mergeCell ref="F4997:G4997"/>
    <mergeCell ref="F4998:G4998"/>
    <mergeCell ref="F4999:G4999"/>
    <mergeCell ref="F5004:G5004"/>
    <mergeCell ref="F4983:G4983"/>
    <mergeCell ref="F4988:G4988"/>
    <mergeCell ref="F4989:G4989"/>
    <mergeCell ref="F4990:G4990"/>
    <mergeCell ref="F4991:G4991"/>
    <mergeCell ref="F4974:G4974"/>
    <mergeCell ref="F4975:G4975"/>
    <mergeCell ref="F4980:G4980"/>
    <mergeCell ref="F4981:G4981"/>
    <mergeCell ref="F4982:G4982"/>
    <mergeCell ref="F4965:G4965"/>
    <mergeCell ref="F4970:G4970"/>
    <mergeCell ref="F4971:G4971"/>
    <mergeCell ref="F4972:G4972"/>
    <mergeCell ref="F4973:G4973"/>
    <mergeCell ref="F4956:G4956"/>
    <mergeCell ref="F4957:G4957"/>
    <mergeCell ref="F4962:G4962"/>
    <mergeCell ref="F4963:G4963"/>
    <mergeCell ref="F4964:G4964"/>
    <mergeCell ref="F4947:G4947"/>
    <mergeCell ref="F4952:G4952"/>
    <mergeCell ref="F4953:G4953"/>
    <mergeCell ref="F4954:G4954"/>
    <mergeCell ref="F4955:G4955"/>
    <mergeCell ref="F4942:G4942"/>
    <mergeCell ref="F4943:G4943"/>
    <mergeCell ref="F4944:G4944"/>
    <mergeCell ref="F4945:G4945"/>
    <mergeCell ref="F4946:G4946"/>
    <mergeCell ref="F4929:G4929"/>
    <mergeCell ref="F4934:G4934"/>
    <mergeCell ref="F4935:G4935"/>
    <mergeCell ref="F4936:G4936"/>
    <mergeCell ref="F4937:G4937"/>
    <mergeCell ref="F4920:G4920"/>
    <mergeCell ref="F4921:G4921"/>
    <mergeCell ref="F4926:G4926"/>
    <mergeCell ref="F4927:G4927"/>
    <mergeCell ref="F4928:G4928"/>
    <mergeCell ref="F4907:G4907"/>
    <mergeCell ref="F4912:G4912"/>
    <mergeCell ref="F4913:G4913"/>
    <mergeCell ref="F4914:G4914"/>
    <mergeCell ref="F4919:G4919"/>
    <mergeCell ref="F4894:G4894"/>
    <mergeCell ref="F4899:G4899"/>
    <mergeCell ref="F4900:G4900"/>
    <mergeCell ref="F4901:G4901"/>
    <mergeCell ref="F4906:G4906"/>
    <mergeCell ref="F4889:G4889"/>
    <mergeCell ref="F4890:G4890"/>
    <mergeCell ref="F4891:G4891"/>
    <mergeCell ref="F4892:G4892"/>
    <mergeCell ref="F4893:G4893"/>
    <mergeCell ref="F4880:G4880"/>
    <mergeCell ref="F4881:G4881"/>
    <mergeCell ref="F4882:G4882"/>
    <mergeCell ref="F4883:G4883"/>
    <mergeCell ref="F4888:G4888"/>
    <mergeCell ref="F4871:G4871"/>
    <mergeCell ref="F4876:G4876"/>
    <mergeCell ref="F4877:G4877"/>
    <mergeCell ref="F4878:G4878"/>
    <mergeCell ref="F4879:G4879"/>
    <mergeCell ref="F4866:G4866"/>
    <mergeCell ref="F4867:G4867"/>
    <mergeCell ref="F4868:G4868"/>
    <mergeCell ref="F4869:G4869"/>
    <mergeCell ref="F4870:G4870"/>
    <mergeCell ref="F4857:G4857"/>
    <mergeCell ref="F4858:G4858"/>
    <mergeCell ref="F4859:G4859"/>
    <mergeCell ref="F4860:G4860"/>
    <mergeCell ref="F4861:G4861"/>
    <mergeCell ref="F4844:G4844"/>
    <mergeCell ref="F4845:G4845"/>
    <mergeCell ref="F4850:G4850"/>
    <mergeCell ref="F4851:G4851"/>
    <mergeCell ref="F4852:G4852"/>
    <mergeCell ref="F4835:G4835"/>
    <mergeCell ref="F4836:G4836"/>
    <mergeCell ref="F4837:G4837"/>
    <mergeCell ref="F4842:G4842"/>
    <mergeCell ref="F4843:G4843"/>
    <mergeCell ref="F4830:G4830"/>
    <mergeCell ref="F4831:G4831"/>
    <mergeCell ref="F4832:G4832"/>
    <mergeCell ref="F4833:G4833"/>
    <mergeCell ref="F4834:G4834"/>
    <mergeCell ref="F4821:G4821"/>
    <mergeCell ref="F4822:G4822"/>
    <mergeCell ref="F4823:G4823"/>
    <mergeCell ref="F4824:G4824"/>
    <mergeCell ref="F4825:G4825"/>
    <mergeCell ref="F4808:G4808"/>
    <mergeCell ref="F4813:G4813"/>
    <mergeCell ref="F4818:G4818"/>
    <mergeCell ref="F4819:G4819"/>
    <mergeCell ref="F4820:G4820"/>
    <mergeCell ref="F4791:G4791"/>
    <mergeCell ref="F4792:G4792"/>
    <mergeCell ref="F4793:G4793"/>
    <mergeCell ref="F4798:G4798"/>
    <mergeCell ref="F4803:G4803"/>
    <mergeCell ref="F4782:G4782"/>
    <mergeCell ref="F4783:G4783"/>
    <mergeCell ref="F4784:G4784"/>
    <mergeCell ref="F4789:G4789"/>
    <mergeCell ref="F4790:G4790"/>
    <mergeCell ref="F4773:G4773"/>
    <mergeCell ref="F4774:G4774"/>
    <mergeCell ref="F4775:G4775"/>
    <mergeCell ref="F4776:G4776"/>
    <mergeCell ref="F4777:G4777"/>
    <mergeCell ref="F4764:G4764"/>
    <mergeCell ref="F4765:G4765"/>
    <mergeCell ref="F4766:G4766"/>
    <mergeCell ref="F4767:G4767"/>
    <mergeCell ref="F4768:G4768"/>
    <mergeCell ref="F4755:G4755"/>
    <mergeCell ref="F4756:G4756"/>
    <mergeCell ref="F4757:G4757"/>
    <mergeCell ref="F4758:G4758"/>
    <mergeCell ref="F4759:G4759"/>
    <mergeCell ref="F4746:G4746"/>
    <mergeCell ref="F4747:G4747"/>
    <mergeCell ref="F4748:G4748"/>
    <mergeCell ref="F4749:G4749"/>
    <mergeCell ref="F4750:G4750"/>
    <mergeCell ref="F4721:G4721"/>
    <mergeCell ref="F4726:G4726"/>
    <mergeCell ref="F4731:G4731"/>
    <mergeCell ref="F4736:G4736"/>
    <mergeCell ref="F4741:G4741"/>
    <mergeCell ref="F4712:G4712"/>
    <mergeCell ref="F4717:G4717"/>
    <mergeCell ref="F4718:G4718"/>
    <mergeCell ref="F4719:G4719"/>
    <mergeCell ref="F4720:G4720"/>
    <mergeCell ref="F4703:G4703"/>
    <mergeCell ref="F4704:G4704"/>
    <mergeCell ref="F4705:G4705"/>
    <mergeCell ref="F4710:G4710"/>
    <mergeCell ref="F4711:G4711"/>
    <mergeCell ref="F4686:G4686"/>
    <mergeCell ref="F4691:G4691"/>
    <mergeCell ref="F4692:G4692"/>
    <mergeCell ref="F4697:G4697"/>
    <mergeCell ref="F4702:G4702"/>
    <mergeCell ref="F4681:G4681"/>
    <mergeCell ref="F4682:G4682"/>
    <mergeCell ref="F4683:G4683"/>
    <mergeCell ref="F4684:G4684"/>
    <mergeCell ref="F4685:G4685"/>
    <mergeCell ref="F4668:G4668"/>
    <mergeCell ref="F4673:G4673"/>
    <mergeCell ref="F4674:G4674"/>
    <mergeCell ref="F4675:G4675"/>
    <mergeCell ref="F4676:G4676"/>
    <mergeCell ref="F4659:G4659"/>
    <mergeCell ref="F4664:G4664"/>
    <mergeCell ref="F4665:G4665"/>
    <mergeCell ref="F4666:G4666"/>
    <mergeCell ref="F4667:G4667"/>
    <mergeCell ref="F4650:G4650"/>
    <mergeCell ref="F4651:G4651"/>
    <mergeCell ref="F4656:G4656"/>
    <mergeCell ref="F4657:G4657"/>
    <mergeCell ref="F4658:G4658"/>
    <mergeCell ref="F4645:G4645"/>
    <mergeCell ref="F4646:G4646"/>
    <mergeCell ref="F4647:G4647"/>
    <mergeCell ref="F4648:G4648"/>
    <mergeCell ref="F4649:G4649"/>
    <mergeCell ref="F4636:G4636"/>
    <mergeCell ref="F4637:G4637"/>
    <mergeCell ref="F4638:G4638"/>
    <mergeCell ref="F4639:G4639"/>
    <mergeCell ref="F4640:G4640"/>
    <mergeCell ref="F4627:G4627"/>
    <mergeCell ref="F4628:G4628"/>
    <mergeCell ref="F4629:G4629"/>
    <mergeCell ref="F4630:G4630"/>
    <mergeCell ref="F4635:G4635"/>
    <mergeCell ref="F4618:G4618"/>
    <mergeCell ref="F4619:G4619"/>
    <mergeCell ref="F4620:G4620"/>
    <mergeCell ref="F4621:G4621"/>
    <mergeCell ref="F4626:G4626"/>
    <mergeCell ref="F4601:G4601"/>
    <mergeCell ref="F4606:G4606"/>
    <mergeCell ref="F4611:G4611"/>
    <mergeCell ref="F4616:G4616"/>
    <mergeCell ref="F4617:G4617"/>
    <mergeCell ref="F4588:G4588"/>
    <mergeCell ref="F4589:G4589"/>
    <mergeCell ref="F4590:G4590"/>
    <mergeCell ref="F4591:G4591"/>
    <mergeCell ref="F4596:G4596"/>
    <mergeCell ref="F4567:G4567"/>
    <mergeCell ref="F4572:G4572"/>
    <mergeCell ref="F4577:G4577"/>
    <mergeCell ref="F4582:G4582"/>
    <mergeCell ref="F4583:G4583"/>
    <mergeCell ref="F4554:G4554"/>
    <mergeCell ref="F4555:G4555"/>
    <mergeCell ref="F4556:G4556"/>
    <mergeCell ref="F4557:G4557"/>
    <mergeCell ref="F4562:G4562"/>
    <mergeCell ref="F4541:G4541"/>
    <mergeCell ref="F4542:G4542"/>
    <mergeCell ref="F4543:G4543"/>
    <mergeCell ref="F4548:G4548"/>
    <mergeCell ref="F4549:G4549"/>
    <mergeCell ref="F4532:G4532"/>
    <mergeCell ref="F4533:G4533"/>
    <mergeCell ref="F4534:G4534"/>
    <mergeCell ref="F4539:G4539"/>
    <mergeCell ref="F4540:G4540"/>
    <mergeCell ref="F4523:G4523"/>
    <mergeCell ref="F4524:G4524"/>
    <mergeCell ref="F4525:G4525"/>
    <mergeCell ref="F4526:G4526"/>
    <mergeCell ref="F4527:G4527"/>
    <mergeCell ref="F4514:G4514"/>
    <mergeCell ref="F4515:G4515"/>
    <mergeCell ref="F4520:G4520"/>
    <mergeCell ref="F4521:G4521"/>
    <mergeCell ref="F4522:G4522"/>
    <mergeCell ref="F4509:G4509"/>
    <mergeCell ref="F4510:G4510"/>
    <mergeCell ref="F4511:G4511"/>
    <mergeCell ref="F4512:G4512"/>
    <mergeCell ref="F4513:G4513"/>
    <mergeCell ref="F4500:G4500"/>
    <mergeCell ref="F4501:G4501"/>
    <mergeCell ref="F4502:G4502"/>
    <mergeCell ref="F4503:G4503"/>
    <mergeCell ref="F4508:G4508"/>
    <mergeCell ref="F4495:G4495"/>
    <mergeCell ref="F4496:G4496"/>
    <mergeCell ref="F4497:G4497"/>
    <mergeCell ref="F4498:G4498"/>
    <mergeCell ref="F4499:G4499"/>
    <mergeCell ref="F4490:G4490"/>
    <mergeCell ref="F4491:G4491"/>
    <mergeCell ref="F4492:G4492"/>
    <mergeCell ref="F4493:G4493"/>
    <mergeCell ref="F4494:G4494"/>
    <mergeCell ref="F4481:G4481"/>
    <mergeCell ref="F4482:G4482"/>
    <mergeCell ref="F4483:G4483"/>
    <mergeCell ref="F4484:G4484"/>
    <mergeCell ref="F4485:G4485"/>
    <mergeCell ref="F4476:G4476"/>
    <mergeCell ref="F4477:G4477"/>
    <mergeCell ref="F4478:G4478"/>
    <mergeCell ref="F4479:G4479"/>
    <mergeCell ref="F4480:G4480"/>
    <mergeCell ref="F4467:G4467"/>
    <mergeCell ref="F4472:G4472"/>
    <mergeCell ref="F4473:G4473"/>
    <mergeCell ref="F4474:G4474"/>
    <mergeCell ref="F4475:G4475"/>
    <mergeCell ref="F4462:G4462"/>
    <mergeCell ref="F4463:G4463"/>
    <mergeCell ref="F4464:G4464"/>
    <mergeCell ref="F4465:G4465"/>
    <mergeCell ref="F4466:G4466"/>
    <mergeCell ref="F4453:G4453"/>
    <mergeCell ref="F4454:G4454"/>
    <mergeCell ref="F4455:G4455"/>
    <mergeCell ref="F4460:G4460"/>
    <mergeCell ref="F4461:G4461"/>
    <mergeCell ref="F4448:G4448"/>
    <mergeCell ref="F4449:G4449"/>
    <mergeCell ref="F4450:G4450"/>
    <mergeCell ref="F4451:G4451"/>
    <mergeCell ref="F4452:G4452"/>
    <mergeCell ref="F4439:G4439"/>
    <mergeCell ref="F4440:G4440"/>
    <mergeCell ref="F4441:G4441"/>
    <mergeCell ref="F4442:G4442"/>
    <mergeCell ref="F4443:G4443"/>
    <mergeCell ref="F4430:G4430"/>
    <mergeCell ref="F4431:G4431"/>
    <mergeCell ref="F4436:G4436"/>
    <mergeCell ref="F4437:G4437"/>
    <mergeCell ref="F4438:G4438"/>
    <mergeCell ref="F4425:G4425"/>
    <mergeCell ref="F4426:G4426"/>
    <mergeCell ref="F4427:G4427"/>
    <mergeCell ref="F4428:G4428"/>
    <mergeCell ref="F4429:G4429"/>
    <mergeCell ref="F4416:G4416"/>
    <mergeCell ref="F4417:G4417"/>
    <mergeCell ref="F4418:G4418"/>
    <mergeCell ref="F4419:G4419"/>
    <mergeCell ref="F4424:G4424"/>
    <mergeCell ref="F4411:G4411"/>
    <mergeCell ref="F4412:G4412"/>
    <mergeCell ref="F4413:G4413"/>
    <mergeCell ref="F4414:G4414"/>
    <mergeCell ref="F4415:G4415"/>
    <mergeCell ref="F4402:G4402"/>
    <mergeCell ref="F4403:G4403"/>
    <mergeCell ref="F4404:G4404"/>
    <mergeCell ref="F4405:G4405"/>
    <mergeCell ref="F4406:G4406"/>
    <mergeCell ref="F4393:G4393"/>
    <mergeCell ref="F4398:G4398"/>
    <mergeCell ref="F4399:G4399"/>
    <mergeCell ref="F4400:G4400"/>
    <mergeCell ref="F4401:G4401"/>
    <mergeCell ref="F4388:G4388"/>
    <mergeCell ref="F4389:G4389"/>
    <mergeCell ref="F4390:G4390"/>
    <mergeCell ref="F4391:G4391"/>
    <mergeCell ref="F4392:G4392"/>
    <mergeCell ref="F4379:G4379"/>
    <mergeCell ref="F4380:G4380"/>
    <mergeCell ref="F4385:G4385"/>
    <mergeCell ref="F4386:G4386"/>
    <mergeCell ref="F4387:G4387"/>
    <mergeCell ref="F4374:G4374"/>
    <mergeCell ref="F4375:G4375"/>
    <mergeCell ref="F4376:G4376"/>
    <mergeCell ref="F4377:G4377"/>
    <mergeCell ref="F4378:G4378"/>
    <mergeCell ref="F4365:G4365"/>
    <mergeCell ref="F4366:G4366"/>
    <mergeCell ref="F4367:G4367"/>
    <mergeCell ref="F4372:G4372"/>
    <mergeCell ref="F4373:G4373"/>
    <mergeCell ref="F4360:G4360"/>
    <mergeCell ref="F4361:G4361"/>
    <mergeCell ref="F4362:G4362"/>
    <mergeCell ref="F4363:G4363"/>
    <mergeCell ref="F4364:G4364"/>
    <mergeCell ref="F4351:G4351"/>
    <mergeCell ref="F4352:G4352"/>
    <mergeCell ref="F4353:G4353"/>
    <mergeCell ref="F4354:G4354"/>
    <mergeCell ref="F4355:G4355"/>
    <mergeCell ref="F4342:G4342"/>
    <mergeCell ref="F4343:G4343"/>
    <mergeCell ref="F4348:G4348"/>
    <mergeCell ref="F4349:G4349"/>
    <mergeCell ref="F4350:G4350"/>
    <mergeCell ref="F4337:G4337"/>
    <mergeCell ref="F4338:G4338"/>
    <mergeCell ref="F4339:G4339"/>
    <mergeCell ref="F4340:G4340"/>
    <mergeCell ref="F4341:G4341"/>
    <mergeCell ref="F4328:G4328"/>
    <mergeCell ref="F4329:G4329"/>
    <mergeCell ref="F4330:G4330"/>
    <mergeCell ref="F4331:G4331"/>
    <mergeCell ref="F4336:G4336"/>
    <mergeCell ref="F4319:G4319"/>
    <mergeCell ref="F4324:G4324"/>
    <mergeCell ref="F4325:G4325"/>
    <mergeCell ref="F4326:G4326"/>
    <mergeCell ref="F4327:G4327"/>
    <mergeCell ref="F4314:G4314"/>
    <mergeCell ref="F4315:G4315"/>
    <mergeCell ref="F4316:G4316"/>
    <mergeCell ref="F4317:G4317"/>
    <mergeCell ref="F4318:G4318"/>
    <mergeCell ref="F4305:G4305"/>
    <mergeCell ref="F4306:G4306"/>
    <mergeCell ref="F4307:G4307"/>
    <mergeCell ref="F4312:G4312"/>
    <mergeCell ref="F4313:G4313"/>
    <mergeCell ref="F4300:G4300"/>
    <mergeCell ref="F4301:G4301"/>
    <mergeCell ref="F4302:G4302"/>
    <mergeCell ref="F4303:G4303"/>
    <mergeCell ref="F4304:G4304"/>
    <mergeCell ref="F4275:G4275"/>
    <mergeCell ref="F4280:G4280"/>
    <mergeCell ref="F4285:G4285"/>
    <mergeCell ref="F4290:G4290"/>
    <mergeCell ref="F4295:G4295"/>
    <mergeCell ref="F4266:G4266"/>
    <mergeCell ref="F4267:G4267"/>
    <mergeCell ref="F4272:G4272"/>
    <mergeCell ref="F4273:G4273"/>
    <mergeCell ref="F4274:G4274"/>
    <mergeCell ref="F4253:G4253"/>
    <mergeCell ref="F4254:G4254"/>
    <mergeCell ref="F4259:G4259"/>
    <mergeCell ref="F4260:G4260"/>
    <mergeCell ref="F4261:G4261"/>
    <mergeCell ref="F4244:G4244"/>
    <mergeCell ref="F4245:G4245"/>
    <mergeCell ref="F4246:G4246"/>
    <mergeCell ref="F4247:G4247"/>
    <mergeCell ref="F4252:G4252"/>
    <mergeCell ref="F4235:G4235"/>
    <mergeCell ref="F4240:G4240"/>
    <mergeCell ref="F4241:G4241"/>
    <mergeCell ref="F4242:G4242"/>
    <mergeCell ref="F4243:G4243"/>
    <mergeCell ref="F4226:G4226"/>
    <mergeCell ref="F4227:G4227"/>
    <mergeCell ref="F4228:G4228"/>
    <mergeCell ref="F4233:G4233"/>
    <mergeCell ref="F4234:G4234"/>
    <mergeCell ref="F4217:G4217"/>
    <mergeCell ref="F4218:G4218"/>
    <mergeCell ref="F4223:G4223"/>
    <mergeCell ref="F4224:G4224"/>
    <mergeCell ref="F4225:G4225"/>
    <mergeCell ref="F4204:G4204"/>
    <mergeCell ref="F4209:G4209"/>
    <mergeCell ref="F4210:G4210"/>
    <mergeCell ref="F4211:G4211"/>
    <mergeCell ref="F4216:G4216"/>
    <mergeCell ref="F4195:G4195"/>
    <mergeCell ref="F4196:G4196"/>
    <mergeCell ref="F4201:G4201"/>
    <mergeCell ref="F4202:G4202"/>
    <mergeCell ref="F4203:G4203"/>
    <mergeCell ref="F4186:G4186"/>
    <mergeCell ref="F4187:G4187"/>
    <mergeCell ref="F4188:G4188"/>
    <mergeCell ref="F4189:G4189"/>
    <mergeCell ref="F4194:G4194"/>
    <mergeCell ref="F4177:G4177"/>
    <mergeCell ref="F4178:G4178"/>
    <mergeCell ref="F4179:G4179"/>
    <mergeCell ref="F4180:G4180"/>
    <mergeCell ref="F4185:G4185"/>
    <mergeCell ref="F4164:G4164"/>
    <mergeCell ref="F4169:G4169"/>
    <mergeCell ref="F4170:G4170"/>
    <mergeCell ref="F4171:G4171"/>
    <mergeCell ref="F4176:G4176"/>
    <mergeCell ref="F4155:G4155"/>
    <mergeCell ref="F4156:G4156"/>
    <mergeCell ref="F4157:G4157"/>
    <mergeCell ref="F4162:G4162"/>
    <mergeCell ref="F4163:G4163"/>
    <mergeCell ref="F4142:G4142"/>
    <mergeCell ref="F4147:G4147"/>
    <mergeCell ref="F4148:G4148"/>
    <mergeCell ref="F4149:G4149"/>
    <mergeCell ref="F4154:G4154"/>
    <mergeCell ref="F4137:G4137"/>
    <mergeCell ref="F4138:G4138"/>
    <mergeCell ref="F4139:G4139"/>
    <mergeCell ref="F4140:G4140"/>
    <mergeCell ref="F4141:G4141"/>
    <mergeCell ref="F4128:G4128"/>
    <mergeCell ref="F4129:G4129"/>
    <mergeCell ref="F4130:G4130"/>
    <mergeCell ref="F4131:G4131"/>
    <mergeCell ref="F4132:G4132"/>
    <mergeCell ref="F4119:G4119"/>
    <mergeCell ref="F4120:G4120"/>
    <mergeCell ref="F4121:G4121"/>
    <mergeCell ref="F4122:G4122"/>
    <mergeCell ref="F4123:G4123"/>
    <mergeCell ref="F4110:G4110"/>
    <mergeCell ref="F4111:G4111"/>
    <mergeCell ref="F4112:G4112"/>
    <mergeCell ref="F4113:G4113"/>
    <mergeCell ref="F4118:G4118"/>
    <mergeCell ref="F4101:G4101"/>
    <mergeCell ref="F4102:G4102"/>
    <mergeCell ref="F4103:G4103"/>
    <mergeCell ref="F4108:G4108"/>
    <mergeCell ref="F4109:G4109"/>
    <mergeCell ref="F4096:G4096"/>
    <mergeCell ref="F4097:G4097"/>
    <mergeCell ref="F4098:G4098"/>
    <mergeCell ref="F4099:G4099"/>
    <mergeCell ref="F4100:G4100"/>
    <mergeCell ref="F4083:G4083"/>
    <mergeCell ref="F4088:G4088"/>
    <mergeCell ref="F4089:G4089"/>
    <mergeCell ref="F4090:G4090"/>
    <mergeCell ref="F4091:G4091"/>
    <mergeCell ref="F4070:G4070"/>
    <mergeCell ref="F4075:G4075"/>
    <mergeCell ref="F4076:G4076"/>
    <mergeCell ref="F4081:G4081"/>
    <mergeCell ref="F4082:G4082"/>
    <mergeCell ref="F4057:G4057"/>
    <mergeCell ref="F4062:G4062"/>
    <mergeCell ref="F4063:G4063"/>
    <mergeCell ref="F4068:G4068"/>
    <mergeCell ref="F4069:G4069"/>
    <mergeCell ref="F4048:G4048"/>
    <mergeCell ref="F4049:G4049"/>
    <mergeCell ref="F4054:G4054"/>
    <mergeCell ref="F4055:G4055"/>
    <mergeCell ref="F4056:G4056"/>
    <mergeCell ref="F4035:G4035"/>
    <mergeCell ref="F4036:G4036"/>
    <mergeCell ref="F4041:G4041"/>
    <mergeCell ref="F4042:G4042"/>
    <mergeCell ref="F4043:G4043"/>
    <mergeCell ref="F4030:G4030"/>
    <mergeCell ref="F4031:G4031"/>
    <mergeCell ref="F4032:G4032"/>
    <mergeCell ref="F4033:G4033"/>
    <mergeCell ref="F4034:G4034"/>
    <mergeCell ref="F4017:G4017"/>
    <mergeCell ref="F4022:G4022"/>
    <mergeCell ref="F4023:G4023"/>
    <mergeCell ref="F4024:G4024"/>
    <mergeCell ref="F4029:G4029"/>
    <mergeCell ref="F4000:G4000"/>
    <mergeCell ref="F4005:G4005"/>
    <mergeCell ref="F4006:G4006"/>
    <mergeCell ref="F4011:G4011"/>
    <mergeCell ref="F4012:G4012"/>
    <mergeCell ref="F3987:G3987"/>
    <mergeCell ref="F3988:G3988"/>
    <mergeCell ref="F3993:G3993"/>
    <mergeCell ref="F3994:G3994"/>
    <mergeCell ref="F3999:G3999"/>
    <mergeCell ref="F3978:G3978"/>
    <mergeCell ref="F3983:G3983"/>
    <mergeCell ref="F3984:G3984"/>
    <mergeCell ref="F3985:G3985"/>
    <mergeCell ref="F3986:G3986"/>
    <mergeCell ref="F3957:G3957"/>
    <mergeCell ref="F3958:G3958"/>
    <mergeCell ref="F3963:G3963"/>
    <mergeCell ref="F3968:G3968"/>
    <mergeCell ref="F3973:G3973"/>
    <mergeCell ref="F3948:G3948"/>
    <mergeCell ref="F3949:G3949"/>
    <mergeCell ref="F3954:G3954"/>
    <mergeCell ref="F3955:G3955"/>
    <mergeCell ref="F3956:G3956"/>
    <mergeCell ref="F3935:G3935"/>
    <mergeCell ref="F3940:G3940"/>
    <mergeCell ref="F3941:G3941"/>
    <mergeCell ref="F3942:G3942"/>
    <mergeCell ref="F3947:G3947"/>
    <mergeCell ref="F3926:G3926"/>
    <mergeCell ref="F3927:G3927"/>
    <mergeCell ref="F3928:G3928"/>
    <mergeCell ref="F3933:G3933"/>
    <mergeCell ref="F3934:G3934"/>
    <mergeCell ref="F3921:G3921"/>
    <mergeCell ref="F3922:G3922"/>
    <mergeCell ref="F3923:G3923"/>
    <mergeCell ref="F3924:G3924"/>
    <mergeCell ref="F3925:G3925"/>
    <mergeCell ref="F3908:G3908"/>
    <mergeCell ref="F3909:G3909"/>
    <mergeCell ref="F3914:G3914"/>
    <mergeCell ref="F3915:G3915"/>
    <mergeCell ref="F3916:G3916"/>
    <mergeCell ref="F3895:G3895"/>
    <mergeCell ref="F3900:G3900"/>
    <mergeCell ref="F3901:G3901"/>
    <mergeCell ref="F3902:G3902"/>
    <mergeCell ref="F3907:G3907"/>
    <mergeCell ref="F3890:G3890"/>
    <mergeCell ref="F3891:G3891"/>
    <mergeCell ref="F3892:G3892"/>
    <mergeCell ref="F3893:G3893"/>
    <mergeCell ref="F3894:G3894"/>
    <mergeCell ref="F3881:G3881"/>
    <mergeCell ref="F3882:G3882"/>
    <mergeCell ref="F3883:G3883"/>
    <mergeCell ref="F3884:G3884"/>
    <mergeCell ref="F3889:G3889"/>
    <mergeCell ref="F3872:G3872"/>
    <mergeCell ref="F3877:G3877"/>
    <mergeCell ref="F3878:G3878"/>
    <mergeCell ref="F3879:G3879"/>
    <mergeCell ref="F3880:G3880"/>
    <mergeCell ref="F3867:G3867"/>
    <mergeCell ref="F3868:G3868"/>
    <mergeCell ref="F3869:G3869"/>
    <mergeCell ref="F3870:G3870"/>
    <mergeCell ref="F3871:G3871"/>
    <mergeCell ref="F3858:G3858"/>
    <mergeCell ref="F3863:G3863"/>
    <mergeCell ref="F3864:G3864"/>
    <mergeCell ref="F3865:G3865"/>
    <mergeCell ref="F3866:G3866"/>
    <mergeCell ref="F3845:G3845"/>
    <mergeCell ref="F3850:G3850"/>
    <mergeCell ref="F3851:G3851"/>
    <mergeCell ref="F3852:G3852"/>
    <mergeCell ref="F3853:G3853"/>
    <mergeCell ref="F3840:G3840"/>
    <mergeCell ref="F3841:G3841"/>
    <mergeCell ref="F3842:G3842"/>
    <mergeCell ref="F3843:G3843"/>
    <mergeCell ref="F3844:G3844"/>
    <mergeCell ref="F3831:G3831"/>
    <mergeCell ref="F3832:G3832"/>
    <mergeCell ref="F3833:G3833"/>
    <mergeCell ref="F3838:G3838"/>
    <mergeCell ref="F3839:G3839"/>
    <mergeCell ref="F3818:G3818"/>
    <mergeCell ref="F3819:G3819"/>
    <mergeCell ref="F3824:G3824"/>
    <mergeCell ref="F3825:G3825"/>
    <mergeCell ref="F3826:G3826"/>
    <mergeCell ref="F3809:G3809"/>
    <mergeCell ref="F3810:G3810"/>
    <mergeCell ref="F3811:G3811"/>
    <mergeCell ref="F3812:G3812"/>
    <mergeCell ref="F3817:G3817"/>
    <mergeCell ref="F3796:G3796"/>
    <mergeCell ref="F3797:G3797"/>
    <mergeCell ref="F3802:G3802"/>
    <mergeCell ref="F3803:G3803"/>
    <mergeCell ref="F3804:G3804"/>
    <mergeCell ref="F3787:G3787"/>
    <mergeCell ref="F3788:G3788"/>
    <mergeCell ref="F3789:G3789"/>
    <mergeCell ref="F3794:G3794"/>
    <mergeCell ref="F3795:G3795"/>
    <mergeCell ref="F3774:G3774"/>
    <mergeCell ref="F3779:G3779"/>
    <mergeCell ref="F3780:G3780"/>
    <mergeCell ref="F3781:G3781"/>
    <mergeCell ref="F3782:G3782"/>
    <mergeCell ref="F3769:G3769"/>
    <mergeCell ref="F3770:G3770"/>
    <mergeCell ref="F3771:G3771"/>
    <mergeCell ref="F3772:G3772"/>
    <mergeCell ref="F3773:G3773"/>
    <mergeCell ref="F3760:G3760"/>
    <mergeCell ref="F3761:G3761"/>
    <mergeCell ref="F3762:G3762"/>
    <mergeCell ref="F3767:G3767"/>
    <mergeCell ref="F3768:G3768"/>
    <mergeCell ref="F3751:G3751"/>
    <mergeCell ref="F3752:G3752"/>
    <mergeCell ref="F3753:G3753"/>
    <mergeCell ref="F3754:G3754"/>
    <mergeCell ref="F3759:G3759"/>
    <mergeCell ref="F3738:G3738"/>
    <mergeCell ref="F3743:G3743"/>
    <mergeCell ref="F3744:G3744"/>
    <mergeCell ref="F3745:G3745"/>
    <mergeCell ref="F3750:G3750"/>
    <mergeCell ref="F3721:G3721"/>
    <mergeCell ref="F3726:G3726"/>
    <mergeCell ref="F3731:G3731"/>
    <mergeCell ref="F3736:G3736"/>
    <mergeCell ref="F3737:G3737"/>
    <mergeCell ref="F3696:G3696"/>
    <mergeCell ref="F3701:G3701"/>
    <mergeCell ref="F3706:G3706"/>
    <mergeCell ref="F3711:G3711"/>
    <mergeCell ref="F3716:G3716"/>
    <mergeCell ref="F3671:G3671"/>
    <mergeCell ref="F3676:G3676"/>
    <mergeCell ref="F3681:G3681"/>
    <mergeCell ref="F3686:G3686"/>
    <mergeCell ref="F3691:G3691"/>
    <mergeCell ref="F3646:G3646"/>
    <mergeCell ref="F3651:G3651"/>
    <mergeCell ref="F3656:G3656"/>
    <mergeCell ref="F3661:G3661"/>
    <mergeCell ref="F3666:G3666"/>
    <mergeCell ref="F3621:G3621"/>
    <mergeCell ref="F3626:G3626"/>
    <mergeCell ref="F3631:G3631"/>
    <mergeCell ref="F3636:G3636"/>
    <mergeCell ref="F3641:G3641"/>
    <mergeCell ref="F3596:G3596"/>
    <mergeCell ref="F3601:G3601"/>
    <mergeCell ref="F3606:G3606"/>
    <mergeCell ref="F3611:G3611"/>
    <mergeCell ref="F3616:G3616"/>
    <mergeCell ref="F3583:G3583"/>
    <mergeCell ref="F3584:G3584"/>
    <mergeCell ref="F3585:G3585"/>
    <mergeCell ref="F3586:G3586"/>
    <mergeCell ref="F3591:G3591"/>
    <mergeCell ref="F3570:G3570"/>
    <mergeCell ref="F3571:G3571"/>
    <mergeCell ref="F3576:G3576"/>
    <mergeCell ref="F3577:G3577"/>
    <mergeCell ref="F3578:G3578"/>
    <mergeCell ref="F3561:G3561"/>
    <mergeCell ref="F3562:G3562"/>
    <mergeCell ref="F3563:G3563"/>
    <mergeCell ref="F3568:G3568"/>
    <mergeCell ref="F3569:G3569"/>
    <mergeCell ref="F3548:G3548"/>
    <mergeCell ref="F3549:G3549"/>
    <mergeCell ref="F3554:G3554"/>
    <mergeCell ref="F3555:G3555"/>
    <mergeCell ref="F3556:G3556"/>
    <mergeCell ref="F3535:G3535"/>
    <mergeCell ref="F3540:G3540"/>
    <mergeCell ref="F3541:G3541"/>
    <mergeCell ref="F3542:G3542"/>
    <mergeCell ref="F3547:G3547"/>
    <mergeCell ref="F3526:G3526"/>
    <mergeCell ref="F3527:G3527"/>
    <mergeCell ref="F3528:G3528"/>
    <mergeCell ref="F3533:G3533"/>
    <mergeCell ref="F3534:G3534"/>
    <mergeCell ref="F3513:G3513"/>
    <mergeCell ref="F3514:G3514"/>
    <mergeCell ref="F3519:G3519"/>
    <mergeCell ref="F3520:G3520"/>
    <mergeCell ref="F3521:G3521"/>
    <mergeCell ref="F3500:G3500"/>
    <mergeCell ref="F3505:G3505"/>
    <mergeCell ref="F3506:G3506"/>
    <mergeCell ref="F3507:G3507"/>
    <mergeCell ref="F3512:G3512"/>
    <mergeCell ref="F3487:G3487"/>
    <mergeCell ref="F3488:G3488"/>
    <mergeCell ref="F3493:G3493"/>
    <mergeCell ref="F3498:G3498"/>
    <mergeCell ref="F3499:G3499"/>
    <mergeCell ref="F3470:G3470"/>
    <mergeCell ref="F3471:G3471"/>
    <mergeCell ref="F3476:G3476"/>
    <mergeCell ref="F3477:G3477"/>
    <mergeCell ref="F3482:G3482"/>
    <mergeCell ref="F3457:G3457"/>
    <mergeCell ref="F3462:G3462"/>
    <mergeCell ref="F3463:G3463"/>
    <mergeCell ref="F3468:G3468"/>
    <mergeCell ref="F3469:G3469"/>
    <mergeCell ref="F3448:G3448"/>
    <mergeCell ref="F3449:G3449"/>
    <mergeCell ref="F3450:G3450"/>
    <mergeCell ref="F3455:G3455"/>
    <mergeCell ref="F3456:G3456"/>
    <mergeCell ref="F3439:G3439"/>
    <mergeCell ref="F3440:G3440"/>
    <mergeCell ref="F3441:G3441"/>
    <mergeCell ref="F3442:G3442"/>
    <mergeCell ref="F3447:G3447"/>
    <mergeCell ref="F3430:G3430"/>
    <mergeCell ref="F3431:G3431"/>
    <mergeCell ref="F3436:G3436"/>
    <mergeCell ref="F3437:G3437"/>
    <mergeCell ref="F3438:G3438"/>
    <mergeCell ref="F3425:G3425"/>
    <mergeCell ref="F3426:G3426"/>
    <mergeCell ref="F3427:G3427"/>
    <mergeCell ref="F3428:G3428"/>
    <mergeCell ref="F3429:G3429"/>
    <mergeCell ref="F3412:G3412"/>
    <mergeCell ref="F3417:G3417"/>
    <mergeCell ref="F3418:G3418"/>
    <mergeCell ref="F3419:G3419"/>
    <mergeCell ref="F3420:G3420"/>
    <mergeCell ref="F3407:G3407"/>
    <mergeCell ref="F3408:G3408"/>
    <mergeCell ref="F3409:G3409"/>
    <mergeCell ref="F3410:G3410"/>
    <mergeCell ref="F3411:G3411"/>
    <mergeCell ref="F3398:G3398"/>
    <mergeCell ref="F3399:G3399"/>
    <mergeCell ref="F3400:G3400"/>
    <mergeCell ref="F3401:G3401"/>
    <mergeCell ref="F3406:G3406"/>
    <mergeCell ref="F3389:G3389"/>
    <mergeCell ref="F3390:G3390"/>
    <mergeCell ref="F3395:G3395"/>
    <mergeCell ref="F3396:G3396"/>
    <mergeCell ref="F3397:G3397"/>
    <mergeCell ref="F3384:G3384"/>
    <mergeCell ref="F3385:G3385"/>
    <mergeCell ref="F3386:G3386"/>
    <mergeCell ref="F3387:G3387"/>
    <mergeCell ref="F3388:G3388"/>
    <mergeCell ref="F3359:G3359"/>
    <mergeCell ref="F3364:G3364"/>
    <mergeCell ref="F3369:G3369"/>
    <mergeCell ref="F3374:G3374"/>
    <mergeCell ref="F3379:G3379"/>
    <mergeCell ref="F3350:G3350"/>
    <mergeCell ref="F3355:G3355"/>
    <mergeCell ref="F3356:G3356"/>
    <mergeCell ref="F3357:G3357"/>
    <mergeCell ref="F3358:G3358"/>
    <mergeCell ref="F3341:G3341"/>
    <mergeCell ref="F3342:G3342"/>
    <mergeCell ref="F3343:G3343"/>
    <mergeCell ref="F3348:G3348"/>
    <mergeCell ref="F3349:G3349"/>
    <mergeCell ref="F3328:G3328"/>
    <mergeCell ref="F3333:G3333"/>
    <mergeCell ref="F3334:G3334"/>
    <mergeCell ref="F3335:G3335"/>
    <mergeCell ref="F3340:G3340"/>
    <mergeCell ref="F3319:G3319"/>
    <mergeCell ref="F3320:G3320"/>
    <mergeCell ref="F3321:G3321"/>
    <mergeCell ref="F3326:G3326"/>
    <mergeCell ref="F3327:G3327"/>
    <mergeCell ref="F3306:G3306"/>
    <mergeCell ref="F3307:G3307"/>
    <mergeCell ref="F3312:G3312"/>
    <mergeCell ref="F3313:G3313"/>
    <mergeCell ref="F3314:G3314"/>
    <mergeCell ref="F3301:G3301"/>
    <mergeCell ref="F3302:G3302"/>
    <mergeCell ref="F3303:G3303"/>
    <mergeCell ref="F3304:G3304"/>
    <mergeCell ref="F3305:G3305"/>
    <mergeCell ref="F3292:G3292"/>
    <mergeCell ref="F3293:G3293"/>
    <mergeCell ref="F3294:G3294"/>
    <mergeCell ref="F3295:G3295"/>
    <mergeCell ref="F3300:G3300"/>
    <mergeCell ref="F3283:G3283"/>
    <mergeCell ref="F3288:G3288"/>
    <mergeCell ref="F3289:G3289"/>
    <mergeCell ref="F3290:G3290"/>
    <mergeCell ref="F3291:G3291"/>
    <mergeCell ref="F3278:G3278"/>
    <mergeCell ref="F3279:G3279"/>
    <mergeCell ref="F3280:G3280"/>
    <mergeCell ref="F3281:G3281"/>
    <mergeCell ref="F3282:G3282"/>
    <mergeCell ref="F3269:G3269"/>
    <mergeCell ref="F3270:G3270"/>
    <mergeCell ref="F3271:G3271"/>
    <mergeCell ref="F3276:G3276"/>
    <mergeCell ref="F3277:G3277"/>
    <mergeCell ref="F3260:G3260"/>
    <mergeCell ref="F3261:G3261"/>
    <mergeCell ref="F3262:G3262"/>
    <mergeCell ref="F3263:G3263"/>
    <mergeCell ref="F3264:G3264"/>
    <mergeCell ref="F3255:G3255"/>
    <mergeCell ref="F3256:G3256"/>
    <mergeCell ref="F3257:G3257"/>
    <mergeCell ref="F3258:G3258"/>
    <mergeCell ref="F3259:G3259"/>
    <mergeCell ref="F3250:G3250"/>
    <mergeCell ref="F3251:G3251"/>
    <mergeCell ref="F3252:G3252"/>
    <mergeCell ref="F3253:G3253"/>
    <mergeCell ref="F3254:G3254"/>
    <mergeCell ref="F3241:G3241"/>
    <mergeCell ref="F3242:G3242"/>
    <mergeCell ref="F3243:G3243"/>
    <mergeCell ref="F3244:G3244"/>
    <mergeCell ref="F3245:G3245"/>
    <mergeCell ref="F3232:G3232"/>
    <mergeCell ref="F3233:G3233"/>
    <mergeCell ref="F3234:G3234"/>
    <mergeCell ref="F3239:G3239"/>
    <mergeCell ref="F3240:G3240"/>
    <mergeCell ref="F3223:G3223"/>
    <mergeCell ref="F3224:G3224"/>
    <mergeCell ref="F3225:G3225"/>
    <mergeCell ref="F3226:G3226"/>
    <mergeCell ref="F3231:G3231"/>
    <mergeCell ref="F3210:G3210"/>
    <mergeCell ref="F3215:G3215"/>
    <mergeCell ref="F3216:G3216"/>
    <mergeCell ref="F3217:G3217"/>
    <mergeCell ref="F3218:G3218"/>
    <mergeCell ref="F3197:G3197"/>
    <mergeCell ref="F3202:G3202"/>
    <mergeCell ref="F3207:G3207"/>
    <mergeCell ref="F3208:G3208"/>
    <mergeCell ref="F3209:G3209"/>
    <mergeCell ref="F3180:G3180"/>
    <mergeCell ref="F3181:G3181"/>
    <mergeCell ref="F3182:G3182"/>
    <mergeCell ref="F3187:G3187"/>
    <mergeCell ref="F3192:G3192"/>
    <mergeCell ref="F3163:G3163"/>
    <mergeCell ref="F3168:G3168"/>
    <mergeCell ref="F3173:G3173"/>
    <mergeCell ref="F3174:G3174"/>
    <mergeCell ref="F3179:G3179"/>
    <mergeCell ref="F3146:G3146"/>
    <mergeCell ref="F3147:G3147"/>
    <mergeCell ref="F3148:G3148"/>
    <mergeCell ref="F3153:G3153"/>
    <mergeCell ref="F3158:G3158"/>
    <mergeCell ref="F3133:G3133"/>
    <mergeCell ref="F3134:G3134"/>
    <mergeCell ref="F3139:G3139"/>
    <mergeCell ref="F3140:G3140"/>
    <mergeCell ref="F3145:G3145"/>
    <mergeCell ref="F3128:G3128"/>
    <mergeCell ref="F3129:G3129"/>
    <mergeCell ref="F3130:G3130"/>
    <mergeCell ref="F3131:G3131"/>
    <mergeCell ref="F3132:G3132"/>
    <mergeCell ref="F3119:G3119"/>
    <mergeCell ref="F3120:G3120"/>
    <mergeCell ref="F3121:G3121"/>
    <mergeCell ref="F3122:G3122"/>
    <mergeCell ref="F3123:G3123"/>
    <mergeCell ref="F3110:G3110"/>
    <mergeCell ref="F3111:G3111"/>
    <mergeCell ref="F3116:G3116"/>
    <mergeCell ref="F3117:G3117"/>
    <mergeCell ref="F3118:G3118"/>
    <mergeCell ref="F3105:G3105"/>
    <mergeCell ref="F3106:G3106"/>
    <mergeCell ref="F3107:G3107"/>
    <mergeCell ref="F3108:G3108"/>
    <mergeCell ref="F3109:G3109"/>
    <mergeCell ref="F3096:G3096"/>
    <mergeCell ref="F3097:G3097"/>
    <mergeCell ref="F3098:G3098"/>
    <mergeCell ref="F3099:G3099"/>
    <mergeCell ref="F3104:G3104"/>
    <mergeCell ref="F3087:G3087"/>
    <mergeCell ref="F3092:G3092"/>
    <mergeCell ref="F3093:G3093"/>
    <mergeCell ref="F3094:G3094"/>
    <mergeCell ref="F3095:G3095"/>
    <mergeCell ref="F3082:G3082"/>
    <mergeCell ref="F3083:G3083"/>
    <mergeCell ref="F3084:G3084"/>
    <mergeCell ref="F3085:G3085"/>
    <mergeCell ref="F3086:G3086"/>
    <mergeCell ref="F3073:G3073"/>
    <mergeCell ref="F3074:G3074"/>
    <mergeCell ref="F3075:G3075"/>
    <mergeCell ref="F3080:G3080"/>
    <mergeCell ref="F3081:G3081"/>
    <mergeCell ref="F3068:G3068"/>
    <mergeCell ref="F3069:G3069"/>
    <mergeCell ref="F3070:G3070"/>
    <mergeCell ref="F3071:G3071"/>
    <mergeCell ref="F3072:G3072"/>
    <mergeCell ref="F3055:G3055"/>
    <mergeCell ref="F3056:G3056"/>
    <mergeCell ref="F3061:G3061"/>
    <mergeCell ref="F3062:G3062"/>
    <mergeCell ref="F3063:G3063"/>
    <mergeCell ref="F3046:G3046"/>
    <mergeCell ref="F3047:G3047"/>
    <mergeCell ref="F3052:G3052"/>
    <mergeCell ref="F3053:G3053"/>
    <mergeCell ref="F3054:G3054"/>
    <mergeCell ref="F3037:G3037"/>
    <mergeCell ref="F3038:G3038"/>
    <mergeCell ref="F3039:G3039"/>
    <mergeCell ref="F3040:G3040"/>
    <mergeCell ref="F3045:G3045"/>
    <mergeCell ref="F3028:G3028"/>
    <mergeCell ref="F3029:G3029"/>
    <mergeCell ref="F3030:G3030"/>
    <mergeCell ref="F3035:G3035"/>
    <mergeCell ref="F3036:G3036"/>
    <mergeCell ref="F3019:G3019"/>
    <mergeCell ref="F3020:G3020"/>
    <mergeCell ref="F3021:G3021"/>
    <mergeCell ref="F3026:G3026"/>
    <mergeCell ref="F3027:G3027"/>
    <mergeCell ref="F3010:G3010"/>
    <mergeCell ref="F3011:G3011"/>
    <mergeCell ref="F3012:G3012"/>
    <mergeCell ref="F3017:G3017"/>
    <mergeCell ref="F3018:G3018"/>
    <mergeCell ref="F3001:G3001"/>
    <mergeCell ref="F3002:G3002"/>
    <mergeCell ref="F3007:G3007"/>
    <mergeCell ref="F3008:G3008"/>
    <mergeCell ref="F3009:G3009"/>
    <mergeCell ref="F2992:G2992"/>
    <mergeCell ref="F2997:G2997"/>
    <mergeCell ref="F2998:G2998"/>
    <mergeCell ref="F2999:G2999"/>
    <mergeCell ref="F3000:G3000"/>
    <mergeCell ref="F2983:G2983"/>
    <mergeCell ref="F2988:G2988"/>
    <mergeCell ref="F2989:G2989"/>
    <mergeCell ref="F2990:G2990"/>
    <mergeCell ref="F2991:G2991"/>
    <mergeCell ref="F2974:G2974"/>
    <mergeCell ref="F2975:G2975"/>
    <mergeCell ref="F2976:G2976"/>
    <mergeCell ref="F2981:G2981"/>
    <mergeCell ref="F2982:G2982"/>
    <mergeCell ref="F2965:G2965"/>
    <mergeCell ref="F2966:G2966"/>
    <mergeCell ref="F2967:G2967"/>
    <mergeCell ref="F2972:G2972"/>
    <mergeCell ref="F2973:G2973"/>
    <mergeCell ref="F2956:G2956"/>
    <mergeCell ref="F2957:G2957"/>
    <mergeCell ref="F2958:G2958"/>
    <mergeCell ref="F2959:G2959"/>
    <mergeCell ref="F2960:G2960"/>
    <mergeCell ref="F2947:G2947"/>
    <mergeCell ref="F2948:G2948"/>
    <mergeCell ref="F2949:G2949"/>
    <mergeCell ref="F2950:G2950"/>
    <mergeCell ref="F2955:G2955"/>
    <mergeCell ref="F2934:G2934"/>
    <mergeCell ref="F2939:G2939"/>
    <mergeCell ref="F2940:G2940"/>
    <mergeCell ref="F2941:G2941"/>
    <mergeCell ref="F2946:G2946"/>
    <mergeCell ref="F2929:G2929"/>
    <mergeCell ref="F2930:G2930"/>
    <mergeCell ref="F2931:G2931"/>
    <mergeCell ref="F2932:G2932"/>
    <mergeCell ref="F2933:G2933"/>
    <mergeCell ref="F2916:G2916"/>
    <mergeCell ref="F2921:G2921"/>
    <mergeCell ref="F2922:G2922"/>
    <mergeCell ref="F2923:G2923"/>
    <mergeCell ref="F2924:G2924"/>
    <mergeCell ref="F2907:G2907"/>
    <mergeCell ref="F2908:G2908"/>
    <mergeCell ref="F2913:G2913"/>
    <mergeCell ref="F2914:G2914"/>
    <mergeCell ref="F2915:G2915"/>
    <mergeCell ref="F2898:G2898"/>
    <mergeCell ref="F2899:G2899"/>
    <mergeCell ref="F2900:G2900"/>
    <mergeCell ref="F2905:G2905"/>
    <mergeCell ref="F2906:G2906"/>
    <mergeCell ref="F2885:G2885"/>
    <mergeCell ref="F2890:G2890"/>
    <mergeCell ref="F2891:G2891"/>
    <mergeCell ref="F2892:G2892"/>
    <mergeCell ref="F2897:G2897"/>
    <mergeCell ref="F2880:G2880"/>
    <mergeCell ref="F2881:G2881"/>
    <mergeCell ref="F2882:G2882"/>
    <mergeCell ref="F2883:G2883"/>
    <mergeCell ref="F2884:G2884"/>
    <mergeCell ref="F2871:G2871"/>
    <mergeCell ref="F2872:G2872"/>
    <mergeCell ref="F2873:G2873"/>
    <mergeCell ref="F2874:G2874"/>
    <mergeCell ref="F2875:G2875"/>
    <mergeCell ref="F2862:G2862"/>
    <mergeCell ref="F2863:G2863"/>
    <mergeCell ref="F2864:G2864"/>
    <mergeCell ref="F2865:G2865"/>
    <mergeCell ref="F2870:G2870"/>
    <mergeCell ref="F2853:G2853"/>
    <mergeCell ref="F2854:G2854"/>
    <mergeCell ref="F2855:G2855"/>
    <mergeCell ref="F2856:G2856"/>
    <mergeCell ref="F2857:G2857"/>
    <mergeCell ref="F2844:G2844"/>
    <mergeCell ref="F2845:G2845"/>
    <mergeCell ref="F2850:G2850"/>
    <mergeCell ref="F2851:G2851"/>
    <mergeCell ref="F2852:G2852"/>
    <mergeCell ref="F2839:G2839"/>
    <mergeCell ref="F2840:G2840"/>
    <mergeCell ref="F2841:G2841"/>
    <mergeCell ref="F2842:G2842"/>
    <mergeCell ref="F2843:G2843"/>
    <mergeCell ref="F2830:G2830"/>
    <mergeCell ref="F2831:G2831"/>
    <mergeCell ref="F2832:G2832"/>
    <mergeCell ref="F2833:G2833"/>
    <mergeCell ref="F2838:G2838"/>
    <mergeCell ref="F2821:G2821"/>
    <mergeCell ref="F2826:G2826"/>
    <mergeCell ref="F2827:G2827"/>
    <mergeCell ref="F2828:G2828"/>
    <mergeCell ref="F2829:G2829"/>
    <mergeCell ref="F2816:G2816"/>
    <mergeCell ref="F2817:G2817"/>
    <mergeCell ref="F2818:G2818"/>
    <mergeCell ref="F2819:G2819"/>
    <mergeCell ref="F2820:G2820"/>
    <mergeCell ref="F2803:G2803"/>
    <mergeCell ref="F2804:G2804"/>
    <mergeCell ref="F2809:G2809"/>
    <mergeCell ref="F2810:G2810"/>
    <mergeCell ref="F2811:G2811"/>
    <mergeCell ref="F2794:G2794"/>
    <mergeCell ref="F2795:G2795"/>
    <mergeCell ref="F2796:G2796"/>
    <mergeCell ref="F2797:G2797"/>
    <mergeCell ref="F2802:G2802"/>
    <mergeCell ref="F2785:G2785"/>
    <mergeCell ref="F2786:G2786"/>
    <mergeCell ref="F2791:G2791"/>
    <mergeCell ref="F2792:G2792"/>
    <mergeCell ref="F2793:G2793"/>
    <mergeCell ref="F2780:G2780"/>
    <mergeCell ref="F2781:G2781"/>
    <mergeCell ref="F2782:G2782"/>
    <mergeCell ref="F2783:G2783"/>
    <mergeCell ref="F2784:G2784"/>
    <mergeCell ref="F2767:G2767"/>
    <mergeCell ref="F2772:G2772"/>
    <mergeCell ref="F2773:G2773"/>
    <mergeCell ref="F2774:G2774"/>
    <mergeCell ref="F2775:G2775"/>
    <mergeCell ref="F2758:G2758"/>
    <mergeCell ref="F2763:G2763"/>
    <mergeCell ref="F2764:G2764"/>
    <mergeCell ref="F2765:G2765"/>
    <mergeCell ref="F2766:G2766"/>
    <mergeCell ref="F2749:G2749"/>
    <mergeCell ref="F2754:G2754"/>
    <mergeCell ref="F2755:G2755"/>
    <mergeCell ref="F2756:G2756"/>
    <mergeCell ref="F2757:G2757"/>
    <mergeCell ref="F2740:G2740"/>
    <mergeCell ref="F2741:G2741"/>
    <mergeCell ref="F2742:G2742"/>
    <mergeCell ref="F2743:G2743"/>
    <mergeCell ref="F2748:G2748"/>
    <mergeCell ref="F2731:G2731"/>
    <mergeCell ref="F2732:G2732"/>
    <mergeCell ref="F2733:G2733"/>
    <mergeCell ref="F2738:G2738"/>
    <mergeCell ref="F2739:G2739"/>
    <mergeCell ref="F2722:G2722"/>
    <mergeCell ref="F2723:G2723"/>
    <mergeCell ref="F2724:G2724"/>
    <mergeCell ref="F2729:G2729"/>
    <mergeCell ref="F2730:G2730"/>
    <mergeCell ref="F2717:G2717"/>
    <mergeCell ref="F2718:G2718"/>
    <mergeCell ref="F2719:G2719"/>
    <mergeCell ref="F2720:G2720"/>
    <mergeCell ref="F2721:G2721"/>
    <mergeCell ref="F2708:G2708"/>
    <mergeCell ref="F2709:G2709"/>
    <mergeCell ref="F2710:G2710"/>
    <mergeCell ref="F2711:G2711"/>
    <mergeCell ref="F2712:G2712"/>
    <mergeCell ref="F2691:G2691"/>
    <mergeCell ref="F2692:G2692"/>
    <mergeCell ref="F2693:G2693"/>
    <mergeCell ref="F2698:G2698"/>
    <mergeCell ref="F2703:G2703"/>
    <mergeCell ref="F2686:G2686"/>
    <mergeCell ref="F2687:G2687"/>
    <mergeCell ref="F2688:G2688"/>
    <mergeCell ref="F2689:G2689"/>
    <mergeCell ref="F2690:G2690"/>
    <mergeCell ref="F2677:G2677"/>
    <mergeCell ref="F2678:G2678"/>
    <mergeCell ref="F2679:G2679"/>
    <mergeCell ref="F2684:G2684"/>
    <mergeCell ref="F2685:G2685"/>
    <mergeCell ref="F2672:G2672"/>
    <mergeCell ref="F2673:G2673"/>
    <mergeCell ref="F2674:G2674"/>
    <mergeCell ref="F2675:G2675"/>
    <mergeCell ref="F2676:G2676"/>
    <mergeCell ref="F2659:G2659"/>
    <mergeCell ref="F2664:G2664"/>
    <mergeCell ref="F2665:G2665"/>
    <mergeCell ref="F2670:G2670"/>
    <mergeCell ref="F2671:G2671"/>
    <mergeCell ref="F2654:G2654"/>
    <mergeCell ref="F2655:G2655"/>
    <mergeCell ref="F2656:G2656"/>
    <mergeCell ref="F2657:G2657"/>
    <mergeCell ref="F2658:G2658"/>
    <mergeCell ref="F2649:G2649"/>
    <mergeCell ref="F2650:G2650"/>
    <mergeCell ref="F2651:G2651"/>
    <mergeCell ref="F2652:G2652"/>
    <mergeCell ref="F2653:G2653"/>
    <mergeCell ref="F2644:G2644"/>
    <mergeCell ref="F2645:G2645"/>
    <mergeCell ref="F2646:G2646"/>
    <mergeCell ref="F2647:G2647"/>
    <mergeCell ref="F2648:G2648"/>
    <mergeCell ref="F2635:G2635"/>
    <mergeCell ref="F2636:G2636"/>
    <mergeCell ref="F2637:G2637"/>
    <mergeCell ref="F2642:G2642"/>
    <mergeCell ref="F2643:G2643"/>
    <mergeCell ref="F2630:G2630"/>
    <mergeCell ref="F2631:G2631"/>
    <mergeCell ref="F2632:G2632"/>
    <mergeCell ref="F2633:G2633"/>
    <mergeCell ref="F2634:G2634"/>
    <mergeCell ref="F2625:G2625"/>
    <mergeCell ref="F2626:G2626"/>
    <mergeCell ref="F2627:G2627"/>
    <mergeCell ref="F2628:G2628"/>
    <mergeCell ref="F2629:G2629"/>
    <mergeCell ref="F2620:G2620"/>
    <mergeCell ref="F2621:G2621"/>
    <mergeCell ref="F2622:G2622"/>
    <mergeCell ref="F2623:G2623"/>
    <mergeCell ref="F2624:G2624"/>
    <mergeCell ref="F2615:G2615"/>
    <mergeCell ref="F2616:G2616"/>
    <mergeCell ref="F2617:G2617"/>
    <mergeCell ref="F2618:G2618"/>
    <mergeCell ref="F2619:G2619"/>
    <mergeCell ref="F2606:G2606"/>
    <mergeCell ref="F2607:G2607"/>
    <mergeCell ref="F2608:G2608"/>
    <mergeCell ref="F2613:G2613"/>
    <mergeCell ref="F2614:G2614"/>
    <mergeCell ref="F2601:G2601"/>
    <mergeCell ref="F2602:G2602"/>
    <mergeCell ref="F2603:G2603"/>
    <mergeCell ref="F2604:G2604"/>
    <mergeCell ref="F2605:G2605"/>
    <mergeCell ref="F2596:G2596"/>
    <mergeCell ref="F2597:G2597"/>
    <mergeCell ref="F2598:G2598"/>
    <mergeCell ref="F2599:G2599"/>
    <mergeCell ref="F2600:G2600"/>
    <mergeCell ref="F2591:G2591"/>
    <mergeCell ref="F2592:G2592"/>
    <mergeCell ref="F2593:G2593"/>
    <mergeCell ref="F2594:G2594"/>
    <mergeCell ref="F2595:G2595"/>
    <mergeCell ref="F2582:G2582"/>
    <mergeCell ref="F2583:G2583"/>
    <mergeCell ref="F2588:G2588"/>
    <mergeCell ref="F2589:G2589"/>
    <mergeCell ref="F2590:G2590"/>
    <mergeCell ref="F2577:G2577"/>
    <mergeCell ref="F2578:G2578"/>
    <mergeCell ref="F2579:G2579"/>
    <mergeCell ref="F2580:G2580"/>
    <mergeCell ref="F2581:G2581"/>
    <mergeCell ref="F2572:G2572"/>
    <mergeCell ref="F2573:G2573"/>
    <mergeCell ref="F2574:G2574"/>
    <mergeCell ref="F2575:G2575"/>
    <mergeCell ref="F2576:G2576"/>
    <mergeCell ref="F2567:G2567"/>
    <mergeCell ref="F2568:G2568"/>
    <mergeCell ref="F2569:G2569"/>
    <mergeCell ref="F2570:G2570"/>
    <mergeCell ref="F2571:G2571"/>
    <mergeCell ref="F2558:G2558"/>
    <mergeCell ref="F2559:G2559"/>
    <mergeCell ref="F2560:G2560"/>
    <mergeCell ref="F2561:G2561"/>
    <mergeCell ref="F2566:G2566"/>
    <mergeCell ref="F2553:G2553"/>
    <mergeCell ref="F2554:G2554"/>
    <mergeCell ref="F2555:G2555"/>
    <mergeCell ref="F2556:G2556"/>
    <mergeCell ref="F2557:G2557"/>
    <mergeCell ref="F2548:G2548"/>
    <mergeCell ref="F2549:G2549"/>
    <mergeCell ref="F2550:G2550"/>
    <mergeCell ref="F2551:G2551"/>
    <mergeCell ref="F2552:G2552"/>
    <mergeCell ref="F2543:G2543"/>
    <mergeCell ref="F2544:G2544"/>
    <mergeCell ref="F2545:G2545"/>
    <mergeCell ref="F2546:G2546"/>
    <mergeCell ref="F2547:G2547"/>
    <mergeCell ref="F2534:G2534"/>
    <mergeCell ref="F2535:G2535"/>
    <mergeCell ref="F2536:G2536"/>
    <mergeCell ref="F2537:G2537"/>
    <mergeCell ref="F2542:G2542"/>
    <mergeCell ref="F2529:G2529"/>
    <mergeCell ref="F2530:G2530"/>
    <mergeCell ref="F2531:G2531"/>
    <mergeCell ref="F2532:G2532"/>
    <mergeCell ref="F2533:G2533"/>
    <mergeCell ref="F2524:G2524"/>
    <mergeCell ref="F2525:G2525"/>
    <mergeCell ref="F2526:G2526"/>
    <mergeCell ref="F2527:G2527"/>
    <mergeCell ref="F2528:G2528"/>
    <mergeCell ref="F2515:G2515"/>
    <mergeCell ref="F2516:G2516"/>
    <mergeCell ref="F2517:G2517"/>
    <mergeCell ref="F2522:G2522"/>
    <mergeCell ref="F2523:G2523"/>
    <mergeCell ref="F2506:G2506"/>
    <mergeCell ref="F2507:G2507"/>
    <mergeCell ref="F2508:G2508"/>
    <mergeCell ref="F2513:G2513"/>
    <mergeCell ref="F2514:G2514"/>
    <mergeCell ref="F2497:G2497"/>
    <mergeCell ref="F2498:G2498"/>
    <mergeCell ref="F2499:G2499"/>
    <mergeCell ref="F2504:G2504"/>
    <mergeCell ref="F2505:G2505"/>
    <mergeCell ref="F2488:G2488"/>
    <mergeCell ref="F2489:G2489"/>
    <mergeCell ref="F2490:G2490"/>
    <mergeCell ref="F2495:G2495"/>
    <mergeCell ref="F2496:G2496"/>
    <mergeCell ref="F2479:G2479"/>
    <mergeCell ref="F2480:G2480"/>
    <mergeCell ref="F2481:G2481"/>
    <mergeCell ref="F2486:G2486"/>
    <mergeCell ref="F2487:G2487"/>
    <mergeCell ref="F2470:G2470"/>
    <mergeCell ref="F2471:G2471"/>
    <mergeCell ref="F2472:G2472"/>
    <mergeCell ref="F2473:G2473"/>
    <mergeCell ref="F2474:G2474"/>
    <mergeCell ref="F2457:G2457"/>
    <mergeCell ref="F2458:G2458"/>
    <mergeCell ref="F2463:G2463"/>
    <mergeCell ref="F2464:G2464"/>
    <mergeCell ref="F2469:G2469"/>
    <mergeCell ref="F2448:G2448"/>
    <mergeCell ref="F2449:G2449"/>
    <mergeCell ref="F2450:G2450"/>
    <mergeCell ref="F2451:G2451"/>
    <mergeCell ref="F2452:G2452"/>
    <mergeCell ref="F2439:G2439"/>
    <mergeCell ref="F2440:G2440"/>
    <mergeCell ref="F2441:G2441"/>
    <mergeCell ref="F2442:G2442"/>
    <mergeCell ref="F2447:G2447"/>
    <mergeCell ref="F2430:G2430"/>
    <mergeCell ref="F2431:G2431"/>
    <mergeCell ref="F2432:G2432"/>
    <mergeCell ref="F2433:G2433"/>
    <mergeCell ref="F2438:G2438"/>
    <mergeCell ref="F2421:G2421"/>
    <mergeCell ref="F2422:G2422"/>
    <mergeCell ref="F2423:G2423"/>
    <mergeCell ref="F2424:G2424"/>
    <mergeCell ref="F2429:G2429"/>
    <mergeCell ref="F2416:G2416"/>
    <mergeCell ref="F2417:G2417"/>
    <mergeCell ref="F2418:G2418"/>
    <mergeCell ref="F2419:G2419"/>
    <mergeCell ref="F2420:G2420"/>
    <mergeCell ref="F2407:G2407"/>
    <mergeCell ref="F2408:G2408"/>
    <mergeCell ref="F2409:G2409"/>
    <mergeCell ref="F2410:G2410"/>
    <mergeCell ref="F2411:G2411"/>
    <mergeCell ref="F2398:G2398"/>
    <mergeCell ref="F2399:G2399"/>
    <mergeCell ref="F2400:G2400"/>
    <mergeCell ref="F2405:G2405"/>
    <mergeCell ref="F2406:G2406"/>
    <mergeCell ref="F2389:G2389"/>
    <mergeCell ref="F2390:G2390"/>
    <mergeCell ref="F2391:G2391"/>
    <mergeCell ref="F2396:G2396"/>
    <mergeCell ref="F2397:G2397"/>
    <mergeCell ref="F2380:G2380"/>
    <mergeCell ref="F2381:G2381"/>
    <mergeCell ref="F2382:G2382"/>
    <mergeCell ref="F2387:G2387"/>
    <mergeCell ref="F2388:G2388"/>
    <mergeCell ref="F2371:G2371"/>
    <mergeCell ref="F2372:G2372"/>
    <mergeCell ref="F2373:G2373"/>
    <mergeCell ref="F2378:G2378"/>
    <mergeCell ref="F2379:G2379"/>
    <mergeCell ref="F2362:G2362"/>
    <mergeCell ref="F2363:G2363"/>
    <mergeCell ref="F2364:G2364"/>
    <mergeCell ref="F2365:G2365"/>
    <mergeCell ref="F2366:G2366"/>
    <mergeCell ref="F2353:G2353"/>
    <mergeCell ref="F2354:G2354"/>
    <mergeCell ref="F2355:G2355"/>
    <mergeCell ref="F2356:G2356"/>
    <mergeCell ref="F2357:G2357"/>
    <mergeCell ref="F2340:G2340"/>
    <mergeCell ref="F2345:G2345"/>
    <mergeCell ref="F2346:G2346"/>
    <mergeCell ref="F2347:G2347"/>
    <mergeCell ref="F2348:G2348"/>
    <mergeCell ref="F2335:G2335"/>
    <mergeCell ref="F2336:G2336"/>
    <mergeCell ref="F2337:G2337"/>
    <mergeCell ref="F2338:G2338"/>
    <mergeCell ref="F2339:G2339"/>
    <mergeCell ref="F2326:G2326"/>
    <mergeCell ref="F2327:G2327"/>
    <mergeCell ref="F2328:G2328"/>
    <mergeCell ref="F2329:G2329"/>
    <mergeCell ref="F2330:G2330"/>
    <mergeCell ref="F2317:G2317"/>
    <mergeCell ref="F2318:G2318"/>
    <mergeCell ref="F2323:G2323"/>
    <mergeCell ref="F2324:G2324"/>
    <mergeCell ref="F2325:G2325"/>
    <mergeCell ref="F2312:G2312"/>
    <mergeCell ref="F2313:G2313"/>
    <mergeCell ref="F2314:G2314"/>
    <mergeCell ref="F2315:G2315"/>
    <mergeCell ref="F2316:G2316"/>
    <mergeCell ref="F2300:G2300"/>
    <mergeCell ref="F2301:G2301"/>
    <mergeCell ref="F2302:G2302"/>
    <mergeCell ref="F2303:G2303"/>
    <mergeCell ref="F2311:G2311"/>
    <mergeCell ref="F2292:G2292"/>
    <mergeCell ref="F2293:G2293"/>
    <mergeCell ref="F2294:G2294"/>
    <mergeCell ref="F2295:G2295"/>
    <mergeCell ref="F2296:G2296"/>
    <mergeCell ref="F2281:G2281"/>
    <mergeCell ref="F2282:G2282"/>
    <mergeCell ref="F2283:G2283"/>
    <mergeCell ref="F2287:G2287"/>
    <mergeCell ref="F2288:G2288"/>
    <mergeCell ref="F2270:G2270"/>
    <mergeCell ref="F2274:G2274"/>
    <mergeCell ref="F2275:G2275"/>
    <mergeCell ref="F2276:G2276"/>
    <mergeCell ref="F2277:G2277"/>
    <mergeCell ref="F2262:G2262"/>
    <mergeCell ref="F2263:G2263"/>
    <mergeCell ref="F2267:G2267"/>
    <mergeCell ref="F2268:G2268"/>
    <mergeCell ref="F2269:G2269"/>
    <mergeCell ref="F2251:G2251"/>
    <mergeCell ref="F2255:G2255"/>
    <mergeCell ref="F2256:G2256"/>
    <mergeCell ref="F2257:G2257"/>
    <mergeCell ref="F2261:G2261"/>
    <mergeCell ref="F2240:G2240"/>
    <mergeCell ref="F2244:G2244"/>
    <mergeCell ref="F2245:G2245"/>
    <mergeCell ref="F2246:G2246"/>
    <mergeCell ref="F2250:G2250"/>
    <mergeCell ref="F2232:G2232"/>
    <mergeCell ref="F2233:G2233"/>
    <mergeCell ref="F2234:G2234"/>
    <mergeCell ref="F2238:G2238"/>
    <mergeCell ref="F2239:G2239"/>
    <mergeCell ref="F2221:G2221"/>
    <mergeCell ref="F2222:G2222"/>
    <mergeCell ref="F2226:G2226"/>
    <mergeCell ref="F2227:G2227"/>
    <mergeCell ref="F2228:G2228"/>
    <mergeCell ref="F2213:G2213"/>
    <mergeCell ref="F2217:G2217"/>
    <mergeCell ref="F2218:G2218"/>
    <mergeCell ref="F2219:G2219"/>
    <mergeCell ref="F2220:G2220"/>
    <mergeCell ref="F2208:G2208"/>
    <mergeCell ref="F2209:G2209"/>
    <mergeCell ref="F2210:G2210"/>
    <mergeCell ref="F2211:G2211"/>
    <mergeCell ref="F2212:G2212"/>
    <mergeCell ref="F2197:G2197"/>
    <mergeCell ref="F2201:G2201"/>
    <mergeCell ref="F2202:G2202"/>
    <mergeCell ref="F2203:G2203"/>
    <mergeCell ref="F2204:G2204"/>
    <mergeCell ref="F2189:G2189"/>
    <mergeCell ref="F2193:G2193"/>
    <mergeCell ref="F2194:G2194"/>
    <mergeCell ref="F2195:G2195"/>
    <mergeCell ref="F2196:G2196"/>
    <mergeCell ref="F2181:G2181"/>
    <mergeCell ref="F2185:G2185"/>
    <mergeCell ref="F2186:G2186"/>
    <mergeCell ref="F2187:G2187"/>
    <mergeCell ref="F2188:G2188"/>
    <mergeCell ref="F2173:G2173"/>
    <mergeCell ref="F2174:G2174"/>
    <mergeCell ref="F2178:G2178"/>
    <mergeCell ref="F2179:G2179"/>
    <mergeCell ref="F2180:G2180"/>
    <mergeCell ref="F2165:G2165"/>
    <mergeCell ref="F2166:G2166"/>
    <mergeCell ref="F2167:G2167"/>
    <mergeCell ref="F2168:G2168"/>
    <mergeCell ref="F2172:G2172"/>
    <mergeCell ref="F2157:G2157"/>
    <mergeCell ref="F2158:G2158"/>
    <mergeCell ref="F2159:G2159"/>
    <mergeCell ref="F2160:G2160"/>
    <mergeCell ref="F2164:G2164"/>
    <mergeCell ref="F2152:G2152"/>
    <mergeCell ref="F2153:G2153"/>
    <mergeCell ref="F2154:G2154"/>
    <mergeCell ref="F2155:G2155"/>
    <mergeCell ref="F2156:G2156"/>
    <mergeCell ref="F2125:G2125"/>
    <mergeCell ref="F2126:G2126"/>
    <mergeCell ref="F2146:G2146"/>
    <mergeCell ref="F2147:G2147"/>
    <mergeCell ref="F2151:G2151"/>
    <mergeCell ref="F2130:G2130"/>
    <mergeCell ref="F2133:G2133"/>
    <mergeCell ref="F2134:G2134"/>
    <mergeCell ref="F2135:G2135"/>
    <mergeCell ref="F2136:G2136"/>
    <mergeCell ref="F2137:G2137"/>
    <mergeCell ref="F2131:G2131"/>
    <mergeCell ref="F2132:G2132"/>
    <mergeCell ref="F2117:G2117"/>
    <mergeCell ref="F2121:G2121"/>
    <mergeCell ref="F2122:G2122"/>
    <mergeCell ref="F2123:G2123"/>
    <mergeCell ref="F2124:G2124"/>
    <mergeCell ref="F2109:G2109"/>
    <mergeCell ref="F2110:G2110"/>
    <mergeCell ref="F2111:G2111"/>
    <mergeCell ref="F2115:G2115"/>
    <mergeCell ref="F2116:G2116"/>
    <mergeCell ref="F2101:G2101"/>
    <mergeCell ref="F2102:G2102"/>
    <mergeCell ref="F2103:G2103"/>
    <mergeCell ref="F2107:G2107"/>
    <mergeCell ref="F2108:G2108"/>
    <mergeCell ref="F2096:G2096"/>
    <mergeCell ref="F2097:G2097"/>
    <mergeCell ref="F2098:G2098"/>
    <mergeCell ref="F2099:G2099"/>
    <mergeCell ref="F2100:G2100"/>
    <mergeCell ref="F2085:G2085"/>
    <mergeCell ref="F2086:G2086"/>
    <mergeCell ref="F2090:G2090"/>
    <mergeCell ref="F2091:G2091"/>
    <mergeCell ref="F2095:G2095"/>
    <mergeCell ref="F2077:G2077"/>
    <mergeCell ref="F2078:G2078"/>
    <mergeCell ref="F2079:G2079"/>
    <mergeCell ref="F2080:G2080"/>
    <mergeCell ref="F2084:G2084"/>
    <mergeCell ref="F2069:G2069"/>
    <mergeCell ref="F2070:G2070"/>
    <mergeCell ref="F2071:G2071"/>
    <mergeCell ref="F2072:G2072"/>
    <mergeCell ref="F2073:G2073"/>
    <mergeCell ref="F2061:G2061"/>
    <mergeCell ref="F2062:G2062"/>
    <mergeCell ref="F2063:G2063"/>
    <mergeCell ref="F2064:G2064"/>
    <mergeCell ref="F2065:G2065"/>
    <mergeCell ref="F2053:G2053"/>
    <mergeCell ref="F2054:G2054"/>
    <mergeCell ref="F2055:G2055"/>
    <mergeCell ref="F2056:G2056"/>
    <mergeCell ref="F2060:G2060"/>
    <mergeCell ref="F2048:G2048"/>
    <mergeCell ref="F2049:G2049"/>
    <mergeCell ref="F2050:G2050"/>
    <mergeCell ref="F2051:G2051"/>
    <mergeCell ref="F2052:G2052"/>
    <mergeCell ref="F2037:G2037"/>
    <mergeCell ref="F2038:G2038"/>
    <mergeCell ref="F2042:G2042"/>
    <mergeCell ref="F2043:G2043"/>
    <mergeCell ref="F2044:G2044"/>
    <mergeCell ref="F2029:G2029"/>
    <mergeCell ref="F2033:G2033"/>
    <mergeCell ref="F2034:G2034"/>
    <mergeCell ref="F2035:G2035"/>
    <mergeCell ref="F2036:G2036"/>
    <mergeCell ref="F2024:G2024"/>
    <mergeCell ref="F2025:G2025"/>
    <mergeCell ref="F2026:G2026"/>
    <mergeCell ref="F2027:G2027"/>
    <mergeCell ref="F2028:G2028"/>
    <mergeCell ref="F2016:G2016"/>
    <mergeCell ref="F2017:G2017"/>
    <mergeCell ref="F2018:G2018"/>
    <mergeCell ref="F2019:G2019"/>
    <mergeCell ref="F2023:G2023"/>
    <mergeCell ref="F2008:G2008"/>
    <mergeCell ref="F2009:G2009"/>
    <mergeCell ref="F2010:G2010"/>
    <mergeCell ref="F2011:G2011"/>
    <mergeCell ref="F2015:G2015"/>
    <mergeCell ref="F2000:G2000"/>
    <mergeCell ref="F2001:G2001"/>
    <mergeCell ref="F2002:G2002"/>
    <mergeCell ref="F2003:G2003"/>
    <mergeCell ref="F2007:G2007"/>
    <mergeCell ref="F1989:G1989"/>
    <mergeCell ref="F1993:G1993"/>
    <mergeCell ref="F1994:G1994"/>
    <mergeCell ref="F1995:G1995"/>
    <mergeCell ref="F1999:G1999"/>
    <mergeCell ref="F1981:G1981"/>
    <mergeCell ref="F1982:G1982"/>
    <mergeCell ref="F1986:G1986"/>
    <mergeCell ref="F1987:G1987"/>
    <mergeCell ref="F1988:G1988"/>
    <mergeCell ref="F1973:G1973"/>
    <mergeCell ref="F1974:G1974"/>
    <mergeCell ref="F1975:G1975"/>
    <mergeCell ref="F1979:G1979"/>
    <mergeCell ref="F1980:G1980"/>
    <mergeCell ref="F1962:G1962"/>
    <mergeCell ref="F1963:G1963"/>
    <mergeCell ref="F1967:G1967"/>
    <mergeCell ref="F1968:G1968"/>
    <mergeCell ref="F1972:G1972"/>
    <mergeCell ref="F1948:G1948"/>
    <mergeCell ref="F1952:G1952"/>
    <mergeCell ref="F1953:G1953"/>
    <mergeCell ref="F1957:G1957"/>
    <mergeCell ref="F1958:G1958"/>
    <mergeCell ref="F1943:G1943"/>
    <mergeCell ref="F1944:G1944"/>
    <mergeCell ref="F1945:G1945"/>
    <mergeCell ref="F1946:G1946"/>
    <mergeCell ref="F1947:G1947"/>
    <mergeCell ref="F1935:G1935"/>
    <mergeCell ref="F1936:G1936"/>
    <mergeCell ref="F1937:G1937"/>
    <mergeCell ref="F1938:G1938"/>
    <mergeCell ref="F1939:G1939"/>
    <mergeCell ref="F1927:G1927"/>
    <mergeCell ref="F1928:G1928"/>
    <mergeCell ref="F1929:G1929"/>
    <mergeCell ref="F1930:G1930"/>
    <mergeCell ref="F1931:G1931"/>
    <mergeCell ref="F1919:G1919"/>
    <mergeCell ref="F1920:G1920"/>
    <mergeCell ref="F1921:G1921"/>
    <mergeCell ref="F1922:G1922"/>
    <mergeCell ref="F1923:G1923"/>
    <mergeCell ref="F1911:G1911"/>
    <mergeCell ref="F1912:G1912"/>
    <mergeCell ref="F1913:G1913"/>
    <mergeCell ref="F1914:G1914"/>
    <mergeCell ref="F1918:G1918"/>
    <mergeCell ref="F1903:G1903"/>
    <mergeCell ref="F1904:G1904"/>
    <mergeCell ref="F1905:G1905"/>
    <mergeCell ref="F1906:G1906"/>
    <mergeCell ref="F1910:G1910"/>
    <mergeCell ref="F1895:G1895"/>
    <mergeCell ref="F1896:G1896"/>
    <mergeCell ref="F1897:G1897"/>
    <mergeCell ref="F1898:G1898"/>
    <mergeCell ref="F1902:G1902"/>
    <mergeCell ref="F1887:G1887"/>
    <mergeCell ref="F1888:G1888"/>
    <mergeCell ref="F1889:G1889"/>
    <mergeCell ref="F1890:G1890"/>
    <mergeCell ref="F1894:G1894"/>
    <mergeCell ref="F1879:G1879"/>
    <mergeCell ref="F1880:G1880"/>
    <mergeCell ref="F1881:G1881"/>
    <mergeCell ref="F1885:G1885"/>
    <mergeCell ref="F1886:G1886"/>
    <mergeCell ref="F1868:G1868"/>
    <mergeCell ref="F1869:G1869"/>
    <mergeCell ref="F1873:G1873"/>
    <mergeCell ref="F1877:G1877"/>
    <mergeCell ref="F1878:G1878"/>
    <mergeCell ref="F1863:G1863"/>
    <mergeCell ref="F1864:G1864"/>
    <mergeCell ref="F1865:G1865"/>
    <mergeCell ref="F1866:G1866"/>
    <mergeCell ref="F1867:G1867"/>
    <mergeCell ref="F1858:G1858"/>
    <mergeCell ref="F1859:G1859"/>
    <mergeCell ref="F1860:G1860"/>
    <mergeCell ref="F1861:G1861"/>
    <mergeCell ref="F1862:G1862"/>
    <mergeCell ref="F1850:G1850"/>
    <mergeCell ref="F1851:G1851"/>
    <mergeCell ref="F1852:G1852"/>
    <mergeCell ref="F1856:G1856"/>
    <mergeCell ref="F1857:G1857"/>
    <mergeCell ref="F1845:G1845"/>
    <mergeCell ref="F1846:G1846"/>
    <mergeCell ref="F1847:G1847"/>
    <mergeCell ref="F1848:G1848"/>
    <mergeCell ref="F1849:G1849"/>
    <mergeCell ref="F1840:G1840"/>
    <mergeCell ref="F1841:G1841"/>
    <mergeCell ref="F1842:G1842"/>
    <mergeCell ref="F1843:G1843"/>
    <mergeCell ref="F1844:G1844"/>
    <mergeCell ref="F1835:G1835"/>
    <mergeCell ref="F1836:G1836"/>
    <mergeCell ref="F1837:G1837"/>
    <mergeCell ref="F1838:G1838"/>
    <mergeCell ref="F1839:G1839"/>
    <mergeCell ref="F1827:G1827"/>
    <mergeCell ref="F1828:G1828"/>
    <mergeCell ref="F1832:G1832"/>
    <mergeCell ref="F1833:G1833"/>
    <mergeCell ref="F1834:G1834"/>
    <mergeCell ref="F1819:G1819"/>
    <mergeCell ref="F1823:G1823"/>
    <mergeCell ref="F1824:G1824"/>
    <mergeCell ref="F1825:G1825"/>
    <mergeCell ref="F1826:G1826"/>
    <mergeCell ref="F1811:G1811"/>
    <mergeCell ref="F1815:G1815"/>
    <mergeCell ref="F1816:G1816"/>
    <mergeCell ref="F1817:G1817"/>
    <mergeCell ref="F1818:G1818"/>
    <mergeCell ref="F1803:G1803"/>
    <mergeCell ref="F1807:G1807"/>
    <mergeCell ref="F1808:G1808"/>
    <mergeCell ref="F1809:G1809"/>
    <mergeCell ref="F1810:G1810"/>
    <mergeCell ref="F1795:G1795"/>
    <mergeCell ref="F1799:G1799"/>
    <mergeCell ref="F1800:G1800"/>
    <mergeCell ref="F1801:G1801"/>
    <mergeCell ref="F1802:G1802"/>
    <mergeCell ref="F1790:G1790"/>
    <mergeCell ref="F1791:G1791"/>
    <mergeCell ref="F1792:G1792"/>
    <mergeCell ref="F1793:G1793"/>
    <mergeCell ref="F1794:G1794"/>
    <mergeCell ref="F1782:G1782"/>
    <mergeCell ref="F1783:G1783"/>
    <mergeCell ref="F1784:G1784"/>
    <mergeCell ref="F1785:G1785"/>
    <mergeCell ref="F1786:G1786"/>
    <mergeCell ref="F1774:G1774"/>
    <mergeCell ref="F1775:G1775"/>
    <mergeCell ref="F1776:G1776"/>
    <mergeCell ref="F1777:G1777"/>
    <mergeCell ref="F1781:G1781"/>
    <mergeCell ref="F1766:G1766"/>
    <mergeCell ref="F1767:G1767"/>
    <mergeCell ref="F1768:G1768"/>
    <mergeCell ref="F1769:G1769"/>
    <mergeCell ref="F1770:G1770"/>
    <mergeCell ref="F1758:G1758"/>
    <mergeCell ref="F1759:G1759"/>
    <mergeCell ref="F1760:G1760"/>
    <mergeCell ref="F1761:G1761"/>
    <mergeCell ref="F1765:G1765"/>
    <mergeCell ref="F1750:G1750"/>
    <mergeCell ref="F1751:G1751"/>
    <mergeCell ref="F1752:G1752"/>
    <mergeCell ref="F1753:G1753"/>
    <mergeCell ref="F1757:G1757"/>
    <mergeCell ref="F1742:G1742"/>
    <mergeCell ref="F1743:G1743"/>
    <mergeCell ref="F1744:G1744"/>
    <mergeCell ref="F1745:G1745"/>
    <mergeCell ref="F1749:G1749"/>
    <mergeCell ref="F1734:G1734"/>
    <mergeCell ref="F1735:G1735"/>
    <mergeCell ref="F1736:G1736"/>
    <mergeCell ref="F1737:G1737"/>
    <mergeCell ref="F1741:G1741"/>
    <mergeCell ref="F1726:G1726"/>
    <mergeCell ref="F1727:G1727"/>
    <mergeCell ref="F1728:G1728"/>
    <mergeCell ref="F1729:G1729"/>
    <mergeCell ref="F1733:G1733"/>
    <mergeCell ref="F1718:G1718"/>
    <mergeCell ref="F1719:G1719"/>
    <mergeCell ref="F1720:G1720"/>
    <mergeCell ref="F1721:G1721"/>
    <mergeCell ref="F1725:G1725"/>
    <mergeCell ref="F1710:G1710"/>
    <mergeCell ref="F1714:G1714"/>
    <mergeCell ref="F1715:G1715"/>
    <mergeCell ref="F1716:G1716"/>
    <mergeCell ref="F1717:G1717"/>
    <mergeCell ref="F1702:G1702"/>
    <mergeCell ref="F1706:G1706"/>
    <mergeCell ref="F1707:G1707"/>
    <mergeCell ref="F1708:G1708"/>
    <mergeCell ref="F1709:G1709"/>
    <mergeCell ref="F1697:G1697"/>
    <mergeCell ref="F1698:G1698"/>
    <mergeCell ref="F1699:G1699"/>
    <mergeCell ref="F1700:G1700"/>
    <mergeCell ref="F1701:G1701"/>
    <mergeCell ref="F1689:G1689"/>
    <mergeCell ref="F1690:G1690"/>
    <mergeCell ref="F1691:G1691"/>
    <mergeCell ref="F1692:G1692"/>
    <mergeCell ref="F1693:G1693"/>
    <mergeCell ref="F1681:G1681"/>
    <mergeCell ref="F1682:G1682"/>
    <mergeCell ref="F1683:G1683"/>
    <mergeCell ref="F1684:G1684"/>
    <mergeCell ref="F1685:G1685"/>
    <mergeCell ref="F1673:G1673"/>
    <mergeCell ref="F1674:G1674"/>
    <mergeCell ref="F1675:G1675"/>
    <mergeCell ref="F1676:G1676"/>
    <mergeCell ref="F1677:G1677"/>
    <mergeCell ref="F1665:G1665"/>
    <mergeCell ref="F1666:G1666"/>
    <mergeCell ref="F1667:G1667"/>
    <mergeCell ref="F1668:G1668"/>
    <mergeCell ref="F1672:G1672"/>
    <mergeCell ref="F1657:G1657"/>
    <mergeCell ref="F1658:G1658"/>
    <mergeCell ref="F1659:G1659"/>
    <mergeCell ref="F1660:G1660"/>
    <mergeCell ref="F1661:G1661"/>
    <mergeCell ref="F1649:G1649"/>
    <mergeCell ref="F1650:G1650"/>
    <mergeCell ref="F1654:G1654"/>
    <mergeCell ref="F1655:G1655"/>
    <mergeCell ref="F1656:G1656"/>
    <mergeCell ref="F1644:G1644"/>
    <mergeCell ref="F1645:G1645"/>
    <mergeCell ref="F1646:G1646"/>
    <mergeCell ref="F1647:G1647"/>
    <mergeCell ref="F1648:G1648"/>
    <mergeCell ref="F1636:G1636"/>
    <mergeCell ref="F1637:G1637"/>
    <mergeCell ref="F1638:G1638"/>
    <mergeCell ref="F1639:G1639"/>
    <mergeCell ref="F1640:G1640"/>
    <mergeCell ref="F1628:G1628"/>
    <mergeCell ref="F1629:G1629"/>
    <mergeCell ref="F1630:G1630"/>
    <mergeCell ref="F1634:G1634"/>
    <mergeCell ref="F1635:G1635"/>
    <mergeCell ref="F1620:G1620"/>
    <mergeCell ref="F1624:G1624"/>
    <mergeCell ref="F1625:G1625"/>
    <mergeCell ref="F1626:G1626"/>
    <mergeCell ref="F1627:G1627"/>
    <mergeCell ref="F1615:G1615"/>
    <mergeCell ref="F1616:G1616"/>
    <mergeCell ref="F1617:G1617"/>
    <mergeCell ref="F1618:G1618"/>
    <mergeCell ref="F1619:G1619"/>
    <mergeCell ref="F1607:G1607"/>
    <mergeCell ref="F1608:G1608"/>
    <mergeCell ref="F1612:G1612"/>
    <mergeCell ref="F1613:G1613"/>
    <mergeCell ref="F1614:G1614"/>
    <mergeCell ref="F1599:G1599"/>
    <mergeCell ref="F1600:G1600"/>
    <mergeCell ref="F1601:G1601"/>
    <mergeCell ref="F1605:G1605"/>
    <mergeCell ref="F1606:G1606"/>
    <mergeCell ref="F1591:G1591"/>
    <mergeCell ref="F1595:G1595"/>
    <mergeCell ref="F1596:G1596"/>
    <mergeCell ref="F1597:G1597"/>
    <mergeCell ref="F1598:G1598"/>
    <mergeCell ref="F1586:G1586"/>
    <mergeCell ref="F1587:G1587"/>
    <mergeCell ref="F1588:G1588"/>
    <mergeCell ref="F1589:G1589"/>
    <mergeCell ref="F1590:G1590"/>
    <mergeCell ref="F1581:G1581"/>
    <mergeCell ref="F1582:G1582"/>
    <mergeCell ref="F1583:G1583"/>
    <mergeCell ref="F1584:G1584"/>
    <mergeCell ref="F1585:G1585"/>
    <mergeCell ref="F1576:G1576"/>
    <mergeCell ref="F1577:G1577"/>
    <mergeCell ref="F1578:G1578"/>
    <mergeCell ref="F1579:G1579"/>
    <mergeCell ref="F1580:G1580"/>
    <mergeCell ref="F1568:G1568"/>
    <mergeCell ref="F1569:G1569"/>
    <mergeCell ref="F1570:G1570"/>
    <mergeCell ref="F1571:G1571"/>
    <mergeCell ref="F1575:G1575"/>
    <mergeCell ref="F1563:G1563"/>
    <mergeCell ref="F1564:G1564"/>
    <mergeCell ref="F1565:G1565"/>
    <mergeCell ref="F1566:G1566"/>
    <mergeCell ref="F1567:G1567"/>
    <mergeCell ref="F1558:G1558"/>
    <mergeCell ref="F1559:G1559"/>
    <mergeCell ref="F1560:G1560"/>
    <mergeCell ref="F1561:G1561"/>
    <mergeCell ref="F1562:G1562"/>
    <mergeCell ref="F1550:G1550"/>
    <mergeCell ref="F1551:G1551"/>
    <mergeCell ref="F1555:G1555"/>
    <mergeCell ref="F1556:G1556"/>
    <mergeCell ref="F1557:G1557"/>
    <mergeCell ref="F1545:G1545"/>
    <mergeCell ref="F1546:G1546"/>
    <mergeCell ref="F1547:G1547"/>
    <mergeCell ref="F1548:G1548"/>
    <mergeCell ref="F1549:G1549"/>
    <mergeCell ref="F1540:G1540"/>
    <mergeCell ref="F1541:G1541"/>
    <mergeCell ref="F1542:G1542"/>
    <mergeCell ref="F1543:G1543"/>
    <mergeCell ref="F1544:G1544"/>
    <mergeCell ref="F1532:G1532"/>
    <mergeCell ref="F1536:G1536"/>
    <mergeCell ref="F1537:G1537"/>
    <mergeCell ref="F1538:G1538"/>
    <mergeCell ref="F1539:G1539"/>
    <mergeCell ref="F1524:G1524"/>
    <mergeCell ref="F1528:G1528"/>
    <mergeCell ref="F1529:G1529"/>
    <mergeCell ref="F1530:G1530"/>
    <mergeCell ref="F1531:G1531"/>
    <mergeCell ref="F1516:G1516"/>
    <mergeCell ref="F1520:G1520"/>
    <mergeCell ref="F1521:G1521"/>
    <mergeCell ref="F1522:G1522"/>
    <mergeCell ref="F1523:G1523"/>
    <mergeCell ref="F1508:G1508"/>
    <mergeCell ref="F1509:G1509"/>
    <mergeCell ref="F1513:G1513"/>
    <mergeCell ref="F1514:G1514"/>
    <mergeCell ref="F1515:G1515"/>
    <mergeCell ref="F1500:G1500"/>
    <mergeCell ref="F1501:G1501"/>
    <mergeCell ref="F1502:G1502"/>
    <mergeCell ref="F1506:G1506"/>
    <mergeCell ref="F1507:G1507"/>
    <mergeCell ref="F1492:G1492"/>
    <mergeCell ref="F1493:G1493"/>
    <mergeCell ref="F1494:G1494"/>
    <mergeCell ref="F1495:G1495"/>
    <mergeCell ref="F1499:G1499"/>
    <mergeCell ref="F1484:G1484"/>
    <mergeCell ref="F1485:G1485"/>
    <mergeCell ref="F1486:G1486"/>
    <mergeCell ref="F1487:G1487"/>
    <mergeCell ref="F1488:G1488"/>
    <mergeCell ref="F1476:G1476"/>
    <mergeCell ref="F1477:G1477"/>
    <mergeCell ref="F1481:G1481"/>
    <mergeCell ref="F1482:G1482"/>
    <mergeCell ref="F1483:G1483"/>
    <mergeCell ref="F1468:G1468"/>
    <mergeCell ref="F1469:G1469"/>
    <mergeCell ref="F1470:G1470"/>
    <mergeCell ref="F1474:G1474"/>
    <mergeCell ref="F1475:G1475"/>
    <mergeCell ref="F1460:G1460"/>
    <mergeCell ref="F1461:G1461"/>
    <mergeCell ref="F1462:G1462"/>
    <mergeCell ref="F1466:G1466"/>
    <mergeCell ref="F1467:G1467"/>
    <mergeCell ref="F1455:G1455"/>
    <mergeCell ref="F1456:G1456"/>
    <mergeCell ref="F1457:G1457"/>
    <mergeCell ref="F1458:G1458"/>
    <mergeCell ref="F1459:G1459"/>
    <mergeCell ref="F1450:G1450"/>
    <mergeCell ref="F1451:G1451"/>
    <mergeCell ref="F1452:G1452"/>
    <mergeCell ref="F1453:G1453"/>
    <mergeCell ref="F1454:G1454"/>
    <mergeCell ref="F1442:G1442"/>
    <mergeCell ref="F1443:G1443"/>
    <mergeCell ref="F1444:G1444"/>
    <mergeCell ref="F1445:G1445"/>
    <mergeCell ref="F1446:G1446"/>
    <mergeCell ref="F1434:G1434"/>
    <mergeCell ref="F1435:G1435"/>
    <mergeCell ref="F1436:G1436"/>
    <mergeCell ref="F1437:G1437"/>
    <mergeCell ref="F1441:G1441"/>
    <mergeCell ref="F1423:G1423"/>
    <mergeCell ref="F1427:G1427"/>
    <mergeCell ref="F1428:G1428"/>
    <mergeCell ref="F1429:G1429"/>
    <mergeCell ref="F1430:G1430"/>
    <mergeCell ref="F1415:G1415"/>
    <mergeCell ref="F1416:G1416"/>
    <mergeCell ref="F1420:G1420"/>
    <mergeCell ref="F1421:G1421"/>
    <mergeCell ref="F1422:G1422"/>
    <mergeCell ref="F1407:G1407"/>
    <mergeCell ref="F1408:G1408"/>
    <mergeCell ref="F1409:G1409"/>
    <mergeCell ref="F1413:G1413"/>
    <mergeCell ref="F1414:G1414"/>
    <mergeCell ref="F1399:G1399"/>
    <mergeCell ref="F1400:G1400"/>
    <mergeCell ref="F1401:G1401"/>
    <mergeCell ref="F1402:G1402"/>
    <mergeCell ref="F1406:G1406"/>
    <mergeCell ref="F1391:G1391"/>
    <mergeCell ref="F1392:G1392"/>
    <mergeCell ref="F1393:G1393"/>
    <mergeCell ref="F1397:G1397"/>
    <mergeCell ref="F1398:G1398"/>
    <mergeCell ref="F1383:G1383"/>
    <mergeCell ref="F1384:G1384"/>
    <mergeCell ref="F1385:G1385"/>
    <mergeCell ref="F1389:G1389"/>
    <mergeCell ref="F1390:G1390"/>
    <mergeCell ref="F1375:G1375"/>
    <mergeCell ref="F1376:G1376"/>
    <mergeCell ref="F1380:G1380"/>
    <mergeCell ref="F1381:G1381"/>
    <mergeCell ref="F1382:G1382"/>
    <mergeCell ref="F1367:G1367"/>
    <mergeCell ref="F1371:G1371"/>
    <mergeCell ref="F1372:G1372"/>
    <mergeCell ref="F1373:G1373"/>
    <mergeCell ref="F1374:G1374"/>
    <mergeCell ref="F1362:G1362"/>
    <mergeCell ref="F1363:G1363"/>
    <mergeCell ref="F1364:G1364"/>
    <mergeCell ref="F1365:G1365"/>
    <mergeCell ref="F1366:G1366"/>
    <mergeCell ref="F1354:G1354"/>
    <mergeCell ref="F1355:G1355"/>
    <mergeCell ref="F1356:G1356"/>
    <mergeCell ref="F1357:G1357"/>
    <mergeCell ref="F1358:G1358"/>
    <mergeCell ref="F1346:G1346"/>
    <mergeCell ref="F1347:G1347"/>
    <mergeCell ref="F1348:G1348"/>
    <mergeCell ref="F1349:G1349"/>
    <mergeCell ref="F1353:G1353"/>
    <mergeCell ref="F1338:G1338"/>
    <mergeCell ref="F1339:G1339"/>
    <mergeCell ref="F1340:G1340"/>
    <mergeCell ref="F1344:G1344"/>
    <mergeCell ref="F1345:G1345"/>
    <mergeCell ref="F1330:G1330"/>
    <mergeCell ref="F1331:G1331"/>
    <mergeCell ref="F1335:G1335"/>
    <mergeCell ref="F1336:G1336"/>
    <mergeCell ref="F1337:G1337"/>
    <mergeCell ref="F1322:G1322"/>
    <mergeCell ref="F1326:G1326"/>
    <mergeCell ref="F1327:G1327"/>
    <mergeCell ref="F1328:G1328"/>
    <mergeCell ref="F1329:G1329"/>
    <mergeCell ref="F1317:G1317"/>
    <mergeCell ref="F1318:G1318"/>
    <mergeCell ref="F1319:G1319"/>
    <mergeCell ref="F1320:G1320"/>
    <mergeCell ref="F1321:G1321"/>
    <mergeCell ref="F1309:G1309"/>
    <mergeCell ref="F1310:G1310"/>
    <mergeCell ref="F1311:G1311"/>
    <mergeCell ref="F1312:G1312"/>
    <mergeCell ref="F1313:G1313"/>
    <mergeCell ref="F1301:G1301"/>
    <mergeCell ref="F1302:G1302"/>
    <mergeCell ref="F1303:G1303"/>
    <mergeCell ref="F1304:G1304"/>
    <mergeCell ref="F1308:G1308"/>
    <mergeCell ref="F1293:G1293"/>
    <mergeCell ref="F1294:G1294"/>
    <mergeCell ref="F1295:G1295"/>
    <mergeCell ref="F1299:G1299"/>
    <mergeCell ref="F1300:G1300"/>
    <mergeCell ref="F1285:G1285"/>
    <mergeCell ref="F1286:G1286"/>
    <mergeCell ref="F1290:G1290"/>
    <mergeCell ref="F1291:G1291"/>
    <mergeCell ref="F1292:G1292"/>
    <mergeCell ref="F1277:G1277"/>
    <mergeCell ref="F1281:G1281"/>
    <mergeCell ref="F1282:G1282"/>
    <mergeCell ref="F1283:G1283"/>
    <mergeCell ref="F1284:G1284"/>
    <mergeCell ref="F1272:G1272"/>
    <mergeCell ref="F1273:G1273"/>
    <mergeCell ref="F1274:G1274"/>
    <mergeCell ref="F1275:G1275"/>
    <mergeCell ref="F1276:G1276"/>
    <mergeCell ref="F1264:G1264"/>
    <mergeCell ref="F1265:G1265"/>
    <mergeCell ref="F1266:G1266"/>
    <mergeCell ref="F1267:G1267"/>
    <mergeCell ref="F1268:G1268"/>
    <mergeCell ref="F1256:G1256"/>
    <mergeCell ref="F1257:G1257"/>
    <mergeCell ref="F1258:G1258"/>
    <mergeCell ref="F1259:G1259"/>
    <mergeCell ref="F1263:G1263"/>
    <mergeCell ref="F1248:G1248"/>
    <mergeCell ref="F1249:G1249"/>
    <mergeCell ref="F1250:G1250"/>
    <mergeCell ref="F1251:G1251"/>
    <mergeCell ref="F1255:G1255"/>
    <mergeCell ref="F1240:G1240"/>
    <mergeCell ref="F1244:G1244"/>
    <mergeCell ref="F1245:G1245"/>
    <mergeCell ref="F1246:G1246"/>
    <mergeCell ref="F1247:G1247"/>
    <mergeCell ref="F1235:G1235"/>
    <mergeCell ref="F1236:G1236"/>
    <mergeCell ref="F1237:G1237"/>
    <mergeCell ref="F1238:G1238"/>
    <mergeCell ref="F1239:G1239"/>
    <mergeCell ref="F1224:G1224"/>
    <mergeCell ref="F1228:G1228"/>
    <mergeCell ref="F1229:G1229"/>
    <mergeCell ref="F1230:G1230"/>
    <mergeCell ref="F1231:G1231"/>
    <mergeCell ref="F1216:G1216"/>
    <mergeCell ref="F1217:G1217"/>
    <mergeCell ref="F1221:G1221"/>
    <mergeCell ref="F1222:G1222"/>
    <mergeCell ref="F1223:G1223"/>
    <mergeCell ref="F1208:G1208"/>
    <mergeCell ref="F1209:G1209"/>
    <mergeCell ref="F1210:G1210"/>
    <mergeCell ref="F1214:G1214"/>
    <mergeCell ref="F1215:G1215"/>
    <mergeCell ref="F1200:G1200"/>
    <mergeCell ref="F1201:G1201"/>
    <mergeCell ref="F1202:G1202"/>
    <mergeCell ref="F1203:G1203"/>
    <mergeCell ref="F1207:G1207"/>
    <mergeCell ref="F1195:G1195"/>
    <mergeCell ref="F1196:G1196"/>
    <mergeCell ref="F1197:G1197"/>
    <mergeCell ref="F1198:G1198"/>
    <mergeCell ref="F1199:G1199"/>
    <mergeCell ref="F1184:G1184"/>
    <mergeCell ref="F1188:G1188"/>
    <mergeCell ref="F1189:G1189"/>
    <mergeCell ref="F1190:G1190"/>
    <mergeCell ref="F1191:G1191"/>
    <mergeCell ref="F1176:G1176"/>
    <mergeCell ref="F1177:G1177"/>
    <mergeCell ref="F1178:G1178"/>
    <mergeCell ref="F1182:G1182"/>
    <mergeCell ref="F1183:G1183"/>
    <mergeCell ref="F1165:G1165"/>
    <mergeCell ref="F1166:G1166"/>
    <mergeCell ref="F1170:G1170"/>
    <mergeCell ref="F1171:G1171"/>
    <mergeCell ref="F1172:G1172"/>
    <mergeCell ref="F1154:G1154"/>
    <mergeCell ref="F1158:G1158"/>
    <mergeCell ref="F1159:G1159"/>
    <mergeCell ref="F1160:G1160"/>
    <mergeCell ref="F1164:G1164"/>
    <mergeCell ref="F1143:G1143"/>
    <mergeCell ref="F1147:G1147"/>
    <mergeCell ref="F1148:G1148"/>
    <mergeCell ref="F1152:G1152"/>
    <mergeCell ref="F1153:G1153"/>
    <mergeCell ref="F1135:G1135"/>
    <mergeCell ref="F1139:G1139"/>
    <mergeCell ref="F1140:G1140"/>
    <mergeCell ref="F1141:G1141"/>
    <mergeCell ref="F1142:G1142"/>
    <mergeCell ref="F1124:G1124"/>
    <mergeCell ref="F1128:G1128"/>
    <mergeCell ref="F1129:G1129"/>
    <mergeCell ref="F1133:G1133"/>
    <mergeCell ref="F1134:G1134"/>
    <mergeCell ref="F1113:G1113"/>
    <mergeCell ref="F1117:G1117"/>
    <mergeCell ref="F1118:G1118"/>
    <mergeCell ref="F1122:G1122"/>
    <mergeCell ref="F1123:G1123"/>
    <mergeCell ref="F1102:G1102"/>
    <mergeCell ref="F1103:G1103"/>
    <mergeCell ref="F1107:G1107"/>
    <mergeCell ref="F1108:G1108"/>
    <mergeCell ref="F1112:G1112"/>
    <mergeCell ref="F1094:G1094"/>
    <mergeCell ref="F1095:G1095"/>
    <mergeCell ref="F1096:G1096"/>
    <mergeCell ref="F1100:G1100"/>
    <mergeCell ref="F1101:G1101"/>
    <mergeCell ref="F1083:G1083"/>
    <mergeCell ref="F1087:G1087"/>
    <mergeCell ref="F1088:G1088"/>
    <mergeCell ref="F1089:G1089"/>
    <mergeCell ref="F1090:G1090"/>
    <mergeCell ref="F1075:G1075"/>
    <mergeCell ref="F1079:G1079"/>
    <mergeCell ref="F1080:G1080"/>
    <mergeCell ref="F1081:G1081"/>
    <mergeCell ref="F1082:G1082"/>
    <mergeCell ref="F1067:G1067"/>
    <mergeCell ref="F1068:G1068"/>
    <mergeCell ref="F1069:G1069"/>
    <mergeCell ref="F1073:G1073"/>
    <mergeCell ref="F1074:G1074"/>
    <mergeCell ref="F1056:G1056"/>
    <mergeCell ref="F1060:G1060"/>
    <mergeCell ref="F1061:G1061"/>
    <mergeCell ref="F1062:G1062"/>
    <mergeCell ref="F1063:G1063"/>
    <mergeCell ref="F1048:G1048"/>
    <mergeCell ref="F1049:G1049"/>
    <mergeCell ref="F1050:G1050"/>
    <mergeCell ref="F1054:G1054"/>
    <mergeCell ref="F1055:G1055"/>
    <mergeCell ref="F1037:G1037"/>
    <mergeCell ref="F1041:G1041"/>
    <mergeCell ref="F1042:G1042"/>
    <mergeCell ref="F1043:G1043"/>
    <mergeCell ref="F1044:G1044"/>
    <mergeCell ref="F1029:G1029"/>
    <mergeCell ref="F1030:G1030"/>
    <mergeCell ref="F1031:G1031"/>
    <mergeCell ref="F1035:G1035"/>
    <mergeCell ref="F1036:G1036"/>
    <mergeCell ref="F1018:G1018"/>
    <mergeCell ref="F1022:G1022"/>
    <mergeCell ref="F1023:G1023"/>
    <mergeCell ref="F1024:G1024"/>
    <mergeCell ref="F1028:G1028"/>
    <mergeCell ref="F1010:G1010"/>
    <mergeCell ref="F1011:G1011"/>
    <mergeCell ref="F1015:G1015"/>
    <mergeCell ref="F1016:G1016"/>
    <mergeCell ref="F1017:G1017"/>
    <mergeCell ref="F1002:G1002"/>
    <mergeCell ref="F1003:G1003"/>
    <mergeCell ref="F1004:G1004"/>
    <mergeCell ref="F1005:G1005"/>
    <mergeCell ref="F1009:G1009"/>
    <mergeCell ref="F994:G994"/>
    <mergeCell ref="F995:G995"/>
    <mergeCell ref="F996:G996"/>
    <mergeCell ref="F997:G997"/>
    <mergeCell ref="F1001:G1001"/>
    <mergeCell ref="F983:G983"/>
    <mergeCell ref="F987:G987"/>
    <mergeCell ref="F988:G988"/>
    <mergeCell ref="F989:G989"/>
    <mergeCell ref="F990:G990"/>
    <mergeCell ref="F975:G975"/>
    <mergeCell ref="F976:G976"/>
    <mergeCell ref="F980:G980"/>
    <mergeCell ref="F981:G981"/>
    <mergeCell ref="F982:G982"/>
    <mergeCell ref="F967:G967"/>
    <mergeCell ref="F968:G968"/>
    <mergeCell ref="F969:G969"/>
    <mergeCell ref="F973:G973"/>
    <mergeCell ref="F974:G974"/>
    <mergeCell ref="F956:G956"/>
    <mergeCell ref="F957:G957"/>
    <mergeCell ref="F961:G961"/>
    <mergeCell ref="F962:G962"/>
    <mergeCell ref="F966:G966"/>
    <mergeCell ref="F948:G948"/>
    <mergeCell ref="F949:G949"/>
    <mergeCell ref="F950:G950"/>
    <mergeCell ref="F954:G954"/>
    <mergeCell ref="F955:G955"/>
    <mergeCell ref="F940:G940"/>
    <mergeCell ref="F941:G941"/>
    <mergeCell ref="F942:G942"/>
    <mergeCell ref="F943:G943"/>
    <mergeCell ref="F947:G947"/>
    <mergeCell ref="F929:G929"/>
    <mergeCell ref="F933:G933"/>
    <mergeCell ref="F934:G934"/>
    <mergeCell ref="F935:G935"/>
    <mergeCell ref="F936:G936"/>
    <mergeCell ref="F921:G921"/>
    <mergeCell ref="F922:G922"/>
    <mergeCell ref="F926:G926"/>
    <mergeCell ref="F927:G927"/>
    <mergeCell ref="F928:G928"/>
    <mergeCell ref="F916:G916"/>
    <mergeCell ref="F917:G917"/>
    <mergeCell ref="F918:G918"/>
    <mergeCell ref="F919:G919"/>
    <mergeCell ref="F920:G920"/>
    <mergeCell ref="F905:G905"/>
    <mergeCell ref="F909:G909"/>
    <mergeCell ref="F910:G910"/>
    <mergeCell ref="F911:G911"/>
    <mergeCell ref="F912:G912"/>
    <mergeCell ref="F900:G900"/>
    <mergeCell ref="F901:G901"/>
    <mergeCell ref="F902:G902"/>
    <mergeCell ref="F903:G903"/>
    <mergeCell ref="F904:G904"/>
    <mergeCell ref="F895:G895"/>
    <mergeCell ref="F896:G896"/>
    <mergeCell ref="F897:G897"/>
    <mergeCell ref="F898:G898"/>
    <mergeCell ref="F899:G899"/>
    <mergeCell ref="F890:G890"/>
    <mergeCell ref="F891:G891"/>
    <mergeCell ref="F892:G892"/>
    <mergeCell ref="F893:G893"/>
    <mergeCell ref="F894:G894"/>
    <mergeCell ref="F879:G879"/>
    <mergeCell ref="F883:G883"/>
    <mergeCell ref="F884:G884"/>
    <mergeCell ref="F885:G885"/>
    <mergeCell ref="F889:G889"/>
    <mergeCell ref="F871:G871"/>
    <mergeCell ref="F872:G872"/>
    <mergeCell ref="F873:G873"/>
    <mergeCell ref="F877:G877"/>
    <mergeCell ref="F878:G878"/>
    <mergeCell ref="F863:G863"/>
    <mergeCell ref="F864:G864"/>
    <mergeCell ref="F865:G865"/>
    <mergeCell ref="F866:G866"/>
    <mergeCell ref="F867:G867"/>
    <mergeCell ref="F852:G852"/>
    <mergeCell ref="F856:G856"/>
    <mergeCell ref="F857:G857"/>
    <mergeCell ref="F858:G858"/>
    <mergeCell ref="F859:G859"/>
    <mergeCell ref="F844:G844"/>
    <mergeCell ref="F845:G845"/>
    <mergeCell ref="F846:G846"/>
    <mergeCell ref="F850:G850"/>
    <mergeCell ref="F851:G851"/>
    <mergeCell ref="F833:G833"/>
    <mergeCell ref="F834:G834"/>
    <mergeCell ref="F838:G838"/>
    <mergeCell ref="F839:G839"/>
    <mergeCell ref="F840:G840"/>
    <mergeCell ref="F822:G822"/>
    <mergeCell ref="F826:G826"/>
    <mergeCell ref="F827:G827"/>
    <mergeCell ref="F828:G828"/>
    <mergeCell ref="F832:G832"/>
    <mergeCell ref="F814:G814"/>
    <mergeCell ref="F815:G815"/>
    <mergeCell ref="F819:G819"/>
    <mergeCell ref="F820:G820"/>
    <mergeCell ref="F821:G821"/>
    <mergeCell ref="F806:G806"/>
    <mergeCell ref="F807:G807"/>
    <mergeCell ref="F808:G808"/>
    <mergeCell ref="F809:G809"/>
    <mergeCell ref="F813:G813"/>
    <mergeCell ref="F795:G795"/>
    <mergeCell ref="F799:G799"/>
    <mergeCell ref="F800:G800"/>
    <mergeCell ref="F801:G801"/>
    <mergeCell ref="F805:G805"/>
    <mergeCell ref="F790:G790"/>
    <mergeCell ref="F791:G791"/>
    <mergeCell ref="F792:G792"/>
    <mergeCell ref="F793:G793"/>
    <mergeCell ref="F794:G794"/>
    <mergeCell ref="F782:G782"/>
    <mergeCell ref="F783:G783"/>
    <mergeCell ref="F784:G784"/>
    <mergeCell ref="F785:G785"/>
    <mergeCell ref="F789:G789"/>
    <mergeCell ref="F771:G771"/>
    <mergeCell ref="F775:G775"/>
    <mergeCell ref="F776:G776"/>
    <mergeCell ref="F777:G777"/>
    <mergeCell ref="F781:G781"/>
    <mergeCell ref="F766:G766"/>
    <mergeCell ref="F767:G767"/>
    <mergeCell ref="F768:G768"/>
    <mergeCell ref="F769:G769"/>
    <mergeCell ref="F770:G770"/>
    <mergeCell ref="F758:G758"/>
    <mergeCell ref="F759:G759"/>
    <mergeCell ref="F760:G760"/>
    <mergeCell ref="F761:G761"/>
    <mergeCell ref="F762:G762"/>
    <mergeCell ref="F750:G750"/>
    <mergeCell ref="F751:G751"/>
    <mergeCell ref="F752:G752"/>
    <mergeCell ref="F753:G753"/>
    <mergeCell ref="F754:G754"/>
    <mergeCell ref="F742:G742"/>
    <mergeCell ref="F743:G743"/>
    <mergeCell ref="F744:G744"/>
    <mergeCell ref="F745:G745"/>
    <mergeCell ref="F746:G746"/>
    <mergeCell ref="F734:G734"/>
    <mergeCell ref="F735:G735"/>
    <mergeCell ref="F736:G736"/>
    <mergeCell ref="F737:G737"/>
    <mergeCell ref="F741:G741"/>
    <mergeCell ref="F717:G717"/>
    <mergeCell ref="F718:G718"/>
    <mergeCell ref="F722:G722"/>
    <mergeCell ref="F726:G726"/>
    <mergeCell ref="F730:G730"/>
    <mergeCell ref="F709:G709"/>
    <mergeCell ref="F710:G710"/>
    <mergeCell ref="F711:G711"/>
    <mergeCell ref="F715:G715"/>
    <mergeCell ref="F716:G716"/>
    <mergeCell ref="F701:G701"/>
    <mergeCell ref="F702:G702"/>
    <mergeCell ref="F706:G706"/>
    <mergeCell ref="F707:G707"/>
    <mergeCell ref="F708:G708"/>
    <mergeCell ref="F693:G693"/>
    <mergeCell ref="F694:G694"/>
    <mergeCell ref="F695:G695"/>
    <mergeCell ref="F699:G699"/>
    <mergeCell ref="F700:G700"/>
    <mergeCell ref="F685:G685"/>
    <mergeCell ref="F686:G686"/>
    <mergeCell ref="F687:G687"/>
    <mergeCell ref="F691:G691"/>
    <mergeCell ref="F692:G692"/>
    <mergeCell ref="F677:G677"/>
    <mergeCell ref="F678:G678"/>
    <mergeCell ref="F679:G679"/>
    <mergeCell ref="F683:G683"/>
    <mergeCell ref="F684:G684"/>
    <mergeCell ref="F669:G669"/>
    <mergeCell ref="F670:G670"/>
    <mergeCell ref="F674:G674"/>
    <mergeCell ref="F675:G675"/>
    <mergeCell ref="F676:G676"/>
    <mergeCell ref="F661:G661"/>
    <mergeCell ref="F662:G662"/>
    <mergeCell ref="F666:G666"/>
    <mergeCell ref="F667:G667"/>
    <mergeCell ref="F668:G668"/>
    <mergeCell ref="F653:G653"/>
    <mergeCell ref="F654:G654"/>
    <mergeCell ref="F655:G655"/>
    <mergeCell ref="F656:G656"/>
    <mergeCell ref="F660:G660"/>
    <mergeCell ref="F645:G645"/>
    <mergeCell ref="F649:G649"/>
    <mergeCell ref="F650:G650"/>
    <mergeCell ref="F651:G651"/>
    <mergeCell ref="F652:G652"/>
    <mergeCell ref="F637:G637"/>
    <mergeCell ref="F638:G638"/>
    <mergeCell ref="F639:G639"/>
    <mergeCell ref="F643:G643"/>
    <mergeCell ref="F644:G644"/>
    <mergeCell ref="F632:G632"/>
    <mergeCell ref="F633:G633"/>
    <mergeCell ref="F634:G634"/>
    <mergeCell ref="F635:G635"/>
    <mergeCell ref="F636:G636"/>
    <mergeCell ref="F624:G624"/>
    <mergeCell ref="F625:G625"/>
    <mergeCell ref="F626:G626"/>
    <mergeCell ref="F627:G627"/>
    <mergeCell ref="F631:G631"/>
    <mergeCell ref="F619:G619"/>
    <mergeCell ref="F620:G620"/>
    <mergeCell ref="F621:G621"/>
    <mergeCell ref="F622:G622"/>
    <mergeCell ref="F623:G623"/>
    <mergeCell ref="F608:G608"/>
    <mergeCell ref="F609:G609"/>
    <mergeCell ref="F613:G613"/>
    <mergeCell ref="F614:G614"/>
    <mergeCell ref="F615:G615"/>
    <mergeCell ref="F597:G597"/>
    <mergeCell ref="F601:G601"/>
    <mergeCell ref="F602:G602"/>
    <mergeCell ref="F603:G603"/>
    <mergeCell ref="F607:G607"/>
    <mergeCell ref="F589:G589"/>
    <mergeCell ref="F590:G590"/>
    <mergeCell ref="F591:G591"/>
    <mergeCell ref="F595:G595"/>
    <mergeCell ref="F596:G596"/>
    <mergeCell ref="F581:G581"/>
    <mergeCell ref="F582:G582"/>
    <mergeCell ref="F583:G583"/>
    <mergeCell ref="F584:G584"/>
    <mergeCell ref="F588:G588"/>
    <mergeCell ref="F570:G570"/>
    <mergeCell ref="F571:G571"/>
    <mergeCell ref="F575:G575"/>
    <mergeCell ref="F576:G576"/>
    <mergeCell ref="F577:G577"/>
    <mergeCell ref="F559:G559"/>
    <mergeCell ref="F563:G563"/>
    <mergeCell ref="F564:G564"/>
    <mergeCell ref="F565:G565"/>
    <mergeCell ref="F569:G569"/>
    <mergeCell ref="F551:G551"/>
    <mergeCell ref="F552:G552"/>
    <mergeCell ref="F556:G556"/>
    <mergeCell ref="F557:G557"/>
    <mergeCell ref="F558:G558"/>
    <mergeCell ref="F543:G543"/>
    <mergeCell ref="F544:G544"/>
    <mergeCell ref="F548:G548"/>
    <mergeCell ref="F549:G549"/>
    <mergeCell ref="F550:G550"/>
    <mergeCell ref="F532:G532"/>
    <mergeCell ref="F536:G536"/>
    <mergeCell ref="F537:G537"/>
    <mergeCell ref="F538:G538"/>
    <mergeCell ref="F542:G542"/>
    <mergeCell ref="F527:G527"/>
    <mergeCell ref="F528:G528"/>
    <mergeCell ref="F529:G529"/>
    <mergeCell ref="F530:G530"/>
    <mergeCell ref="F531:G531"/>
    <mergeCell ref="F519:G519"/>
    <mergeCell ref="F520:G520"/>
    <mergeCell ref="F521:G521"/>
    <mergeCell ref="F525:G525"/>
    <mergeCell ref="F526:G526"/>
    <mergeCell ref="F511:G511"/>
    <mergeCell ref="F515:G515"/>
    <mergeCell ref="F516:G516"/>
    <mergeCell ref="F517:G517"/>
    <mergeCell ref="F518:G518"/>
    <mergeCell ref="F506:G506"/>
    <mergeCell ref="F507:G507"/>
    <mergeCell ref="F508:G508"/>
    <mergeCell ref="F509:G509"/>
    <mergeCell ref="F510:G510"/>
    <mergeCell ref="F498:G498"/>
    <mergeCell ref="F499:G499"/>
    <mergeCell ref="F500:G500"/>
    <mergeCell ref="F501:G501"/>
    <mergeCell ref="F505:G505"/>
    <mergeCell ref="F490:G490"/>
    <mergeCell ref="F494:G494"/>
    <mergeCell ref="F495:G495"/>
    <mergeCell ref="F496:G496"/>
    <mergeCell ref="F497:G497"/>
    <mergeCell ref="F485:G485"/>
    <mergeCell ref="F486:G486"/>
    <mergeCell ref="F487:G487"/>
    <mergeCell ref="F488:G488"/>
    <mergeCell ref="F489:G489"/>
    <mergeCell ref="F477:G477"/>
    <mergeCell ref="F478:G478"/>
    <mergeCell ref="F479:G479"/>
    <mergeCell ref="F483:G483"/>
    <mergeCell ref="F484:G484"/>
    <mergeCell ref="F469:G469"/>
    <mergeCell ref="F470:G470"/>
    <mergeCell ref="F474:G474"/>
    <mergeCell ref="F475:G475"/>
    <mergeCell ref="F476:G476"/>
    <mergeCell ref="F461:G461"/>
    <mergeCell ref="F462:G462"/>
    <mergeCell ref="F463:G463"/>
    <mergeCell ref="F464:G464"/>
    <mergeCell ref="F465:G465"/>
    <mergeCell ref="F456:G456"/>
    <mergeCell ref="F457:G457"/>
    <mergeCell ref="F458:G458"/>
    <mergeCell ref="F459:G459"/>
    <mergeCell ref="F460:G460"/>
    <mergeCell ref="F448:G448"/>
    <mergeCell ref="F452:G452"/>
    <mergeCell ref="F453:G453"/>
    <mergeCell ref="F454:G454"/>
    <mergeCell ref="F455:G455"/>
    <mergeCell ref="F440:G440"/>
    <mergeCell ref="F444:G444"/>
    <mergeCell ref="F445:G445"/>
    <mergeCell ref="F446:G446"/>
    <mergeCell ref="F447:G447"/>
    <mergeCell ref="F432:G432"/>
    <mergeCell ref="F436:G436"/>
    <mergeCell ref="F437:G437"/>
    <mergeCell ref="F438:G438"/>
    <mergeCell ref="F439:G439"/>
    <mergeCell ref="F427:G427"/>
    <mergeCell ref="F428:G428"/>
    <mergeCell ref="F429:G429"/>
    <mergeCell ref="F430:G430"/>
    <mergeCell ref="F431:G431"/>
    <mergeCell ref="F419:G419"/>
    <mergeCell ref="F420:G420"/>
    <mergeCell ref="F421:G421"/>
    <mergeCell ref="F425:G425"/>
    <mergeCell ref="F426:G426"/>
    <mergeCell ref="F411:G411"/>
    <mergeCell ref="F412:G412"/>
    <mergeCell ref="F413:G413"/>
    <mergeCell ref="F417:G417"/>
    <mergeCell ref="F418:G418"/>
    <mergeCell ref="F403:G403"/>
    <mergeCell ref="F404:G404"/>
    <mergeCell ref="F405:G405"/>
    <mergeCell ref="F409:G409"/>
    <mergeCell ref="F410:G410"/>
    <mergeCell ref="F395:G395"/>
    <mergeCell ref="F396:G396"/>
    <mergeCell ref="F397:G397"/>
    <mergeCell ref="F401:G401"/>
    <mergeCell ref="F402:G402"/>
    <mergeCell ref="F387:G387"/>
    <mergeCell ref="F388:G388"/>
    <mergeCell ref="F392:G392"/>
    <mergeCell ref="F393:G393"/>
    <mergeCell ref="F394:G394"/>
    <mergeCell ref="F382:G382"/>
    <mergeCell ref="F383:G383"/>
    <mergeCell ref="F384:G384"/>
    <mergeCell ref="F385:G385"/>
    <mergeCell ref="F386:G386"/>
    <mergeCell ref="F374:G374"/>
    <mergeCell ref="F375:G375"/>
    <mergeCell ref="F376:G376"/>
    <mergeCell ref="F377:G377"/>
    <mergeCell ref="F381:G381"/>
    <mergeCell ref="F366:G366"/>
    <mergeCell ref="F367:G367"/>
    <mergeCell ref="F368:G368"/>
    <mergeCell ref="F369:G369"/>
    <mergeCell ref="F373:G373"/>
    <mergeCell ref="F358:G358"/>
    <mergeCell ref="F359:G359"/>
    <mergeCell ref="F360:G360"/>
    <mergeCell ref="F361:G361"/>
    <mergeCell ref="F365:G365"/>
    <mergeCell ref="F350:G350"/>
    <mergeCell ref="F351:G351"/>
    <mergeCell ref="F352:G352"/>
    <mergeCell ref="F353:G353"/>
    <mergeCell ref="F357:G357"/>
    <mergeCell ref="F342:G342"/>
    <mergeCell ref="F343:G343"/>
    <mergeCell ref="F344:G344"/>
    <mergeCell ref="F345:G345"/>
    <mergeCell ref="F349:G349"/>
    <mergeCell ref="F334:G334"/>
    <mergeCell ref="F335:G335"/>
    <mergeCell ref="F336:G336"/>
    <mergeCell ref="F337:G337"/>
    <mergeCell ref="F341:G341"/>
    <mergeCell ref="F326:G326"/>
    <mergeCell ref="F327:G327"/>
    <mergeCell ref="F328:G328"/>
    <mergeCell ref="F329:G329"/>
    <mergeCell ref="F333:G333"/>
    <mergeCell ref="F318:G318"/>
    <mergeCell ref="F319:G319"/>
    <mergeCell ref="F323:G323"/>
    <mergeCell ref="F324:G324"/>
    <mergeCell ref="F325:G325"/>
    <mergeCell ref="F310:G310"/>
    <mergeCell ref="F314:G314"/>
    <mergeCell ref="F315:G315"/>
    <mergeCell ref="F316:G316"/>
    <mergeCell ref="F317:G317"/>
    <mergeCell ref="F305:G305"/>
    <mergeCell ref="F306:G306"/>
    <mergeCell ref="F307:G307"/>
    <mergeCell ref="F308:G308"/>
    <mergeCell ref="F309:G309"/>
    <mergeCell ref="F297:G297"/>
    <mergeCell ref="F298:G298"/>
    <mergeCell ref="F299:G299"/>
    <mergeCell ref="F300:G300"/>
    <mergeCell ref="F301:G301"/>
    <mergeCell ref="F289:G289"/>
    <mergeCell ref="F290:G290"/>
    <mergeCell ref="F291:G291"/>
    <mergeCell ref="F292:G292"/>
    <mergeCell ref="F293:G293"/>
    <mergeCell ref="F281:G281"/>
    <mergeCell ref="F282:G282"/>
    <mergeCell ref="F286:G286"/>
    <mergeCell ref="F287:G287"/>
    <mergeCell ref="F288:G288"/>
    <mergeCell ref="F273:G273"/>
    <mergeCell ref="F274:G274"/>
    <mergeCell ref="F278:G278"/>
    <mergeCell ref="F279:G279"/>
    <mergeCell ref="F280:G280"/>
    <mergeCell ref="F265:G265"/>
    <mergeCell ref="F266:G266"/>
    <mergeCell ref="F270:G270"/>
    <mergeCell ref="F271:G271"/>
    <mergeCell ref="F272:G272"/>
    <mergeCell ref="F257:G257"/>
    <mergeCell ref="F258:G258"/>
    <mergeCell ref="F262:G262"/>
    <mergeCell ref="F263:G263"/>
    <mergeCell ref="F264:G264"/>
    <mergeCell ref="F249:G249"/>
    <mergeCell ref="F250:G250"/>
    <mergeCell ref="F254:G254"/>
    <mergeCell ref="F255:G255"/>
    <mergeCell ref="F256:G256"/>
    <mergeCell ref="F241:G241"/>
    <mergeCell ref="F242:G242"/>
    <mergeCell ref="F246:G246"/>
    <mergeCell ref="F247:G247"/>
    <mergeCell ref="F248:G248"/>
    <mergeCell ref="F236:G236"/>
    <mergeCell ref="F237:G237"/>
    <mergeCell ref="F238:G238"/>
    <mergeCell ref="F239:G239"/>
    <mergeCell ref="F240:G240"/>
    <mergeCell ref="F228:G228"/>
    <mergeCell ref="F229:G229"/>
    <mergeCell ref="F233:G233"/>
    <mergeCell ref="F234:G234"/>
    <mergeCell ref="F235:G235"/>
    <mergeCell ref="F220:G220"/>
    <mergeCell ref="F221:G221"/>
    <mergeCell ref="F225:G225"/>
    <mergeCell ref="F226:G226"/>
    <mergeCell ref="F227:G227"/>
    <mergeCell ref="F212:G212"/>
    <mergeCell ref="F213:G213"/>
    <mergeCell ref="F217:G217"/>
    <mergeCell ref="F218:G218"/>
    <mergeCell ref="F219:G219"/>
    <mergeCell ref="F207:G207"/>
    <mergeCell ref="F208:G208"/>
    <mergeCell ref="F209:G209"/>
    <mergeCell ref="F210:G210"/>
    <mergeCell ref="F211:G211"/>
    <mergeCell ref="F196:G196"/>
    <mergeCell ref="F200:G200"/>
    <mergeCell ref="F204:G204"/>
    <mergeCell ref="F205:G205"/>
    <mergeCell ref="F206:G206"/>
    <mergeCell ref="F188:G188"/>
    <mergeCell ref="F192:G192"/>
    <mergeCell ref="F193:G193"/>
    <mergeCell ref="F194:G194"/>
    <mergeCell ref="F195:G195"/>
    <mergeCell ref="F170:G170"/>
    <mergeCell ref="F171:G171"/>
    <mergeCell ref="F182:G182"/>
    <mergeCell ref="F183:G183"/>
    <mergeCell ref="F187:G187"/>
    <mergeCell ref="F162:G162"/>
    <mergeCell ref="F166:G166"/>
    <mergeCell ref="F167:G167"/>
    <mergeCell ref="F168:G168"/>
    <mergeCell ref="F169:G169"/>
    <mergeCell ref="F157:G157"/>
    <mergeCell ref="F158:G158"/>
    <mergeCell ref="F159:G159"/>
    <mergeCell ref="F160:G160"/>
    <mergeCell ref="F161:G161"/>
    <mergeCell ref="F149:G149"/>
    <mergeCell ref="F150:G150"/>
    <mergeCell ref="F154:G154"/>
    <mergeCell ref="F155:G155"/>
    <mergeCell ref="F156:G156"/>
    <mergeCell ref="F144:G144"/>
    <mergeCell ref="F145:G145"/>
    <mergeCell ref="F146:G146"/>
    <mergeCell ref="F147:G147"/>
    <mergeCell ref="F148:G148"/>
    <mergeCell ref="F139:G139"/>
    <mergeCell ref="F140:G140"/>
    <mergeCell ref="F141:G141"/>
    <mergeCell ref="F142:G142"/>
    <mergeCell ref="F143:G143"/>
    <mergeCell ref="F134:G134"/>
    <mergeCell ref="F135:G135"/>
    <mergeCell ref="F136:G136"/>
    <mergeCell ref="F137:G137"/>
    <mergeCell ref="F138:G138"/>
    <mergeCell ref="F129:G129"/>
    <mergeCell ref="F130:G130"/>
    <mergeCell ref="F131:G131"/>
    <mergeCell ref="F132:G132"/>
    <mergeCell ref="F133:G133"/>
    <mergeCell ref="F124:G124"/>
    <mergeCell ref="F125:G125"/>
    <mergeCell ref="F126:G126"/>
    <mergeCell ref="F127:G127"/>
    <mergeCell ref="F128:G128"/>
    <mergeCell ref="F119:G119"/>
    <mergeCell ref="F120:G120"/>
    <mergeCell ref="F121:G121"/>
    <mergeCell ref="F122:G122"/>
    <mergeCell ref="F123:G123"/>
    <mergeCell ref="F114:G114"/>
    <mergeCell ref="F115:G115"/>
    <mergeCell ref="F116:G116"/>
    <mergeCell ref="F117:G117"/>
    <mergeCell ref="F118:G118"/>
    <mergeCell ref="F109:G109"/>
    <mergeCell ref="F110:G110"/>
    <mergeCell ref="F111:G111"/>
    <mergeCell ref="F112:G112"/>
    <mergeCell ref="F113:G113"/>
    <mergeCell ref="F101:G101"/>
    <mergeCell ref="F102:G102"/>
    <mergeCell ref="F103:G103"/>
    <mergeCell ref="F104:G104"/>
    <mergeCell ref="F105:G10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46:G46"/>
    <mergeCell ref="F47:G47"/>
    <mergeCell ref="F48:G48"/>
    <mergeCell ref="F49:G49"/>
    <mergeCell ref="F50:G50"/>
    <mergeCell ref="F43:G43"/>
    <mergeCell ref="F44:G44"/>
    <mergeCell ref="F45:G4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23:G23"/>
    <mergeCell ref="F24:G24"/>
    <mergeCell ref="F25:G25"/>
    <mergeCell ref="F26:G26"/>
    <mergeCell ref="F30:G30"/>
    <mergeCell ref="F18:G18"/>
    <mergeCell ref="F19:G19"/>
    <mergeCell ref="F20:G20"/>
    <mergeCell ref="F21:G21"/>
    <mergeCell ref="F22:G22"/>
    <mergeCell ref="F10:G10"/>
    <mergeCell ref="F11:G11"/>
    <mergeCell ref="F12:G12"/>
    <mergeCell ref="F16:G16"/>
    <mergeCell ref="F17:G17"/>
    <mergeCell ref="A1:K2"/>
    <mergeCell ref="F6:G6"/>
    <mergeCell ref="F7:G7"/>
    <mergeCell ref="F8:G8"/>
    <mergeCell ref="F9:G9"/>
    <mergeCell ref="F41:G41"/>
    <mergeCell ref="F42:G42"/>
  </mergeCells>
  <printOptions horizontalCentered="1"/>
  <pageMargins left="0.59027777777777801" right="0.118055555555556" top="0.51180555555555496" bottom="0.98402777777777795" header="0.51180555555555496" footer="0.31527777777777799"/>
  <pageSetup paperSize="9" scale="49" firstPageNumber="0" fitToHeight="0" orientation="portrait" r:id="rId1"/>
  <headerFooter>
    <oddFooter>&amp;R&amp;"Verdana,Normal"&amp;10Página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Zeros="0" view="pageLayout" topLeftCell="A4" zoomScaleNormal="90" zoomScaleSheetLayoutView="90" workbookViewId="0">
      <selection activeCell="J18" sqref="J18"/>
    </sheetView>
  </sheetViews>
  <sheetFormatPr defaultColWidth="8.7109375" defaultRowHeight="15"/>
  <cols>
    <col min="1" max="1" width="9.140625" customWidth="1"/>
    <col min="2" max="2" width="44.5703125" customWidth="1"/>
    <col min="3" max="3" width="38.5703125" customWidth="1"/>
    <col min="4" max="4" width="21.140625" customWidth="1"/>
    <col min="5" max="5" width="18" customWidth="1"/>
    <col min="6" max="6" width="21.85546875" customWidth="1"/>
    <col min="7" max="7" width="10.5703125" customWidth="1"/>
    <col min="9" max="9" width="12.85546875" customWidth="1"/>
    <col min="10" max="10" width="18.28515625" customWidth="1"/>
    <col min="11" max="11" width="14.5703125" customWidth="1"/>
  </cols>
  <sheetData>
    <row r="1" spans="1:10" ht="15" customHeight="1">
      <c r="A1" s="411" t="s">
        <v>219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35.25" customHeight="1">
      <c r="A2" s="113" t="s">
        <v>220</v>
      </c>
      <c r="B2" s="114" t="s">
        <v>174</v>
      </c>
      <c r="C2" s="115" t="s">
        <v>221</v>
      </c>
      <c r="D2" s="113" t="s">
        <v>222</v>
      </c>
      <c r="E2" s="113" t="s">
        <v>223</v>
      </c>
      <c r="F2" s="113" t="s">
        <v>224</v>
      </c>
      <c r="G2" s="116" t="s">
        <v>225</v>
      </c>
      <c r="H2" s="113" t="s">
        <v>226</v>
      </c>
      <c r="I2" s="117" t="s">
        <v>227</v>
      </c>
      <c r="J2" s="117" t="s">
        <v>228</v>
      </c>
    </row>
    <row r="3" spans="1:10" ht="24.75" customHeight="1">
      <c r="A3" s="312" t="s">
        <v>981</v>
      </c>
      <c r="B3" s="313" t="s">
        <v>453</v>
      </c>
      <c r="C3" s="118" t="s">
        <v>448</v>
      </c>
      <c r="D3" s="119" t="s">
        <v>449</v>
      </c>
      <c r="E3" s="120" t="s">
        <v>450</v>
      </c>
      <c r="F3" s="120" t="s">
        <v>451</v>
      </c>
      <c r="G3" s="121">
        <v>44567</v>
      </c>
      <c r="H3" s="122" t="s">
        <v>452</v>
      </c>
      <c r="I3" s="123">
        <v>2078.2800000000002</v>
      </c>
      <c r="J3" s="314">
        <f>MEDIAN(I3:I3)</f>
        <v>2078.2800000000002</v>
      </c>
    </row>
    <row r="4" spans="1:10">
      <c r="A4" s="127"/>
      <c r="B4" s="128"/>
      <c r="C4" s="111"/>
      <c r="D4" s="111"/>
      <c r="E4" s="127"/>
      <c r="F4" s="111"/>
      <c r="G4" s="111"/>
      <c r="H4" s="129"/>
      <c r="I4" s="130"/>
      <c r="J4" s="126"/>
    </row>
    <row r="5" spans="1:10" ht="24.75" customHeight="1">
      <c r="A5" s="312" t="s">
        <v>982</v>
      </c>
      <c r="B5" s="313" t="s">
        <v>454</v>
      </c>
      <c r="C5" s="118" t="s">
        <v>448</v>
      </c>
      <c r="D5" s="119" t="s">
        <v>449</v>
      </c>
      <c r="E5" s="120" t="s">
        <v>450</v>
      </c>
      <c r="F5" s="120" t="s">
        <v>451</v>
      </c>
      <c r="G5" s="121">
        <v>44567</v>
      </c>
      <c r="H5" s="122" t="s">
        <v>452</v>
      </c>
      <c r="I5" s="123">
        <v>2209.25</v>
      </c>
      <c r="J5" s="314">
        <f>MEDIAN(I5:I5)</f>
        <v>2209.25</v>
      </c>
    </row>
    <row r="6" spans="1:10">
      <c r="A6" s="127"/>
      <c r="B6" s="128"/>
      <c r="C6" s="111"/>
      <c r="D6" s="111"/>
      <c r="E6" s="127"/>
      <c r="F6" s="111"/>
      <c r="G6" s="111"/>
      <c r="H6" s="129"/>
      <c r="I6" s="130"/>
      <c r="J6" s="126"/>
    </row>
    <row r="7" spans="1:10" ht="23.25" customHeight="1">
      <c r="A7" s="312" t="s">
        <v>983</v>
      </c>
      <c r="B7" s="313" t="s">
        <v>455</v>
      </c>
      <c r="C7" s="118" t="s">
        <v>448</v>
      </c>
      <c r="D7" s="119" t="s">
        <v>449</v>
      </c>
      <c r="E7" s="120" t="s">
        <v>450</v>
      </c>
      <c r="F7" s="120" t="s">
        <v>451</v>
      </c>
      <c r="G7" s="121">
        <v>44567</v>
      </c>
      <c r="H7" s="122" t="s">
        <v>452</v>
      </c>
      <c r="I7" s="123">
        <v>2340.25</v>
      </c>
      <c r="J7" s="314">
        <f>MEDIAN(I7:I7)</f>
        <v>2340.25</v>
      </c>
    </row>
    <row r="8" spans="1:10">
      <c r="A8" s="127"/>
      <c r="B8" s="128"/>
      <c r="C8" s="111"/>
      <c r="D8" s="111"/>
      <c r="E8" s="343"/>
      <c r="F8" s="111"/>
      <c r="G8" s="111"/>
      <c r="H8" s="129"/>
      <c r="I8" s="130"/>
      <c r="J8" s="126"/>
    </row>
    <row r="9" spans="1:10" ht="15" customHeight="1">
      <c r="A9" s="412" t="s">
        <v>992</v>
      </c>
      <c r="B9" s="413" t="s">
        <v>614</v>
      </c>
      <c r="C9" s="118" t="s">
        <v>2608</v>
      </c>
      <c r="D9" s="119"/>
      <c r="E9" s="344" t="s">
        <v>2611</v>
      </c>
      <c r="F9" s="120"/>
      <c r="G9" s="121">
        <v>44682</v>
      </c>
      <c r="H9" s="122" t="s">
        <v>452</v>
      </c>
      <c r="I9" s="123">
        <v>38700</v>
      </c>
      <c r="J9" s="414">
        <f>AVERAGE(I9:I11)</f>
        <v>36115</v>
      </c>
    </row>
    <row r="10" spans="1:10">
      <c r="A10" s="412"/>
      <c r="B10" s="413"/>
      <c r="C10" s="118" t="s">
        <v>1042</v>
      </c>
      <c r="D10" s="125"/>
      <c r="E10" s="120" t="s">
        <v>1043</v>
      </c>
      <c r="F10" s="120"/>
      <c r="G10" s="121">
        <v>44682</v>
      </c>
      <c r="H10" s="122" t="s">
        <v>452</v>
      </c>
      <c r="I10" s="123">
        <v>36900</v>
      </c>
      <c r="J10" s="414"/>
    </row>
    <row r="11" spans="1:10">
      <c r="A11" s="412"/>
      <c r="B11" s="413"/>
      <c r="C11" s="118" t="s">
        <v>2609</v>
      </c>
      <c r="D11" s="119" t="s">
        <v>2610</v>
      </c>
      <c r="E11" s="120"/>
      <c r="F11" s="124"/>
      <c r="G11" s="121">
        <v>44682</v>
      </c>
      <c r="H11" s="122" t="s">
        <v>452</v>
      </c>
      <c r="I11" s="123">
        <v>32745</v>
      </c>
      <c r="J11" s="414"/>
    </row>
    <row r="13" spans="1:10" ht="15" customHeight="1">
      <c r="A13" s="412" t="s">
        <v>984</v>
      </c>
      <c r="B13" s="413" t="s">
        <v>985</v>
      </c>
      <c r="C13" s="118" t="s">
        <v>1048</v>
      </c>
      <c r="D13" s="119" t="s">
        <v>1049</v>
      </c>
      <c r="E13" s="120" t="s">
        <v>1050</v>
      </c>
      <c r="F13" s="120" t="s">
        <v>2615</v>
      </c>
      <c r="G13" s="121">
        <v>44621</v>
      </c>
      <c r="H13" s="122" t="s">
        <v>452</v>
      </c>
      <c r="I13" s="123">
        <v>173.64</v>
      </c>
      <c r="J13" s="414">
        <f>MEDIAN(I13:I14)</f>
        <v>164.26</v>
      </c>
    </row>
    <row r="14" spans="1:10">
      <c r="A14" s="412"/>
      <c r="B14" s="413"/>
      <c r="C14" s="118" t="s">
        <v>2612</v>
      </c>
      <c r="D14" s="119"/>
      <c r="E14" s="120" t="s">
        <v>2613</v>
      </c>
      <c r="F14" s="120" t="s">
        <v>2614</v>
      </c>
      <c r="G14" s="121">
        <v>44621</v>
      </c>
      <c r="H14" s="122" t="s">
        <v>452</v>
      </c>
      <c r="I14" s="123">
        <v>154.88</v>
      </c>
      <c r="J14" s="414"/>
    </row>
    <row r="16" spans="1:10" ht="24" customHeight="1">
      <c r="A16" s="349" t="s">
        <v>986</v>
      </c>
      <c r="B16" s="350" t="s">
        <v>987</v>
      </c>
      <c r="C16" s="118" t="s">
        <v>1048</v>
      </c>
      <c r="D16" s="119" t="s">
        <v>1049</v>
      </c>
      <c r="E16" s="120" t="s">
        <v>2616</v>
      </c>
      <c r="F16" s="120" t="s">
        <v>2617</v>
      </c>
      <c r="G16" s="121">
        <v>44682</v>
      </c>
      <c r="H16" s="122" t="s">
        <v>452</v>
      </c>
      <c r="I16" s="123">
        <v>38.19</v>
      </c>
      <c r="J16" s="351">
        <f>AVERAGE(I16:I16)</f>
        <v>38.19</v>
      </c>
    </row>
    <row r="18" spans="1:10" ht="27.75" customHeight="1">
      <c r="A18" s="349" t="s">
        <v>988</v>
      </c>
      <c r="B18" s="350" t="s">
        <v>989</v>
      </c>
      <c r="C18" s="118" t="s">
        <v>1048</v>
      </c>
      <c r="D18" s="119" t="s">
        <v>1049</v>
      </c>
      <c r="E18" s="120" t="s">
        <v>2616</v>
      </c>
      <c r="F18" s="120" t="s">
        <v>2617</v>
      </c>
      <c r="G18" s="121">
        <v>44682</v>
      </c>
      <c r="H18" s="122" t="s">
        <v>452</v>
      </c>
      <c r="I18" s="123">
        <v>54.78</v>
      </c>
      <c r="J18" s="351">
        <f>AVERAGE(I18:I18)</f>
        <v>54.78</v>
      </c>
    </row>
    <row r="20" spans="1:10" ht="49.5" customHeight="1">
      <c r="A20" s="312" t="s">
        <v>993</v>
      </c>
      <c r="B20" s="313" t="s">
        <v>994</v>
      </c>
      <c r="C20" s="118" t="s">
        <v>1044</v>
      </c>
      <c r="D20" s="119" t="s">
        <v>1045</v>
      </c>
      <c r="E20" s="120" t="s">
        <v>1046</v>
      </c>
      <c r="F20" s="120" t="s">
        <v>1047</v>
      </c>
      <c r="G20" s="121">
        <v>44474</v>
      </c>
      <c r="H20" s="122" t="s">
        <v>452</v>
      </c>
      <c r="I20" s="123">
        <v>320</v>
      </c>
      <c r="J20" s="314">
        <f>AVERAGE(I20:I20)</f>
        <v>320</v>
      </c>
    </row>
    <row r="22" spans="1:10" ht="40.5" customHeight="1">
      <c r="A22" s="312" t="s">
        <v>995</v>
      </c>
      <c r="B22" s="313" t="s">
        <v>996</v>
      </c>
      <c r="C22" s="118" t="s">
        <v>1044</v>
      </c>
      <c r="D22" s="119" t="s">
        <v>1045</v>
      </c>
      <c r="E22" s="120" t="s">
        <v>1046</v>
      </c>
      <c r="F22" s="120" t="s">
        <v>1047</v>
      </c>
      <c r="G22" s="121">
        <v>44474</v>
      </c>
      <c r="H22" s="122" t="s">
        <v>452</v>
      </c>
      <c r="I22" s="123">
        <v>380</v>
      </c>
      <c r="J22" s="314">
        <f>AVERAGE(I22:I22)</f>
        <v>380</v>
      </c>
    </row>
    <row r="24" spans="1:10" ht="46.5" customHeight="1">
      <c r="A24" s="312" t="s">
        <v>997</v>
      </c>
      <c r="B24" s="313" t="s">
        <v>998</v>
      </c>
      <c r="C24" s="118" t="s">
        <v>1044</v>
      </c>
      <c r="D24" s="119" t="s">
        <v>1045</v>
      </c>
      <c r="E24" s="120" t="s">
        <v>1046</v>
      </c>
      <c r="F24" s="120" t="s">
        <v>1047</v>
      </c>
      <c r="G24" s="121">
        <v>44474</v>
      </c>
      <c r="H24" s="122" t="s">
        <v>452</v>
      </c>
      <c r="I24" s="123">
        <v>280</v>
      </c>
      <c r="J24" s="314">
        <f>AVERAGE(I24:I24)</f>
        <v>280</v>
      </c>
    </row>
    <row r="26" spans="1:10" hidden="1">
      <c r="A26" s="412" t="s">
        <v>990</v>
      </c>
      <c r="B26" s="413" t="s">
        <v>991</v>
      </c>
      <c r="C26" s="118"/>
      <c r="D26" s="119"/>
      <c r="E26" s="120"/>
      <c r="F26" s="120"/>
      <c r="G26" s="121"/>
      <c r="H26" s="122" t="s">
        <v>452</v>
      </c>
      <c r="I26" s="123"/>
      <c r="J26" s="414" t="e">
        <f>AVERAGE(I26:I27)</f>
        <v>#DIV/0!</v>
      </c>
    </row>
    <row r="27" spans="1:10" hidden="1">
      <c r="A27" s="412"/>
      <c r="B27" s="413"/>
      <c r="C27" s="118"/>
      <c r="D27" s="119"/>
      <c r="E27" s="120"/>
      <c r="F27" s="120"/>
      <c r="G27" s="121"/>
      <c r="H27" s="122" t="s">
        <v>452</v>
      </c>
      <c r="I27" s="123"/>
      <c r="J27" s="414"/>
    </row>
    <row r="28" spans="1:10" hidden="1"/>
    <row r="29" spans="1:10" hidden="1">
      <c r="A29" s="412" t="s">
        <v>999</v>
      </c>
      <c r="B29" s="413" t="s">
        <v>1000</v>
      </c>
      <c r="C29" s="118"/>
      <c r="D29" s="119"/>
      <c r="E29" s="120"/>
      <c r="F29" s="120"/>
      <c r="G29" s="121"/>
      <c r="H29" s="122" t="s">
        <v>452</v>
      </c>
      <c r="I29" s="123"/>
      <c r="J29" s="414" t="e">
        <f>AVERAGE(I29:I30)</f>
        <v>#DIV/0!</v>
      </c>
    </row>
    <row r="30" spans="1:10" ht="24" hidden="1" customHeight="1">
      <c r="A30" s="412"/>
      <c r="B30" s="413"/>
      <c r="C30" s="118"/>
      <c r="D30" s="119"/>
      <c r="E30" s="120"/>
      <c r="F30" s="120"/>
      <c r="G30" s="121"/>
      <c r="H30" s="122" t="s">
        <v>452</v>
      </c>
      <c r="I30" s="123"/>
      <c r="J30" s="414"/>
    </row>
  </sheetData>
  <mergeCells count="13">
    <mergeCell ref="A26:A27"/>
    <mergeCell ref="B26:B27"/>
    <mergeCell ref="J26:J27"/>
    <mergeCell ref="A29:A30"/>
    <mergeCell ref="B29:B30"/>
    <mergeCell ref="J29:J30"/>
    <mergeCell ref="A1:J1"/>
    <mergeCell ref="A9:A11"/>
    <mergeCell ref="B9:B11"/>
    <mergeCell ref="J9:J11"/>
    <mergeCell ref="A13:A14"/>
    <mergeCell ref="B13:B14"/>
    <mergeCell ref="J13:J14"/>
  </mergeCells>
  <conditionalFormatting sqref="B1:B2">
    <cfRule type="duplicateValues" dxfId="27" priority="37"/>
  </conditionalFormatting>
  <conditionalFormatting sqref="A1:A2">
    <cfRule type="duplicateValues" dxfId="26" priority="38"/>
  </conditionalFormatting>
  <conditionalFormatting sqref="A8 A4 A6">
    <cfRule type="duplicateValues" dxfId="25" priority="152"/>
  </conditionalFormatting>
  <conditionalFormatting sqref="B9:B11">
    <cfRule type="duplicateValues" dxfId="24" priority="28"/>
  </conditionalFormatting>
  <conditionalFormatting sqref="A9:A11">
    <cfRule type="duplicateValues" dxfId="23" priority="26"/>
  </conditionalFormatting>
  <conditionalFormatting sqref="A9:A11">
    <cfRule type="duplicateValues" dxfId="22" priority="27"/>
  </conditionalFormatting>
  <conditionalFormatting sqref="B7">
    <cfRule type="duplicateValues" dxfId="21" priority="153"/>
  </conditionalFormatting>
  <conditionalFormatting sqref="A7">
    <cfRule type="duplicateValues" dxfId="20" priority="154"/>
  </conditionalFormatting>
  <conditionalFormatting sqref="A5">
    <cfRule type="duplicateValues" dxfId="19" priority="155"/>
  </conditionalFormatting>
  <conditionalFormatting sqref="B5">
    <cfRule type="duplicateValues" dxfId="18" priority="157"/>
  </conditionalFormatting>
  <conditionalFormatting sqref="A3">
    <cfRule type="duplicateValues" dxfId="17" priority="158"/>
  </conditionalFormatting>
  <conditionalFormatting sqref="B3">
    <cfRule type="duplicateValues" dxfId="16" priority="160"/>
  </conditionalFormatting>
  <conditionalFormatting sqref="B20">
    <cfRule type="duplicateValues" dxfId="15" priority="161"/>
  </conditionalFormatting>
  <conditionalFormatting sqref="A20">
    <cfRule type="duplicateValues" dxfId="14" priority="162"/>
  </conditionalFormatting>
  <conditionalFormatting sqref="B22">
    <cfRule type="duplicateValues" dxfId="13" priority="163"/>
  </conditionalFormatting>
  <conditionalFormatting sqref="A22">
    <cfRule type="duplicateValues" dxfId="12" priority="164"/>
  </conditionalFormatting>
  <conditionalFormatting sqref="B24">
    <cfRule type="duplicateValues" dxfId="11" priority="165"/>
  </conditionalFormatting>
  <conditionalFormatting sqref="A24">
    <cfRule type="duplicateValues" dxfId="10" priority="166"/>
  </conditionalFormatting>
  <conditionalFormatting sqref="B13:B14">
    <cfRule type="duplicateValues" dxfId="9" priority="167"/>
  </conditionalFormatting>
  <conditionalFormatting sqref="A13:A14">
    <cfRule type="duplicateValues" dxfId="8" priority="169"/>
  </conditionalFormatting>
  <conditionalFormatting sqref="B26:B27">
    <cfRule type="duplicateValues" dxfId="7" priority="3"/>
  </conditionalFormatting>
  <conditionalFormatting sqref="A26:A27">
    <cfRule type="duplicateValues" dxfId="6" priority="4"/>
  </conditionalFormatting>
  <conditionalFormatting sqref="B29:B30">
    <cfRule type="duplicateValues" dxfId="5" priority="1"/>
  </conditionalFormatting>
  <conditionalFormatting sqref="A29:A30">
    <cfRule type="duplicateValues" dxfId="4" priority="2"/>
  </conditionalFormatting>
  <conditionalFormatting sqref="B16">
    <cfRule type="duplicateValues" dxfId="3" priority="176"/>
  </conditionalFormatting>
  <conditionalFormatting sqref="A16">
    <cfRule type="duplicateValues" dxfId="2" priority="177"/>
  </conditionalFormatting>
  <conditionalFormatting sqref="B18">
    <cfRule type="duplicateValues" dxfId="1" priority="178"/>
  </conditionalFormatting>
  <conditionalFormatting sqref="A18">
    <cfRule type="duplicateValues" dxfId="0" priority="179"/>
  </conditionalFormatting>
  <pageMargins left="0.51180555555555496" right="0.51180555555555496" top="0.78749999999999998" bottom="0.78749999999999998" header="0.51180555555555496" footer="0.51180555555555496"/>
  <pageSetup paperSize="9" scale="65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showZeros="0" view="pageLayout" zoomScale="86" zoomScaleNormal="100" zoomScaleSheetLayoutView="86" zoomScalePageLayoutView="86" workbookViewId="0">
      <selection activeCell="G2" sqref="G2"/>
    </sheetView>
  </sheetViews>
  <sheetFormatPr defaultColWidth="9.140625" defaultRowHeight="16.5"/>
  <cols>
    <col min="1" max="1" width="13.140625" style="74" customWidth="1"/>
    <col min="2" max="2" width="17.5703125" style="74" customWidth="1"/>
    <col min="3" max="3" width="7.5703125" style="74" customWidth="1"/>
    <col min="4" max="4" width="4.85546875" style="74" customWidth="1"/>
    <col min="5" max="5" width="7.140625" style="74" customWidth="1"/>
    <col min="6" max="6" width="13.140625" style="74" customWidth="1"/>
    <col min="7" max="7" width="12.28515625" style="74" customWidth="1"/>
    <col min="8" max="8" width="11.140625" style="74" customWidth="1"/>
    <col min="9" max="9" width="9.42578125" style="74" customWidth="1"/>
    <col min="10" max="10" width="8.28515625" style="74" customWidth="1"/>
    <col min="11" max="11" width="6.7109375" style="74" customWidth="1"/>
    <col min="12" max="13" width="9.140625" style="74"/>
    <col min="14" max="15" width="18.5703125" style="74" customWidth="1"/>
    <col min="16" max="1024" width="9.140625" style="74"/>
  </cols>
  <sheetData>
    <row r="1" spans="1:10" ht="15" customHeight="1">
      <c r="A1" s="415" t="str">
        <f>Orçamento!A1</f>
        <v>PLANILHA ORÇAMENTARIA - PSF JARDIM AURORA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0" ht="21" customHeight="1">
      <c r="A2" s="264" t="str">
        <f>Resumo!$A$3</f>
        <v xml:space="preserve">Proprietário: </v>
      </c>
      <c r="B2" s="39" t="str">
        <f>Orçamento!$B$2</f>
        <v>Municipio de Sorriso</v>
      </c>
      <c r="C2" s="249"/>
      <c r="D2" s="235"/>
      <c r="E2" s="357" t="s">
        <v>169</v>
      </c>
      <c r="F2" s="357"/>
      <c r="G2" s="43">
        <f>Resumo!G3</f>
        <v>0</v>
      </c>
      <c r="H2" s="233" t="s">
        <v>170</v>
      </c>
      <c r="I2" s="60">
        <f>Resumo!$I$3</f>
        <v>44707</v>
      </c>
      <c r="J2" s="83"/>
    </row>
    <row r="3" spans="1:10" ht="21" customHeight="1">
      <c r="A3" s="264" t="str">
        <f>Resumo!$A$4</f>
        <v>Obra:</v>
      </c>
      <c r="B3" s="45" t="str">
        <f>Resumo!$B$4</f>
        <v>Construção do PSF Jardim Aurora</v>
      </c>
      <c r="C3" s="45"/>
      <c r="D3" s="45"/>
      <c r="E3" s="271"/>
      <c r="F3" s="233" t="s">
        <v>2</v>
      </c>
      <c r="G3" s="43">
        <f>G2/B5</f>
        <v>0</v>
      </c>
      <c r="H3" s="233" t="s">
        <v>171</v>
      </c>
      <c r="I3" s="63">
        <f>'BDI - Serviços'!I24</f>
        <v>0.26371417584863677</v>
      </c>
      <c r="J3" s="83"/>
    </row>
    <row r="4" spans="1:10" ht="31.5" customHeight="1">
      <c r="A4" s="264" t="str">
        <f>Resumo!$A$5</f>
        <v>Local:</v>
      </c>
      <c r="B4" s="392" t="str">
        <f>Resumo!$B$5</f>
        <v>Avenida Perimetral Noroeste, Lote 17E, Bairro Jardim Aurora - Sorriso MT</v>
      </c>
      <c r="C4" s="392"/>
      <c r="D4" s="392"/>
      <c r="E4" s="392"/>
      <c r="F4" s="392"/>
      <c r="G4" s="392"/>
      <c r="H4" s="66" t="s">
        <v>172</v>
      </c>
      <c r="I4" s="416" t="str">
        <f>Resumo!I5</f>
        <v xml:space="preserve">ABRIL/22 - DESONERADO </v>
      </c>
      <c r="J4" s="416"/>
    </row>
    <row r="5" spans="1:10" ht="21" customHeight="1">
      <c r="A5" s="264" t="str">
        <f>Resumo!$A$6</f>
        <v xml:space="preserve">Área: </v>
      </c>
      <c r="B5" s="234">
        <f>Resumo!$B$6</f>
        <v>390.2</v>
      </c>
      <c r="C5" s="45"/>
      <c r="D5" s="45">
        <f>Orçamento!E7</f>
        <v>0</v>
      </c>
      <c r="G5" s="39"/>
      <c r="H5" s="39"/>
      <c r="I5" s="45"/>
      <c r="J5" s="83"/>
    </row>
    <row r="6" spans="1:10" ht="21" customHeight="1">
      <c r="A6" s="395" t="str">
        <f>Resumo!$A$7</f>
        <v xml:space="preserve">Responsável Técnico: </v>
      </c>
      <c r="B6" s="395"/>
      <c r="C6" s="418" t="str">
        <f>Resumo!$B$7</f>
        <v>Amanda Luana X. Bezerra - CREA MT049144</v>
      </c>
      <c r="D6" s="418"/>
      <c r="E6" s="418"/>
      <c r="F6" s="418"/>
      <c r="G6" s="418"/>
      <c r="H6" s="418"/>
      <c r="I6" s="418"/>
      <c r="J6" s="418"/>
    </row>
    <row r="7" spans="1:10">
      <c r="A7" s="8"/>
      <c r="B7" s="8"/>
      <c r="C7" s="10"/>
      <c r="D7" s="11"/>
      <c r="E7" s="8"/>
      <c r="F7" s="8"/>
      <c r="G7" s="73"/>
      <c r="H7" s="8"/>
      <c r="I7" s="9"/>
      <c r="J7" s="73"/>
    </row>
    <row r="8" spans="1:10" ht="17.25">
      <c r="A8" s="417" t="s">
        <v>183</v>
      </c>
      <c r="B8" s="417"/>
      <c r="C8" s="417"/>
      <c r="D8" s="417"/>
      <c r="E8" s="417"/>
      <c r="F8" s="417"/>
      <c r="G8" s="417"/>
      <c r="H8" s="417"/>
      <c r="I8" s="417"/>
      <c r="J8" s="417"/>
    </row>
    <row r="9" spans="1:10">
      <c r="A9" s="84" t="s">
        <v>17</v>
      </c>
      <c r="B9" s="419" t="s">
        <v>184</v>
      </c>
      <c r="C9" s="420"/>
      <c r="D9" s="420"/>
      <c r="E9" s="420"/>
      <c r="F9" s="420"/>
      <c r="G9" s="420"/>
      <c r="H9" s="421"/>
      <c r="I9" s="422">
        <f>SUM(I10:I13)</f>
        <v>6.9499999999999992E-2</v>
      </c>
      <c r="J9" s="423"/>
    </row>
    <row r="10" spans="1:10" ht="16.5" customHeight="1">
      <c r="A10" s="283" t="s">
        <v>20</v>
      </c>
      <c r="B10" s="424" t="s">
        <v>185</v>
      </c>
      <c r="C10" s="425"/>
      <c r="D10" s="425"/>
      <c r="E10" s="426"/>
      <c r="F10" s="427" t="s">
        <v>186</v>
      </c>
      <c r="G10" s="428"/>
      <c r="H10" s="429"/>
      <c r="I10" s="430">
        <v>3.7999999999999999E-2</v>
      </c>
      <c r="J10" s="431"/>
    </row>
    <row r="11" spans="1:10">
      <c r="A11" s="283" t="s">
        <v>22</v>
      </c>
      <c r="B11" s="424" t="s">
        <v>187</v>
      </c>
      <c r="C11" s="425"/>
      <c r="D11" s="425"/>
      <c r="E11" s="426"/>
      <c r="F11" s="427" t="s">
        <v>188</v>
      </c>
      <c r="G11" s="428"/>
      <c r="H11" s="429"/>
      <c r="I11" s="430">
        <v>8.0000000000000002E-3</v>
      </c>
      <c r="J11" s="431"/>
    </row>
    <row r="12" spans="1:10" ht="16.5" customHeight="1">
      <c r="A12" s="283" t="s">
        <v>24</v>
      </c>
      <c r="B12" s="424" t="s">
        <v>189</v>
      </c>
      <c r="C12" s="425"/>
      <c r="D12" s="425"/>
      <c r="E12" s="426"/>
      <c r="F12" s="427" t="s">
        <v>190</v>
      </c>
      <c r="G12" s="428"/>
      <c r="H12" s="429"/>
      <c r="I12" s="430">
        <v>1.2E-2</v>
      </c>
      <c r="J12" s="431"/>
    </row>
    <row r="13" spans="1:10" ht="16.5" customHeight="1">
      <c r="A13" s="283" t="s">
        <v>29</v>
      </c>
      <c r="B13" s="424" t="s">
        <v>191</v>
      </c>
      <c r="C13" s="425"/>
      <c r="D13" s="425"/>
      <c r="E13" s="426"/>
      <c r="F13" s="427" t="s">
        <v>192</v>
      </c>
      <c r="G13" s="428"/>
      <c r="H13" s="429"/>
      <c r="I13" s="430">
        <v>1.15E-2</v>
      </c>
      <c r="J13" s="431"/>
    </row>
    <row r="14" spans="1:10">
      <c r="A14" s="283"/>
      <c r="B14" s="427"/>
      <c r="C14" s="428"/>
      <c r="D14" s="428"/>
      <c r="E14" s="428"/>
      <c r="F14" s="428"/>
      <c r="G14" s="428"/>
      <c r="H14" s="429"/>
      <c r="I14" s="430"/>
      <c r="J14" s="431"/>
    </row>
    <row r="15" spans="1:10" ht="16.5" customHeight="1">
      <c r="A15" s="84" t="s">
        <v>35</v>
      </c>
      <c r="B15" s="419" t="s">
        <v>193</v>
      </c>
      <c r="C15" s="420"/>
      <c r="D15" s="420"/>
      <c r="E15" s="420"/>
      <c r="F15" s="420"/>
      <c r="G15" s="420"/>
      <c r="H15" s="421"/>
      <c r="I15" s="422">
        <f>SUM(I16:I19)</f>
        <v>0.10149999999999999</v>
      </c>
      <c r="J15" s="423"/>
    </row>
    <row r="16" spans="1:10">
      <c r="A16" s="283" t="s">
        <v>37</v>
      </c>
      <c r="B16" s="424" t="s">
        <v>194</v>
      </c>
      <c r="C16" s="425"/>
      <c r="D16" s="425"/>
      <c r="E16" s="425"/>
      <c r="F16" s="425"/>
      <c r="G16" s="425"/>
      <c r="H16" s="426"/>
      <c r="I16" s="430">
        <v>6.4999999999999997E-3</v>
      </c>
      <c r="J16" s="431"/>
    </row>
    <row r="17" spans="1:14" ht="16.5" customHeight="1">
      <c r="A17" s="283" t="s">
        <v>38</v>
      </c>
      <c r="B17" s="424" t="s">
        <v>195</v>
      </c>
      <c r="C17" s="425"/>
      <c r="D17" s="425"/>
      <c r="E17" s="425"/>
      <c r="F17" s="425"/>
      <c r="G17" s="425"/>
      <c r="H17" s="426"/>
      <c r="I17" s="430">
        <v>0.03</v>
      </c>
      <c r="J17" s="431"/>
    </row>
    <row r="18" spans="1:14" ht="16.5" customHeight="1">
      <c r="A18" s="283" t="s">
        <v>39</v>
      </c>
      <c r="B18" s="424" t="s">
        <v>196</v>
      </c>
      <c r="C18" s="425"/>
      <c r="D18" s="425"/>
      <c r="E18" s="425"/>
      <c r="F18" s="425"/>
      <c r="G18" s="425"/>
      <c r="H18" s="426"/>
      <c r="I18" s="432">
        <v>0.02</v>
      </c>
      <c r="J18" s="433"/>
    </row>
    <row r="19" spans="1:14" ht="16.5" customHeight="1">
      <c r="A19" s="283" t="s">
        <v>40</v>
      </c>
      <c r="B19" s="424" t="s">
        <v>197</v>
      </c>
      <c r="C19" s="425"/>
      <c r="D19" s="425"/>
      <c r="E19" s="425"/>
      <c r="F19" s="425"/>
      <c r="G19" s="425"/>
      <c r="H19" s="426"/>
      <c r="I19" s="432">
        <v>4.4999999999999998E-2</v>
      </c>
      <c r="J19" s="433"/>
    </row>
    <row r="20" spans="1:14" ht="16.5" customHeight="1">
      <c r="A20" s="283"/>
      <c r="B20" s="427"/>
      <c r="C20" s="428"/>
      <c r="D20" s="428"/>
      <c r="E20" s="428"/>
      <c r="F20" s="428"/>
      <c r="G20" s="428"/>
      <c r="H20" s="429"/>
      <c r="I20" s="427"/>
      <c r="J20" s="429"/>
    </row>
    <row r="21" spans="1:14" ht="16.5" customHeight="1">
      <c r="A21" s="84" t="s">
        <v>44</v>
      </c>
      <c r="B21" s="419" t="s">
        <v>198</v>
      </c>
      <c r="C21" s="420"/>
      <c r="D21" s="420"/>
      <c r="E21" s="420"/>
      <c r="F21" s="420"/>
      <c r="G21" s="420"/>
      <c r="H21" s="421"/>
      <c r="I21" s="422">
        <f>I22</f>
        <v>6.0999999999999999E-2</v>
      </c>
      <c r="J21" s="423"/>
    </row>
    <row r="22" spans="1:14" ht="16.5" customHeight="1">
      <c r="A22" s="283" t="s">
        <v>46</v>
      </c>
      <c r="B22" s="424" t="s">
        <v>199</v>
      </c>
      <c r="C22" s="425"/>
      <c r="D22" s="425"/>
      <c r="E22" s="425"/>
      <c r="F22" s="425"/>
      <c r="G22" s="425"/>
      <c r="H22" s="426"/>
      <c r="I22" s="430">
        <v>6.0999999999999999E-2</v>
      </c>
      <c r="J22" s="431"/>
    </row>
    <row r="23" spans="1:14">
      <c r="A23" s="282"/>
      <c r="B23" s="427"/>
      <c r="C23" s="428"/>
      <c r="D23" s="428"/>
      <c r="E23" s="428"/>
      <c r="F23" s="428"/>
      <c r="G23" s="428"/>
      <c r="H23" s="429"/>
      <c r="I23" s="427"/>
      <c r="J23" s="429"/>
    </row>
    <row r="24" spans="1:14">
      <c r="A24" s="281"/>
      <c r="B24" s="434" t="s">
        <v>200</v>
      </c>
      <c r="C24" s="435"/>
      <c r="D24" s="435"/>
      <c r="E24" s="435"/>
      <c r="F24" s="435"/>
      <c r="G24" s="435"/>
      <c r="H24" s="436"/>
      <c r="I24" s="437">
        <f>(((1+I10+I11+I12)*(1+I13)*(1+I21))/(1-I15))-1</f>
        <v>0.26371417584863677</v>
      </c>
      <c r="J24" s="437"/>
      <c r="N24" s="88"/>
    </row>
    <row r="25" spans="1:14" ht="16.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4" ht="16.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N26" s="88"/>
    </row>
    <row r="27" spans="1:14" ht="50.25" customHeight="1">
      <c r="A27" s="438" t="s">
        <v>201</v>
      </c>
      <c r="B27" s="438"/>
      <c r="C27" s="438"/>
      <c r="D27" s="438"/>
      <c r="E27" s="438"/>
      <c r="F27" s="438"/>
      <c r="G27" s="438"/>
      <c r="H27" s="438"/>
      <c r="I27" s="438"/>
      <c r="J27" s="438"/>
    </row>
    <row r="28" spans="1:14" ht="16.5" customHeight="1">
      <c r="A28" s="89"/>
      <c r="B28" s="89"/>
      <c r="C28" s="89"/>
      <c r="D28" s="89"/>
      <c r="E28" s="73"/>
      <c r="F28" s="73"/>
      <c r="G28" s="73"/>
      <c r="H28" s="73"/>
      <c r="I28" s="73"/>
      <c r="J28" s="73"/>
    </row>
    <row r="29" spans="1:14" ht="16.5" customHeight="1">
      <c r="A29" s="89"/>
      <c r="B29" s="73"/>
      <c r="C29" s="89"/>
      <c r="D29" s="89"/>
      <c r="E29" s="73"/>
      <c r="F29" s="73"/>
      <c r="G29" s="73"/>
      <c r="H29" s="73"/>
      <c r="I29" s="73"/>
      <c r="J29" s="73"/>
    </row>
    <row r="30" spans="1:14" ht="16.5" customHeight="1">
      <c r="A30" s="89"/>
      <c r="B30" s="89"/>
      <c r="C30" s="89"/>
      <c r="D30" s="89"/>
      <c r="E30" s="73"/>
      <c r="F30" s="73"/>
      <c r="G30" s="73"/>
      <c r="H30" s="73"/>
      <c r="I30" s="73"/>
      <c r="J30" s="73"/>
    </row>
    <row r="31" spans="1:14">
      <c r="A31" s="89" t="s">
        <v>202</v>
      </c>
      <c r="B31" s="89"/>
      <c r="C31" s="89"/>
      <c r="D31" s="89"/>
      <c r="E31" s="73"/>
      <c r="F31" s="73"/>
      <c r="G31" s="73"/>
      <c r="H31" s="73"/>
      <c r="I31" s="73"/>
      <c r="J31" s="73"/>
    </row>
    <row r="32" spans="1:14" ht="16.5" customHeight="1">
      <c r="A32" s="89" t="s">
        <v>203</v>
      </c>
      <c r="B32" s="89"/>
      <c r="C32" s="89"/>
      <c r="D32" s="89"/>
      <c r="E32" s="73"/>
      <c r="F32" s="73"/>
      <c r="G32" s="73"/>
      <c r="H32" s="73"/>
      <c r="I32" s="73"/>
      <c r="J32" s="73"/>
    </row>
    <row r="33" spans="1:10" ht="16.5" customHeight="1">
      <c r="A33" s="89" t="s">
        <v>204</v>
      </c>
      <c r="B33" s="89"/>
      <c r="C33" s="89"/>
      <c r="D33" s="89"/>
      <c r="E33" s="73"/>
      <c r="F33" s="73"/>
      <c r="G33" s="73"/>
      <c r="H33" s="73"/>
      <c r="I33" s="73"/>
      <c r="J33" s="73"/>
    </row>
    <row r="34" spans="1:10" ht="16.5" customHeight="1">
      <c r="A34" s="89" t="s">
        <v>205</v>
      </c>
      <c r="B34" s="89"/>
      <c r="C34" s="89"/>
      <c r="D34" s="89"/>
      <c r="E34" s="73"/>
      <c r="F34" s="73"/>
      <c r="G34" s="73"/>
      <c r="H34" s="73"/>
      <c r="I34" s="73"/>
      <c r="J34" s="73"/>
    </row>
    <row r="35" spans="1:10" ht="16.5" customHeight="1">
      <c r="A35" s="89" t="s">
        <v>206</v>
      </c>
      <c r="B35" s="89"/>
      <c r="C35" s="89"/>
      <c r="D35" s="89"/>
      <c r="E35" s="73"/>
      <c r="F35" s="73"/>
      <c r="G35" s="73"/>
      <c r="H35" s="73"/>
      <c r="I35" s="73"/>
      <c r="J35" s="73"/>
    </row>
    <row r="36" spans="1:10" ht="28.5" customHeight="1">
      <c r="A36" s="89" t="s">
        <v>207</v>
      </c>
      <c r="B36" s="89"/>
      <c r="C36" s="89"/>
      <c r="D36" s="89"/>
      <c r="E36" s="73"/>
      <c r="F36" s="73"/>
      <c r="G36" s="73"/>
      <c r="H36" s="73"/>
      <c r="I36" s="73"/>
      <c r="J36" s="73"/>
    </row>
    <row r="37" spans="1:10" ht="28.5" customHeight="1">
      <c r="A37" s="89" t="s">
        <v>208</v>
      </c>
      <c r="B37" s="73"/>
      <c r="C37" s="73"/>
      <c r="D37" s="73"/>
      <c r="E37" s="73"/>
      <c r="F37" s="73"/>
      <c r="G37" s="73"/>
      <c r="H37" s="73"/>
      <c r="I37" s="73"/>
      <c r="J37" s="73"/>
    </row>
    <row r="38" spans="1:10">
      <c r="A38" s="73"/>
      <c r="B38" s="73"/>
      <c r="C38" s="73"/>
      <c r="D38" s="73"/>
      <c r="E38" s="73"/>
      <c r="F38" s="73"/>
      <c r="G38" s="73"/>
      <c r="H38" s="73"/>
      <c r="I38" s="73"/>
      <c r="J38" s="73"/>
    </row>
    <row r="39" spans="1:10">
      <c r="A39" s="73"/>
      <c r="B39" s="73"/>
      <c r="C39" s="73"/>
      <c r="D39" s="73"/>
      <c r="E39" s="73"/>
      <c r="F39" s="73"/>
      <c r="G39" s="73"/>
      <c r="H39" s="73"/>
      <c r="I39" s="73"/>
      <c r="J39" s="73"/>
    </row>
    <row r="40" spans="1:10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>
      <c r="A41" s="73"/>
      <c r="B41" s="73"/>
      <c r="C41" s="73"/>
      <c r="D41" s="73"/>
      <c r="E41" s="73"/>
      <c r="F41" s="73"/>
      <c r="G41" s="73"/>
      <c r="H41" s="73"/>
      <c r="I41" s="73"/>
      <c r="J41" s="73"/>
    </row>
    <row r="42" spans="1:10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>
      <c r="A45" s="73"/>
      <c r="B45" s="73"/>
      <c r="C45" s="73"/>
      <c r="D45" s="73"/>
      <c r="E45" s="73"/>
      <c r="F45" s="73"/>
      <c r="G45" s="73"/>
      <c r="H45" s="73"/>
      <c r="I45" s="73"/>
      <c r="J45" s="73"/>
    </row>
    <row r="46" spans="1:10">
      <c r="A46" s="73"/>
      <c r="B46" s="73"/>
      <c r="C46" s="73"/>
      <c r="D46" s="73"/>
      <c r="E46" s="73"/>
      <c r="F46" s="73"/>
      <c r="G46" s="73"/>
      <c r="H46" s="73"/>
      <c r="I46" s="73"/>
      <c r="J46" s="73"/>
    </row>
    <row r="47" spans="1:10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10">
      <c r="A48" s="73"/>
      <c r="B48" s="73"/>
      <c r="C48" s="73"/>
      <c r="D48" s="73"/>
      <c r="E48" s="73"/>
      <c r="F48" s="73"/>
      <c r="G48" s="73"/>
      <c r="H48" s="73"/>
      <c r="I48" s="73"/>
      <c r="J48" s="73"/>
    </row>
    <row r="49" spans="1:10">
      <c r="A49" s="73"/>
      <c r="B49" s="73"/>
      <c r="C49" s="73"/>
      <c r="D49" s="73"/>
      <c r="E49" s="73"/>
      <c r="F49" s="73"/>
      <c r="G49" s="73"/>
      <c r="H49" s="73"/>
      <c r="I49" s="73"/>
      <c r="J49" s="73"/>
    </row>
    <row r="50" spans="1:10">
      <c r="A50" s="73"/>
      <c r="B50" s="73"/>
      <c r="C50" s="73"/>
      <c r="D50" s="73"/>
      <c r="E50" s="73"/>
      <c r="F50" s="73"/>
      <c r="G50" s="73"/>
      <c r="H50" s="73"/>
      <c r="I50" s="73"/>
      <c r="J50" s="73"/>
    </row>
    <row r="51" spans="1:10">
      <c r="A51" s="73"/>
      <c r="B51" s="73"/>
      <c r="C51" s="73"/>
      <c r="D51" s="73"/>
      <c r="E51" s="73"/>
      <c r="F51" s="73"/>
      <c r="G51" s="73"/>
      <c r="H51" s="73"/>
      <c r="I51" s="73"/>
      <c r="J51" s="73"/>
    </row>
    <row r="52" spans="1:10">
      <c r="A52" s="73"/>
      <c r="B52" s="73"/>
      <c r="C52" s="73"/>
      <c r="D52" s="73"/>
      <c r="E52" s="73"/>
      <c r="F52" s="73"/>
      <c r="G52" s="73"/>
      <c r="H52" s="73"/>
      <c r="I52" s="73"/>
      <c r="J52" s="73"/>
    </row>
    <row r="53" spans="1:10">
      <c r="A53" s="73"/>
      <c r="B53" s="73"/>
      <c r="C53" s="73"/>
      <c r="D53" s="73"/>
      <c r="E53" s="73"/>
      <c r="F53" s="73"/>
      <c r="G53" s="73"/>
      <c r="H53" s="73"/>
      <c r="I53" s="73"/>
      <c r="J53" s="73"/>
    </row>
  </sheetData>
  <mergeCells count="44">
    <mergeCell ref="I21:J21"/>
    <mergeCell ref="B21:H21"/>
    <mergeCell ref="B24:H24"/>
    <mergeCell ref="I24:J24"/>
    <mergeCell ref="A27:J27"/>
    <mergeCell ref="B22:H22"/>
    <mergeCell ref="I22:J22"/>
    <mergeCell ref="B23:H23"/>
    <mergeCell ref="I23:J23"/>
    <mergeCell ref="B18:H18"/>
    <mergeCell ref="I18:J18"/>
    <mergeCell ref="B19:H19"/>
    <mergeCell ref="I19:J19"/>
    <mergeCell ref="B20:H20"/>
    <mergeCell ref="I20:J20"/>
    <mergeCell ref="B15:H15"/>
    <mergeCell ref="I15:J15"/>
    <mergeCell ref="B16:H16"/>
    <mergeCell ref="I16:J16"/>
    <mergeCell ref="B17:H17"/>
    <mergeCell ref="I17:J17"/>
    <mergeCell ref="B13:E13"/>
    <mergeCell ref="F13:H13"/>
    <mergeCell ref="I13:J13"/>
    <mergeCell ref="B14:H14"/>
    <mergeCell ref="I14:J14"/>
    <mergeCell ref="B11:E11"/>
    <mergeCell ref="F11:H11"/>
    <mergeCell ref="I11:J11"/>
    <mergeCell ref="B12:E12"/>
    <mergeCell ref="F12:H12"/>
    <mergeCell ref="I12:J12"/>
    <mergeCell ref="B9:H9"/>
    <mergeCell ref="I9:J9"/>
    <mergeCell ref="B10:E10"/>
    <mergeCell ref="F10:H10"/>
    <mergeCell ref="I10:J10"/>
    <mergeCell ref="A1:J1"/>
    <mergeCell ref="E2:F2"/>
    <mergeCell ref="B4:G4"/>
    <mergeCell ref="I4:J4"/>
    <mergeCell ref="A8:J8"/>
    <mergeCell ref="A6:B6"/>
    <mergeCell ref="C6:J6"/>
  </mergeCells>
  <pageMargins left="0.59027777777777801" right="0.118055555555556" top="1.0236111111111099" bottom="0.98402777777777795" header="0.51180555555555496" footer="0.31527777777777799"/>
  <pageSetup paperSize="9" scale="90" firstPageNumber="0" orientation="portrait" r:id="rId1"/>
  <headerFooter>
    <oddFooter>&amp;R&amp;P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showZeros="0" view="pageLayout" zoomScale="86" zoomScaleNormal="100" zoomScaleSheetLayoutView="86" zoomScalePageLayoutView="86" workbookViewId="0">
      <selection activeCell="M43" sqref="M43"/>
    </sheetView>
  </sheetViews>
  <sheetFormatPr defaultColWidth="9.140625" defaultRowHeight="16.5"/>
  <cols>
    <col min="1" max="1" width="12.28515625" style="74" customWidth="1"/>
    <col min="2" max="2" width="22.28515625" style="74" customWidth="1"/>
    <col min="3" max="3" width="7.5703125" style="74" customWidth="1"/>
    <col min="4" max="4" width="4.85546875" style="74" customWidth="1"/>
    <col min="5" max="5" width="7.140625" style="74" customWidth="1"/>
    <col min="6" max="6" width="12.42578125" style="74" customWidth="1"/>
    <col min="7" max="7" width="14.85546875" style="74" customWidth="1"/>
    <col min="8" max="8" width="16.140625" style="74" customWidth="1"/>
    <col min="9" max="9" width="9.42578125" style="74" customWidth="1"/>
    <col min="10" max="10" width="8.28515625" style="74" customWidth="1"/>
    <col min="11" max="11" width="6.7109375" style="74" customWidth="1"/>
    <col min="12" max="13" width="9.140625" style="74"/>
    <col min="14" max="15" width="18.5703125" style="74" customWidth="1"/>
    <col min="16" max="1024" width="9.140625" style="74"/>
  </cols>
  <sheetData>
    <row r="1" spans="1:10" ht="15" customHeight="1">
      <c r="A1" s="402" t="str">
        <f>'BDI - Serviços'!A1:J1</f>
        <v>PLANILHA ORÇAMENTARIA - PSF JARDIM AURORA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21" customHeight="1">
      <c r="A2" s="272" t="str">
        <f>Resumo!$A$3</f>
        <v xml:space="preserve">Proprietário: </v>
      </c>
      <c r="B2" s="90" t="str">
        <f>Resumo!$B$3</f>
        <v>Municipio de Sorriso</v>
      </c>
      <c r="C2" s="90"/>
      <c r="D2" s="90"/>
      <c r="E2" s="272" t="s">
        <v>169</v>
      </c>
      <c r="F2" s="272"/>
      <c r="G2" s="91">
        <f>'BDI - Serviços'!G2</f>
        <v>0</v>
      </c>
      <c r="H2" s="273" t="s">
        <v>170</v>
      </c>
      <c r="I2" s="275">
        <f>Resumo!$I$3</f>
        <v>44707</v>
      </c>
      <c r="J2" s="90"/>
    </row>
    <row r="3" spans="1:10" ht="21" customHeight="1">
      <c r="A3" s="264" t="str">
        <f>Resumo!$A$4</f>
        <v>Obra:</v>
      </c>
      <c r="B3" s="90" t="str">
        <f>Resumo!$B$4</f>
        <v>Construção do PSF Jardim Aurora</v>
      </c>
      <c r="C3" s="45"/>
      <c r="D3" s="45"/>
      <c r="E3" s="264"/>
      <c r="F3" s="264" t="s">
        <v>2</v>
      </c>
      <c r="G3" s="92">
        <f>'BDI - Serviços'!G3</f>
        <v>0</v>
      </c>
      <c r="H3" s="274" t="s">
        <v>171</v>
      </c>
      <c r="I3" s="276">
        <f>'BDI - Serviços'!I3</f>
        <v>0.26371417584863677</v>
      </c>
      <c r="J3" s="45"/>
    </row>
    <row r="4" spans="1:10" ht="43.5" customHeight="1">
      <c r="A4" s="264" t="str">
        <f>Resumo!$A$5</f>
        <v>Local:</v>
      </c>
      <c r="B4" s="90" t="str">
        <f>Resumo!$B$5</f>
        <v>Avenida Perimetral Noroeste, Lote 17E, Bairro Jardim Aurora - Sorriso MT</v>
      </c>
      <c r="C4" s="45"/>
      <c r="D4" s="45"/>
      <c r="E4" s="45"/>
      <c r="F4" s="45"/>
      <c r="G4" s="94"/>
      <c r="H4" s="274" t="s">
        <v>172</v>
      </c>
      <c r="I4" s="416" t="str">
        <f>'BDI - Serviços'!I4:J4</f>
        <v xml:space="preserve">ABRIL/22 - DESONERADO </v>
      </c>
      <c r="J4" s="416"/>
    </row>
    <row r="5" spans="1:10" ht="21" customHeight="1">
      <c r="A5" s="264" t="str">
        <f>Resumo!$A$6</f>
        <v xml:space="preserve">Área: </v>
      </c>
      <c r="B5" s="242">
        <f>Resumo!$B$6</f>
        <v>390.2</v>
      </c>
      <c r="C5" s="45"/>
      <c r="D5" s="45">
        <f>Orçamento!E7</f>
        <v>0</v>
      </c>
      <c r="E5" s="45"/>
      <c r="F5" s="45"/>
      <c r="G5" s="94"/>
      <c r="H5" s="93"/>
      <c r="I5" s="45"/>
      <c r="J5" s="45"/>
    </row>
    <row r="6" spans="1:10" ht="21" customHeight="1">
      <c r="A6" s="264" t="str">
        <f>Resumo!$A$7</f>
        <v xml:space="preserve">Responsável Técnico: </v>
      </c>
      <c r="B6" s="39"/>
      <c r="C6" s="45"/>
      <c r="D6" s="45"/>
      <c r="E6" s="45"/>
      <c r="F6" s="45"/>
      <c r="G6" s="94"/>
      <c r="H6" s="93"/>
      <c r="I6" s="45"/>
      <c r="J6" s="45"/>
    </row>
    <row r="7" spans="1:10" ht="21" customHeight="1">
      <c r="A7" s="95"/>
      <c r="B7" s="96"/>
      <c r="C7" s="73"/>
      <c r="D7" s="73"/>
      <c r="E7" s="8"/>
      <c r="F7" s="73"/>
      <c r="G7" s="97"/>
      <c r="H7" s="95"/>
      <c r="I7" s="73"/>
      <c r="J7" s="73"/>
    </row>
    <row r="8" spans="1:10">
      <c r="A8" s="402" t="s">
        <v>209</v>
      </c>
      <c r="B8" s="402"/>
      <c r="C8" s="402"/>
      <c r="D8" s="402"/>
      <c r="E8" s="402"/>
      <c r="F8" s="402"/>
      <c r="G8" s="402"/>
      <c r="H8" s="402"/>
      <c r="I8" s="402"/>
      <c r="J8" s="402"/>
    </row>
    <row r="9" spans="1:10">
      <c r="A9" s="84" t="s">
        <v>17</v>
      </c>
      <c r="B9" s="439" t="s">
        <v>210</v>
      </c>
      <c r="C9" s="439"/>
      <c r="D9" s="439"/>
      <c r="E9" s="439"/>
      <c r="F9" s="439"/>
      <c r="G9" s="439"/>
      <c r="H9" s="439"/>
      <c r="I9" s="440">
        <f>SUM(I10:I14)</f>
        <v>4.3900000000000002E-2</v>
      </c>
      <c r="J9" s="440"/>
    </row>
    <row r="10" spans="1:10">
      <c r="A10" s="85" t="s">
        <v>20</v>
      </c>
      <c r="B10" s="441" t="s">
        <v>211</v>
      </c>
      <c r="C10" s="441"/>
      <c r="D10" s="441"/>
      <c r="E10" s="441"/>
      <c r="F10" s="442"/>
      <c r="G10" s="442"/>
      <c r="H10" s="442"/>
      <c r="I10" s="443">
        <v>2.0500000000000001E-2</v>
      </c>
      <c r="J10" s="443"/>
    </row>
    <row r="11" spans="1:10">
      <c r="A11" s="85" t="s">
        <v>22</v>
      </c>
      <c r="B11" s="441" t="s">
        <v>212</v>
      </c>
      <c r="C11" s="441"/>
      <c r="D11" s="441"/>
      <c r="E11" s="441"/>
      <c r="F11" s="442"/>
      <c r="G11" s="442"/>
      <c r="H11" s="442"/>
      <c r="I11" s="443">
        <v>2.2000000000000001E-3</v>
      </c>
      <c r="J11" s="443"/>
    </row>
    <row r="12" spans="1:10">
      <c r="A12" s="85" t="s">
        <v>24</v>
      </c>
      <c r="B12" s="441" t="s">
        <v>191</v>
      </c>
      <c r="C12" s="441"/>
      <c r="D12" s="441"/>
      <c r="E12" s="441"/>
      <c r="F12" s="442"/>
      <c r="G12" s="442"/>
      <c r="H12" s="442"/>
      <c r="I12" s="443">
        <v>1.2E-2</v>
      </c>
      <c r="J12" s="443"/>
    </row>
    <row r="13" spans="1:10">
      <c r="A13" s="85" t="s">
        <v>29</v>
      </c>
      <c r="B13" s="441" t="s">
        <v>213</v>
      </c>
      <c r="C13" s="441"/>
      <c r="D13" s="441"/>
      <c r="E13" s="441"/>
      <c r="F13" s="442"/>
      <c r="G13" s="442"/>
      <c r="H13" s="442"/>
      <c r="I13" s="443">
        <v>4.1999999999999997E-3</v>
      </c>
      <c r="J13" s="443"/>
    </row>
    <row r="14" spans="1:10">
      <c r="A14" s="85" t="s">
        <v>32</v>
      </c>
      <c r="B14" s="441" t="s">
        <v>214</v>
      </c>
      <c r="C14" s="441"/>
      <c r="D14" s="441"/>
      <c r="E14" s="441"/>
      <c r="F14" s="442"/>
      <c r="G14" s="442"/>
      <c r="H14" s="442"/>
      <c r="I14" s="443">
        <v>5.0000000000000001E-3</v>
      </c>
      <c r="J14" s="443"/>
    </row>
    <row r="15" spans="1:10">
      <c r="A15" s="85"/>
      <c r="B15" s="442"/>
      <c r="C15" s="442"/>
      <c r="D15" s="442"/>
      <c r="E15" s="442"/>
      <c r="F15" s="442"/>
      <c r="G15" s="442"/>
      <c r="H15" s="442"/>
      <c r="I15" s="443"/>
      <c r="J15" s="443"/>
    </row>
    <row r="16" spans="1:10">
      <c r="A16" s="84" t="s">
        <v>35</v>
      </c>
      <c r="B16" s="439" t="s">
        <v>193</v>
      </c>
      <c r="C16" s="439"/>
      <c r="D16" s="439"/>
      <c r="E16" s="439"/>
      <c r="F16" s="439"/>
      <c r="G16" s="439"/>
      <c r="H16" s="439"/>
      <c r="I16" s="440">
        <f>SUM(I17:I19)</f>
        <v>7.1500000000000008E-2</v>
      </c>
      <c r="J16" s="440"/>
    </row>
    <row r="17" spans="1:14">
      <c r="A17" s="85" t="s">
        <v>37</v>
      </c>
      <c r="B17" s="441" t="s">
        <v>194</v>
      </c>
      <c r="C17" s="441"/>
      <c r="D17" s="441"/>
      <c r="E17" s="441"/>
      <c r="F17" s="441"/>
      <c r="G17" s="441"/>
      <c r="H17" s="441"/>
      <c r="I17" s="443">
        <v>6.4999999999999997E-3</v>
      </c>
      <c r="J17" s="443"/>
    </row>
    <row r="18" spans="1:14">
      <c r="A18" s="85" t="s">
        <v>38</v>
      </c>
      <c r="B18" s="441" t="s">
        <v>195</v>
      </c>
      <c r="C18" s="441"/>
      <c r="D18" s="441"/>
      <c r="E18" s="441"/>
      <c r="F18" s="441"/>
      <c r="G18" s="441"/>
      <c r="H18" s="441"/>
      <c r="I18" s="443">
        <v>0.03</v>
      </c>
      <c r="J18" s="443"/>
    </row>
    <row r="19" spans="1:14">
      <c r="A19" s="85" t="s">
        <v>39</v>
      </c>
      <c r="B19" s="441" t="s">
        <v>196</v>
      </c>
      <c r="C19" s="441"/>
      <c r="D19" s="441"/>
      <c r="E19" s="441"/>
      <c r="F19" s="441"/>
      <c r="G19" s="441"/>
      <c r="H19" s="441"/>
      <c r="I19" s="443">
        <v>3.5000000000000003E-2</v>
      </c>
      <c r="J19" s="443"/>
    </row>
    <row r="20" spans="1:14">
      <c r="A20" s="85"/>
      <c r="B20" s="442"/>
      <c r="C20" s="442"/>
      <c r="D20" s="442"/>
      <c r="E20" s="442"/>
      <c r="F20" s="442"/>
      <c r="G20" s="442"/>
      <c r="H20" s="442"/>
      <c r="I20" s="442"/>
      <c r="J20" s="442"/>
    </row>
    <row r="21" spans="1:14">
      <c r="A21" s="84" t="s">
        <v>44</v>
      </c>
      <c r="B21" s="439" t="s">
        <v>198</v>
      </c>
      <c r="C21" s="439"/>
      <c r="D21" s="439"/>
      <c r="E21" s="439"/>
      <c r="F21" s="439"/>
      <c r="G21" s="439"/>
      <c r="H21" s="439"/>
      <c r="I21" s="440">
        <f>I22</f>
        <v>3.8300000000000001E-2</v>
      </c>
      <c r="J21" s="440"/>
    </row>
    <row r="22" spans="1:14">
      <c r="A22" s="85" t="s">
        <v>46</v>
      </c>
      <c r="B22" s="441" t="s">
        <v>215</v>
      </c>
      <c r="C22" s="441"/>
      <c r="D22" s="441"/>
      <c r="E22" s="441"/>
      <c r="F22" s="441"/>
      <c r="G22" s="441"/>
      <c r="H22" s="441"/>
      <c r="I22" s="443">
        <v>3.8300000000000001E-2</v>
      </c>
      <c r="J22" s="443"/>
    </row>
    <row r="23" spans="1:14">
      <c r="A23" s="86"/>
      <c r="B23" s="444"/>
      <c r="C23" s="444"/>
      <c r="D23" s="444"/>
      <c r="E23" s="444"/>
      <c r="F23" s="444"/>
      <c r="G23" s="444"/>
      <c r="H23" s="444"/>
      <c r="I23" s="444"/>
      <c r="J23" s="444"/>
    </row>
    <row r="24" spans="1:14">
      <c r="A24" s="87"/>
      <c r="B24" s="445" t="s">
        <v>216</v>
      </c>
      <c r="C24" s="445"/>
      <c r="D24" s="445"/>
      <c r="E24" s="445"/>
      <c r="F24" s="445"/>
      <c r="G24" s="445"/>
      <c r="H24" s="445"/>
      <c r="I24" s="446">
        <f>((1-I19+I9+I21)/(1-I16))-1</f>
        <v>0.12784060312331702</v>
      </c>
      <c r="J24" s="446"/>
      <c r="N24" s="88"/>
    </row>
    <row r="25" spans="1:14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4">
      <c r="A26" s="73"/>
      <c r="B26" s="73"/>
      <c r="C26" s="73"/>
      <c r="D26" s="73"/>
      <c r="E26" s="73"/>
      <c r="F26" s="73"/>
      <c r="G26" s="73"/>
      <c r="H26" s="73"/>
      <c r="I26" s="73"/>
      <c r="J26" s="73"/>
      <c r="N26" s="88"/>
    </row>
    <row r="27" spans="1:14" ht="50.25" customHeight="1">
      <c r="A27" s="438" t="s">
        <v>201</v>
      </c>
      <c r="B27" s="438"/>
      <c r="C27" s="438"/>
      <c r="D27" s="438"/>
      <c r="E27" s="438"/>
      <c r="F27" s="438"/>
      <c r="G27" s="438"/>
      <c r="H27" s="438"/>
      <c r="I27" s="438"/>
      <c r="J27" s="438"/>
    </row>
    <row r="28" spans="1:14">
      <c r="A28" s="89"/>
      <c r="B28" s="89"/>
      <c r="C28" s="89"/>
      <c r="D28" s="89"/>
      <c r="E28" s="73"/>
      <c r="F28" s="73"/>
      <c r="G28" s="73"/>
      <c r="H28" s="73"/>
      <c r="I28" s="73"/>
      <c r="J28" s="73"/>
    </row>
    <row r="29" spans="1:14">
      <c r="A29" s="89"/>
      <c r="B29" s="73"/>
      <c r="C29" s="1"/>
      <c r="D29" s="89"/>
      <c r="E29" s="1"/>
      <c r="F29" s="73"/>
      <c r="G29" s="73"/>
      <c r="H29" s="73"/>
      <c r="I29" s="73"/>
      <c r="J29" s="73"/>
    </row>
    <row r="30" spans="1:14">
      <c r="A30" s="89"/>
      <c r="B30" s="89"/>
      <c r="C30" s="89"/>
      <c r="D30" s="89"/>
      <c r="E30" s="73"/>
      <c r="F30" s="73"/>
      <c r="G30" s="73"/>
      <c r="H30" s="73"/>
      <c r="I30" s="73"/>
      <c r="J30" s="73"/>
    </row>
    <row r="31" spans="1:14">
      <c r="A31" s="89"/>
      <c r="B31" s="89"/>
      <c r="C31" s="89"/>
      <c r="D31" s="89"/>
      <c r="E31" s="73"/>
      <c r="F31" s="73"/>
      <c r="G31" s="73"/>
      <c r="H31" s="73"/>
      <c r="I31" s="73"/>
      <c r="J31" s="73"/>
    </row>
    <row r="32" spans="1:14">
      <c r="A32" s="89"/>
      <c r="B32" s="89"/>
      <c r="C32" s="89"/>
      <c r="D32" s="89"/>
      <c r="E32" s="73"/>
      <c r="F32" s="73"/>
      <c r="G32" s="73"/>
      <c r="H32" s="73"/>
      <c r="I32" s="73"/>
      <c r="J32" s="73"/>
    </row>
    <row r="33" spans="1:10">
      <c r="A33" s="98"/>
      <c r="B33" s="89"/>
      <c r="C33" s="89"/>
      <c r="D33" s="89"/>
      <c r="E33" s="73"/>
      <c r="F33" s="73"/>
      <c r="G33" s="73"/>
      <c r="H33" s="73"/>
      <c r="I33" s="73"/>
      <c r="J33" s="99"/>
    </row>
    <row r="34" spans="1:10">
      <c r="A34" s="98"/>
      <c r="B34" s="89"/>
      <c r="C34" s="89"/>
      <c r="D34" s="89"/>
      <c r="E34" s="73"/>
      <c r="F34" s="73"/>
      <c r="G34" s="73"/>
      <c r="H34" s="73"/>
      <c r="I34" s="73"/>
      <c r="J34" s="99"/>
    </row>
    <row r="35" spans="1:10">
      <c r="A35" s="98"/>
      <c r="B35" s="89"/>
      <c r="C35" s="89"/>
      <c r="D35" s="89"/>
      <c r="E35" s="73"/>
      <c r="F35" s="73"/>
      <c r="G35" s="73"/>
      <c r="H35" s="73"/>
      <c r="I35" s="73"/>
      <c r="J35" s="99"/>
    </row>
    <row r="36" spans="1:10">
      <c r="A36" s="98"/>
      <c r="B36" s="89"/>
      <c r="C36" s="89"/>
      <c r="D36" s="89"/>
      <c r="E36" s="73"/>
      <c r="F36" s="73"/>
      <c r="G36" s="73"/>
      <c r="H36" s="73"/>
      <c r="I36" s="73"/>
      <c r="J36" s="99"/>
    </row>
    <row r="37" spans="1:10">
      <c r="A37" s="98"/>
      <c r="B37" s="73"/>
      <c r="C37" s="73"/>
      <c r="D37" s="73"/>
      <c r="E37" s="73"/>
      <c r="F37" s="73"/>
      <c r="G37" s="73"/>
      <c r="H37" s="73"/>
      <c r="I37" s="73"/>
      <c r="J37" s="99"/>
    </row>
    <row r="38" spans="1:10">
      <c r="A38" s="100"/>
      <c r="B38" s="73"/>
      <c r="C38" s="73"/>
      <c r="D38" s="73"/>
      <c r="E38" s="73"/>
      <c r="F38" s="73"/>
      <c r="G38" s="73"/>
      <c r="H38" s="73"/>
      <c r="I38" s="73"/>
      <c r="J38" s="99"/>
    </row>
    <row r="39" spans="1:10">
      <c r="A39" s="101"/>
      <c r="B39" s="102"/>
      <c r="C39" s="102"/>
      <c r="D39" s="102"/>
      <c r="E39" s="102"/>
      <c r="F39" s="102"/>
      <c r="G39" s="102"/>
      <c r="H39" s="102"/>
      <c r="I39" s="102"/>
      <c r="J39" s="103"/>
    </row>
    <row r="40" spans="1:10">
      <c r="A40" s="104"/>
      <c r="B40" s="73"/>
      <c r="C40" s="73"/>
      <c r="D40" s="73"/>
      <c r="E40" s="73"/>
      <c r="F40" s="73"/>
      <c r="G40" s="73"/>
      <c r="H40" s="73"/>
      <c r="I40" s="73"/>
      <c r="J40" s="105"/>
    </row>
    <row r="41" spans="1:10">
      <c r="A41" s="104"/>
      <c r="B41" s="73"/>
      <c r="C41" s="73"/>
      <c r="D41" s="73"/>
      <c r="E41" s="73"/>
      <c r="F41" s="73"/>
      <c r="G41" s="73"/>
      <c r="H41" s="73"/>
      <c r="I41" s="73"/>
      <c r="J41" s="105"/>
    </row>
    <row r="42" spans="1:10">
      <c r="A42" s="104"/>
      <c r="B42" s="73"/>
      <c r="C42" s="73"/>
      <c r="D42" s="73"/>
      <c r="E42" s="73"/>
      <c r="F42" s="73"/>
      <c r="G42" s="73"/>
      <c r="H42" s="73"/>
      <c r="I42" s="73"/>
      <c r="J42" s="105"/>
    </row>
    <row r="43" spans="1:10">
      <c r="A43" s="106"/>
      <c r="B43" s="107"/>
      <c r="C43" s="107"/>
      <c r="D43" s="107"/>
      <c r="E43" s="107"/>
      <c r="F43" s="107"/>
      <c r="G43" s="107"/>
      <c r="H43" s="107"/>
      <c r="I43" s="107"/>
      <c r="J43" s="108"/>
    </row>
    <row r="44" spans="1:10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>
      <c r="A45" s="73"/>
      <c r="B45" s="73"/>
      <c r="C45" s="73"/>
      <c r="D45" s="73"/>
      <c r="E45" s="73"/>
      <c r="F45" s="73"/>
      <c r="G45" s="73"/>
      <c r="H45" s="73"/>
      <c r="I45" s="73"/>
      <c r="J45" s="73"/>
    </row>
    <row r="46" spans="1:10">
      <c r="A46" s="73"/>
      <c r="B46" s="73"/>
      <c r="C46" s="73"/>
      <c r="D46" s="73"/>
      <c r="E46" s="73"/>
      <c r="F46" s="73"/>
      <c r="G46" s="73"/>
      <c r="H46" s="73"/>
      <c r="I46" s="73"/>
      <c r="J46" s="73"/>
    </row>
    <row r="47" spans="1:10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10">
      <c r="A48" s="73"/>
      <c r="B48" s="73"/>
      <c r="C48" s="73"/>
      <c r="D48" s="73"/>
      <c r="E48" s="73"/>
      <c r="F48" s="73"/>
      <c r="G48" s="73"/>
      <c r="H48" s="73"/>
      <c r="I48" s="73"/>
      <c r="J48" s="73"/>
    </row>
    <row r="49" spans="1:10">
      <c r="A49" s="73"/>
      <c r="B49" s="73"/>
      <c r="C49" s="73"/>
      <c r="D49" s="73"/>
      <c r="E49" s="73"/>
      <c r="F49" s="73"/>
      <c r="G49" s="73"/>
      <c r="H49" s="73"/>
      <c r="I49" s="73"/>
      <c r="J49" s="73"/>
    </row>
    <row r="50" spans="1:10">
      <c r="A50" s="73"/>
      <c r="B50" s="73"/>
      <c r="C50" s="73"/>
      <c r="D50" s="73"/>
      <c r="E50" s="73"/>
      <c r="F50" s="73"/>
      <c r="G50" s="73"/>
      <c r="H50" s="73"/>
      <c r="I50" s="73"/>
      <c r="J50" s="73"/>
    </row>
    <row r="51" spans="1:10">
      <c r="A51" s="73"/>
      <c r="B51" s="73"/>
      <c r="C51" s="73"/>
      <c r="D51" s="73"/>
      <c r="E51" s="73"/>
      <c r="F51" s="73"/>
      <c r="G51" s="73"/>
      <c r="H51" s="73"/>
      <c r="I51" s="73"/>
      <c r="J51" s="73"/>
    </row>
    <row r="52" spans="1:10">
      <c r="A52" s="73"/>
      <c r="B52" s="73"/>
      <c r="C52" s="73"/>
      <c r="D52" s="73"/>
      <c r="E52" s="73"/>
      <c r="F52" s="73"/>
      <c r="G52" s="73"/>
      <c r="H52" s="73"/>
      <c r="I52" s="73"/>
      <c r="J52" s="73"/>
    </row>
    <row r="53" spans="1:10">
      <c r="A53" s="73"/>
      <c r="B53" s="73"/>
      <c r="C53" s="73"/>
      <c r="D53" s="73"/>
      <c r="E53" s="73"/>
      <c r="F53" s="73"/>
      <c r="G53" s="73"/>
      <c r="H53" s="73"/>
      <c r="I53" s="73"/>
      <c r="J53" s="73"/>
    </row>
  </sheetData>
  <mergeCells count="41">
    <mergeCell ref="A27:J27"/>
    <mergeCell ref="B22:H22"/>
    <mergeCell ref="I22:J22"/>
    <mergeCell ref="B23:H23"/>
    <mergeCell ref="I23:J23"/>
    <mergeCell ref="B24:H24"/>
    <mergeCell ref="I24:J24"/>
    <mergeCell ref="B19:H19"/>
    <mergeCell ref="I19:J19"/>
    <mergeCell ref="B20:H20"/>
    <mergeCell ref="I20:J20"/>
    <mergeCell ref="B21:H21"/>
    <mergeCell ref="I21:J21"/>
    <mergeCell ref="B16:H16"/>
    <mergeCell ref="I16:J16"/>
    <mergeCell ref="B17:H17"/>
    <mergeCell ref="I17:J17"/>
    <mergeCell ref="B18:H18"/>
    <mergeCell ref="I18:J18"/>
    <mergeCell ref="B14:E14"/>
    <mergeCell ref="F14:H14"/>
    <mergeCell ref="I14:J14"/>
    <mergeCell ref="B15:H15"/>
    <mergeCell ref="I15:J15"/>
    <mergeCell ref="B12:E12"/>
    <mergeCell ref="F12:H12"/>
    <mergeCell ref="I12:J12"/>
    <mergeCell ref="B13:E13"/>
    <mergeCell ref="F13:H13"/>
    <mergeCell ref="I13:J13"/>
    <mergeCell ref="B10:E10"/>
    <mergeCell ref="F10:H10"/>
    <mergeCell ref="I10:J10"/>
    <mergeCell ref="B11:E11"/>
    <mergeCell ref="F11:H11"/>
    <mergeCell ref="I11:J11"/>
    <mergeCell ref="A1:J1"/>
    <mergeCell ref="I4:J4"/>
    <mergeCell ref="A8:J8"/>
    <mergeCell ref="B9:H9"/>
    <mergeCell ref="I9:J9"/>
  </mergeCells>
  <pageMargins left="0.59055118110236227" right="0.11811023622047245" top="1.0236220472440944" bottom="0.98425196850393704" header="0.51181102362204722" footer="0.31496062992125984"/>
  <pageSetup paperSize="9" scale="75" firstPageNumber="0" orientation="portrait" r:id="rId1"/>
  <headerFooter>
    <oddFooter>&amp;R&amp;P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5"/>
  <sheetViews>
    <sheetView showZeros="0" view="pageLayout" topLeftCell="A136" zoomScale="85" zoomScaleNormal="85" zoomScaleSheetLayoutView="86" zoomScalePageLayoutView="85" workbookViewId="0">
      <selection activeCell="D339" sqref="D339"/>
    </sheetView>
  </sheetViews>
  <sheetFormatPr defaultColWidth="8.7109375" defaultRowHeight="15"/>
  <cols>
    <col min="1" max="1" width="30.28515625" customWidth="1"/>
    <col min="2" max="2" width="18.28515625" customWidth="1"/>
    <col min="3" max="3" width="17.85546875" customWidth="1"/>
    <col min="4" max="4" width="15.85546875" customWidth="1"/>
    <col min="5" max="5" width="18.7109375" customWidth="1"/>
    <col min="6" max="6" width="14" customWidth="1"/>
    <col min="7" max="7" width="21.85546875" customWidth="1"/>
    <col min="8" max="8" width="16.28515625" customWidth="1"/>
    <col min="10" max="10" width="12.85546875" customWidth="1"/>
    <col min="13" max="13" width="12.85546875" customWidth="1"/>
  </cols>
  <sheetData>
    <row r="1" spans="1:9" ht="18.75">
      <c r="A1" s="449" t="s">
        <v>229</v>
      </c>
      <c r="B1" s="450"/>
      <c r="C1" s="450"/>
      <c r="D1" s="450"/>
      <c r="E1" s="450"/>
      <c r="F1" s="450"/>
      <c r="G1" s="450"/>
      <c r="H1" s="450"/>
    </row>
    <row r="2" spans="1:9">
      <c r="A2" s="447" t="s">
        <v>230</v>
      </c>
      <c r="B2" s="447"/>
      <c r="C2" s="447"/>
      <c r="D2" s="447"/>
      <c r="E2" s="447"/>
      <c r="F2" s="447"/>
      <c r="G2" s="447"/>
    </row>
    <row r="3" spans="1:9">
      <c r="A3" s="448" t="s">
        <v>384</v>
      </c>
      <c r="B3" s="448"/>
      <c r="C3" s="448"/>
      <c r="D3" s="448"/>
      <c r="E3" s="448"/>
      <c r="F3" s="448"/>
      <c r="G3" s="131">
        <f>810.46</f>
        <v>810.46</v>
      </c>
    </row>
    <row r="4" spans="1:9">
      <c r="A4" s="448" t="s">
        <v>385</v>
      </c>
      <c r="B4" s="448"/>
      <c r="C4" s="448"/>
      <c r="D4" s="448"/>
      <c r="E4" s="448"/>
      <c r="F4" s="448"/>
      <c r="G4" s="131">
        <f>G3</f>
        <v>810.46</v>
      </c>
    </row>
    <row r="5" spans="1:9">
      <c r="A5" s="447" t="s">
        <v>83</v>
      </c>
      <c r="B5" s="447"/>
      <c r="C5" s="447"/>
      <c r="D5" s="447"/>
      <c r="E5" s="447"/>
      <c r="F5" s="447"/>
      <c r="G5" s="447"/>
    </row>
    <row r="6" spans="1:9">
      <c r="A6" s="132" t="s">
        <v>231</v>
      </c>
      <c r="B6" s="132" t="s">
        <v>232</v>
      </c>
      <c r="C6" s="132" t="s">
        <v>233</v>
      </c>
      <c r="D6" s="132" t="s">
        <v>234</v>
      </c>
      <c r="E6" s="132"/>
      <c r="F6" s="132"/>
      <c r="G6" s="132"/>
    </row>
    <row r="7" spans="1:9">
      <c r="A7" s="180" t="s">
        <v>235</v>
      </c>
      <c r="B7" s="133">
        <f>1.8+1.8+2.1+2.1</f>
        <v>7.8000000000000007</v>
      </c>
      <c r="C7" s="133">
        <v>3</v>
      </c>
      <c r="D7" s="133">
        <f t="shared" ref="D7:D41" si="0">B7*C7</f>
        <v>23.400000000000002</v>
      </c>
      <c r="E7" s="179"/>
      <c r="F7" s="133"/>
      <c r="G7" s="133"/>
      <c r="I7" s="134"/>
    </row>
    <row r="8" spans="1:9">
      <c r="A8" s="180" t="s">
        <v>236</v>
      </c>
      <c r="B8" s="133">
        <f>1.8+2.1+2.1</f>
        <v>6</v>
      </c>
      <c r="C8" s="133">
        <v>3</v>
      </c>
      <c r="D8" s="133">
        <f t="shared" si="0"/>
        <v>18</v>
      </c>
      <c r="E8" s="179"/>
      <c r="F8" s="133"/>
      <c r="G8" s="133"/>
      <c r="I8" s="134"/>
    </row>
    <row r="9" spans="1:9">
      <c r="A9" s="167" t="s">
        <v>237</v>
      </c>
      <c r="B9" s="133">
        <f>6.78+5.08+3.5</f>
        <v>15.36</v>
      </c>
      <c r="C9" s="133">
        <v>3</v>
      </c>
      <c r="D9" s="133">
        <f t="shared" si="0"/>
        <v>46.08</v>
      </c>
      <c r="E9" s="179"/>
      <c r="F9" s="133"/>
      <c r="G9" s="133"/>
    </row>
    <row r="10" spans="1:9">
      <c r="A10" s="167" t="s">
        <v>238</v>
      </c>
      <c r="B10" s="133">
        <f>3.28+3.1+0.35+2.23</f>
        <v>8.9599999999999991</v>
      </c>
      <c r="C10" s="133">
        <v>3</v>
      </c>
      <c r="D10" s="133">
        <f t="shared" si="0"/>
        <v>26.879999999999995</v>
      </c>
      <c r="E10" s="179"/>
      <c r="F10" s="133"/>
      <c r="G10" s="133"/>
    </row>
    <row r="11" spans="1:9">
      <c r="A11" s="167" t="s">
        <v>239</v>
      </c>
      <c r="B11" s="133">
        <f>3.79+3.1+1.4+3.79</f>
        <v>12.080000000000002</v>
      </c>
      <c r="C11" s="133">
        <v>3</v>
      </c>
      <c r="D11" s="133">
        <f t="shared" si="0"/>
        <v>36.240000000000009</v>
      </c>
      <c r="E11" s="179"/>
      <c r="F11" s="133"/>
      <c r="G11" s="133"/>
    </row>
    <row r="12" spans="1:9">
      <c r="A12" s="167" t="s">
        <v>240</v>
      </c>
      <c r="B12" s="133">
        <f>1.21+1.7+1.21</f>
        <v>4.12</v>
      </c>
      <c r="C12" s="133">
        <v>3</v>
      </c>
      <c r="D12" s="133">
        <f t="shared" si="0"/>
        <v>12.36</v>
      </c>
      <c r="E12" s="179"/>
      <c r="F12" s="133"/>
      <c r="G12" s="133"/>
    </row>
    <row r="13" spans="1:9">
      <c r="A13" s="167" t="s">
        <v>241</v>
      </c>
      <c r="B13" s="133">
        <f>2.76+2.76+4.68+1.22</f>
        <v>11.42</v>
      </c>
      <c r="C13" s="133">
        <v>3</v>
      </c>
      <c r="D13" s="133">
        <f t="shared" si="0"/>
        <v>34.26</v>
      </c>
      <c r="E13" s="179"/>
      <c r="F13" s="133"/>
      <c r="G13" s="133"/>
    </row>
    <row r="14" spans="1:9">
      <c r="A14" s="167" t="s">
        <v>242</v>
      </c>
      <c r="B14" s="133">
        <f>2.3+2.1+2.3+2.1</f>
        <v>8.8000000000000007</v>
      </c>
      <c r="C14" s="133">
        <v>3</v>
      </c>
      <c r="D14" s="133">
        <f t="shared" si="0"/>
        <v>26.400000000000002</v>
      </c>
      <c r="E14" s="179"/>
      <c r="F14" s="133"/>
      <c r="G14" s="133"/>
    </row>
    <row r="15" spans="1:9">
      <c r="A15" s="167" t="s">
        <v>243</v>
      </c>
      <c r="B15" s="133">
        <f>2.1+2.1+3.1+3.1</f>
        <v>10.4</v>
      </c>
      <c r="C15" s="133">
        <v>3</v>
      </c>
      <c r="D15" s="133">
        <f t="shared" si="0"/>
        <v>31.200000000000003</v>
      </c>
      <c r="E15" s="179"/>
      <c r="F15" s="133"/>
      <c r="G15" s="133"/>
    </row>
    <row r="16" spans="1:9">
      <c r="A16" s="167" t="s">
        <v>244</v>
      </c>
      <c r="B16" s="133">
        <f>5.38+3.45+5.38</f>
        <v>14.21</v>
      </c>
      <c r="C16" s="133">
        <v>3</v>
      </c>
      <c r="D16" s="133">
        <f t="shared" si="0"/>
        <v>42.63</v>
      </c>
      <c r="E16" s="179"/>
      <c r="F16" s="133"/>
      <c r="G16" s="133"/>
    </row>
    <row r="17" spans="1:7">
      <c r="A17" s="167" t="s">
        <v>245</v>
      </c>
      <c r="B17" s="133">
        <f>3+3+3</f>
        <v>9</v>
      </c>
      <c r="C17" s="133">
        <v>3</v>
      </c>
      <c r="D17" s="133">
        <f t="shared" si="0"/>
        <v>27</v>
      </c>
      <c r="E17" s="179"/>
      <c r="F17" s="133"/>
      <c r="G17" s="133"/>
    </row>
    <row r="18" spans="1:7">
      <c r="A18" s="167" t="s">
        <v>250</v>
      </c>
      <c r="B18" s="133">
        <f>3.36+4.35+3.36+4.35</f>
        <v>15.419999999999998</v>
      </c>
      <c r="C18" s="133">
        <v>3</v>
      </c>
      <c r="D18" s="133">
        <f t="shared" si="0"/>
        <v>46.259999999999991</v>
      </c>
      <c r="E18" s="179"/>
      <c r="F18" s="133"/>
      <c r="G18" s="133"/>
    </row>
    <row r="19" spans="1:7">
      <c r="A19" s="167" t="s">
        <v>247</v>
      </c>
      <c r="B19" s="133">
        <f>3.25+3.5+3.25</f>
        <v>10</v>
      </c>
      <c r="C19" s="133">
        <v>3</v>
      </c>
      <c r="D19" s="133">
        <f t="shared" si="0"/>
        <v>30</v>
      </c>
      <c r="E19" s="179"/>
      <c r="F19" s="133"/>
      <c r="G19" s="133"/>
    </row>
    <row r="20" spans="1:7">
      <c r="A20" s="167" t="s">
        <v>248</v>
      </c>
      <c r="B20" s="133">
        <f>3.1+3.55+3.1</f>
        <v>9.75</v>
      </c>
      <c r="C20" s="133">
        <v>3</v>
      </c>
      <c r="D20" s="133">
        <f t="shared" si="0"/>
        <v>29.25</v>
      </c>
      <c r="E20" s="179"/>
      <c r="F20" s="133"/>
      <c r="G20" s="133"/>
    </row>
    <row r="21" spans="1:7">
      <c r="A21" s="167" t="s">
        <v>249</v>
      </c>
      <c r="B21" s="133">
        <f>1.5</f>
        <v>1.5</v>
      </c>
      <c r="C21" s="133">
        <v>3</v>
      </c>
      <c r="D21" s="133">
        <f t="shared" si="0"/>
        <v>4.5</v>
      </c>
      <c r="E21" s="179"/>
      <c r="F21" s="133"/>
      <c r="G21" s="133"/>
    </row>
    <row r="22" spans="1:7">
      <c r="A22" s="167" t="s">
        <v>358</v>
      </c>
      <c r="B22" s="133">
        <f>2+2+3.36</f>
        <v>7.3599999999999994</v>
      </c>
      <c r="C22" s="133">
        <v>3</v>
      </c>
      <c r="D22" s="133">
        <f>B22*C22</f>
        <v>22.08</v>
      </c>
      <c r="E22" s="179"/>
      <c r="F22" s="133"/>
      <c r="G22" s="133"/>
    </row>
    <row r="23" spans="1:7">
      <c r="A23" s="167" t="s">
        <v>365</v>
      </c>
      <c r="B23" s="178">
        <f>4+1.5+3.46</f>
        <v>8.9600000000000009</v>
      </c>
      <c r="C23" s="178">
        <v>3</v>
      </c>
      <c r="D23" s="178">
        <f>B23*C23</f>
        <v>26.880000000000003</v>
      </c>
      <c r="E23" s="179"/>
      <c r="F23" s="178"/>
      <c r="G23" s="178"/>
    </row>
    <row r="24" spans="1:7">
      <c r="A24" s="167" t="s">
        <v>251</v>
      </c>
      <c r="B24" s="133">
        <f>1.1+1.9+2.3+0.8+0.7</f>
        <v>6.8</v>
      </c>
      <c r="C24" s="133">
        <v>3</v>
      </c>
      <c r="D24" s="133">
        <f t="shared" si="0"/>
        <v>20.399999999999999</v>
      </c>
      <c r="E24" s="179"/>
      <c r="F24" s="133"/>
      <c r="G24" s="133"/>
    </row>
    <row r="25" spans="1:7">
      <c r="A25" s="167" t="s">
        <v>252</v>
      </c>
      <c r="B25" s="133">
        <f>1.9+0.8+0.7+1.1+3.36</f>
        <v>7.8599999999999994</v>
      </c>
      <c r="C25" s="133">
        <v>3</v>
      </c>
      <c r="D25" s="133">
        <f t="shared" si="0"/>
        <v>23.58</v>
      </c>
      <c r="E25" s="179"/>
      <c r="F25" s="133"/>
      <c r="G25" s="133"/>
    </row>
    <row r="26" spans="1:7">
      <c r="A26" s="167" t="s">
        <v>253</v>
      </c>
      <c r="B26" s="133">
        <f>3.3+3.36+3.3</f>
        <v>9.9600000000000009</v>
      </c>
      <c r="C26" s="133">
        <v>3</v>
      </c>
      <c r="D26" s="133">
        <f t="shared" si="0"/>
        <v>29.880000000000003</v>
      </c>
      <c r="E26" s="179"/>
      <c r="F26" s="133"/>
      <c r="G26" s="133"/>
    </row>
    <row r="27" spans="1:7">
      <c r="A27" s="167" t="s">
        <v>318</v>
      </c>
      <c r="B27" s="178">
        <v>3.9</v>
      </c>
      <c r="C27" s="178">
        <v>3</v>
      </c>
      <c r="D27" s="178">
        <f t="shared" si="0"/>
        <v>11.7</v>
      </c>
      <c r="E27" s="179"/>
      <c r="F27" s="178"/>
      <c r="G27" s="178"/>
    </row>
    <row r="28" spans="1:7">
      <c r="A28" s="167" t="s">
        <v>254</v>
      </c>
      <c r="B28" s="133">
        <f>4.05+1.41+1.41</f>
        <v>6.87</v>
      </c>
      <c r="C28" s="133">
        <v>3</v>
      </c>
      <c r="D28" s="133">
        <f t="shared" si="0"/>
        <v>20.61</v>
      </c>
      <c r="E28" s="133"/>
      <c r="F28" s="133"/>
      <c r="G28" s="133"/>
    </row>
    <row r="29" spans="1:7">
      <c r="A29" s="167" t="s">
        <v>255</v>
      </c>
      <c r="B29" s="133">
        <f>4.05+1.41+1.41</f>
        <v>6.87</v>
      </c>
      <c r="C29" s="133">
        <v>3</v>
      </c>
      <c r="D29" s="133">
        <f t="shared" si="0"/>
        <v>20.61</v>
      </c>
      <c r="E29" s="133"/>
      <c r="F29" s="133"/>
      <c r="G29" s="133"/>
    </row>
    <row r="30" spans="1:7">
      <c r="A30" s="167" t="s">
        <v>256</v>
      </c>
      <c r="B30" s="133">
        <f>3.45+8.41+3.45+8.41</f>
        <v>23.72</v>
      </c>
      <c r="C30" s="133">
        <v>3</v>
      </c>
      <c r="D30" s="133">
        <f t="shared" si="0"/>
        <v>71.16</v>
      </c>
      <c r="E30" s="133"/>
      <c r="F30" s="133"/>
      <c r="G30" s="133"/>
    </row>
    <row r="31" spans="1:7">
      <c r="A31" s="167" t="s">
        <v>257</v>
      </c>
      <c r="B31" s="133">
        <f>1.41+1.41+2.8</f>
        <v>5.6199999999999992</v>
      </c>
      <c r="C31" s="133">
        <v>3</v>
      </c>
      <c r="D31" s="133">
        <f t="shared" si="0"/>
        <v>16.86</v>
      </c>
      <c r="E31" s="133"/>
      <c r="F31" s="133"/>
      <c r="G31" s="133"/>
    </row>
    <row r="32" spans="1:7">
      <c r="A32" s="167" t="s">
        <v>258</v>
      </c>
      <c r="B32" s="133">
        <f>1.41+1.41+2.8</f>
        <v>5.6199999999999992</v>
      </c>
      <c r="C32" s="133">
        <v>3</v>
      </c>
      <c r="D32" s="133">
        <f t="shared" si="0"/>
        <v>16.86</v>
      </c>
      <c r="E32" s="133"/>
      <c r="F32" s="133"/>
      <c r="G32" s="133"/>
    </row>
    <row r="33" spans="1:8">
      <c r="A33" s="167" t="s">
        <v>259</v>
      </c>
      <c r="B33" s="133">
        <f>11.85+8.41+8.31+6.18+1.28+3.36+3.36+2.36+2.36+4.18+3.46+1.36+13.49+13.06+9.19</f>
        <v>92.21</v>
      </c>
      <c r="C33" s="169">
        <v>1.3</v>
      </c>
      <c r="D33" s="133">
        <f t="shared" si="0"/>
        <v>119.87299999999999</v>
      </c>
      <c r="E33" s="133"/>
      <c r="F33" s="133"/>
      <c r="G33" s="133"/>
    </row>
    <row r="34" spans="1:8">
      <c r="A34" s="167" t="s">
        <v>260</v>
      </c>
      <c r="B34" s="133">
        <f>3.1+8.89+0.18+0.66</f>
        <v>12.83</v>
      </c>
      <c r="C34" s="169">
        <v>1.45</v>
      </c>
      <c r="D34" s="133">
        <f t="shared" si="0"/>
        <v>18.6035</v>
      </c>
      <c r="E34" s="133"/>
      <c r="F34" s="133"/>
      <c r="G34" s="133"/>
    </row>
    <row r="35" spans="1:8">
      <c r="A35" s="167" t="s">
        <v>261</v>
      </c>
      <c r="B35" s="133">
        <f>2.16+2.16+4.38+4.38+3</f>
        <v>16.079999999999998</v>
      </c>
      <c r="C35" s="169">
        <v>1.9</v>
      </c>
      <c r="D35" s="133">
        <f t="shared" si="0"/>
        <v>30.551999999999996</v>
      </c>
      <c r="E35" s="133"/>
      <c r="F35" s="133"/>
      <c r="G35" s="133"/>
    </row>
    <row r="36" spans="1:8">
      <c r="A36" s="167" t="s">
        <v>262</v>
      </c>
      <c r="B36" s="133">
        <f>0.34+0.34+2.1</f>
        <v>2.7800000000000002</v>
      </c>
      <c r="C36" s="169">
        <v>5.12</v>
      </c>
      <c r="D36" s="133">
        <f t="shared" si="0"/>
        <v>14.233600000000001</v>
      </c>
      <c r="E36" s="133"/>
      <c r="F36" s="133"/>
      <c r="G36" s="133"/>
    </row>
    <row r="37" spans="1:8">
      <c r="A37" s="167" t="s">
        <v>263</v>
      </c>
      <c r="B37" s="133">
        <v>3</v>
      </c>
      <c r="C37" s="169">
        <v>3.44</v>
      </c>
      <c r="D37" s="133">
        <f t="shared" si="0"/>
        <v>10.32</v>
      </c>
      <c r="E37" s="133"/>
      <c r="F37" s="133"/>
      <c r="G37" s="133"/>
    </row>
    <row r="38" spans="1:8">
      <c r="A38" s="167" t="s">
        <v>264</v>
      </c>
      <c r="B38" s="133">
        <f>1.3+1.02</f>
        <v>2.3200000000000003</v>
      </c>
      <c r="C38" s="133">
        <v>1.1000000000000001</v>
      </c>
      <c r="D38" s="133">
        <f t="shared" si="0"/>
        <v>2.5520000000000005</v>
      </c>
      <c r="E38" s="133"/>
      <c r="F38" s="133"/>
      <c r="G38" s="133"/>
    </row>
    <row r="39" spans="1:8">
      <c r="A39" s="167" t="s">
        <v>265</v>
      </c>
      <c r="B39" s="133">
        <f>1.02+1.02+1.2</f>
        <v>3.24</v>
      </c>
      <c r="C39" s="133">
        <v>1.1000000000000001</v>
      </c>
      <c r="D39" s="133">
        <f t="shared" si="0"/>
        <v>3.5640000000000005</v>
      </c>
      <c r="E39" s="133"/>
      <c r="F39" s="133"/>
      <c r="G39" s="133"/>
    </row>
    <row r="40" spans="1:8">
      <c r="A40" s="167" t="s">
        <v>266</v>
      </c>
      <c r="B40" s="133">
        <f>8+8</f>
        <v>16</v>
      </c>
      <c r="C40" s="133">
        <v>2.5</v>
      </c>
      <c r="D40" s="133">
        <f t="shared" si="0"/>
        <v>40</v>
      </c>
      <c r="E40" s="133"/>
      <c r="F40" s="133"/>
      <c r="G40" s="133"/>
    </row>
    <row r="41" spans="1:8">
      <c r="A41" s="167" t="s">
        <v>267</v>
      </c>
      <c r="B41" s="133">
        <f>0.48+5.99+0.3</f>
        <v>6.7700000000000005</v>
      </c>
      <c r="C41" s="133">
        <v>0.32</v>
      </c>
      <c r="D41" s="133">
        <f t="shared" si="0"/>
        <v>2.1664000000000003</v>
      </c>
      <c r="E41" s="133"/>
      <c r="F41" s="133"/>
      <c r="G41" s="133"/>
    </row>
    <row r="42" spans="1:8" ht="15.75" thickBot="1">
      <c r="A42" s="454" t="s">
        <v>268</v>
      </c>
      <c r="B42" s="454"/>
      <c r="C42" s="454"/>
      <c r="D42" s="196">
        <f>SUM(D7:D41)</f>
        <v>956.94450000000006</v>
      </c>
      <c r="E42" s="192"/>
      <c r="F42" s="192"/>
      <c r="G42" s="192"/>
    </row>
    <row r="43" spans="1:8" ht="15.75" thickBot="1">
      <c r="A43" s="455" t="s">
        <v>269</v>
      </c>
      <c r="B43" s="456"/>
      <c r="C43" s="456"/>
      <c r="D43" s="215">
        <f>D42</f>
        <v>956.94450000000006</v>
      </c>
      <c r="E43" s="451"/>
      <c r="F43" s="452"/>
      <c r="G43" s="453"/>
    </row>
    <row r="44" spans="1:8" ht="15.75">
      <c r="A44" s="457" t="s">
        <v>113</v>
      </c>
      <c r="B44" s="457"/>
      <c r="C44" s="457"/>
      <c r="D44" s="457"/>
      <c r="E44" s="457"/>
      <c r="F44" s="457"/>
      <c r="G44" s="457"/>
    </row>
    <row r="45" spans="1:8">
      <c r="A45" s="458" t="s">
        <v>114</v>
      </c>
      <c r="B45" s="458" t="s">
        <v>270</v>
      </c>
      <c r="C45" s="458"/>
      <c r="D45" s="458" t="s">
        <v>271</v>
      </c>
      <c r="E45" s="458" t="s">
        <v>272</v>
      </c>
      <c r="F45" s="458" t="s">
        <v>273</v>
      </c>
      <c r="G45" s="458" t="s">
        <v>274</v>
      </c>
      <c r="H45" s="458" t="s">
        <v>275</v>
      </c>
    </row>
    <row r="46" spans="1:8">
      <c r="A46" s="458"/>
      <c r="B46" s="132" t="s">
        <v>276</v>
      </c>
      <c r="C46" s="132" t="s">
        <v>233</v>
      </c>
      <c r="D46" s="458"/>
      <c r="E46" s="458"/>
      <c r="F46" s="458"/>
      <c r="G46" s="458"/>
      <c r="H46" s="458"/>
    </row>
    <row r="47" spans="1:8">
      <c r="A47" s="135" t="s">
        <v>277</v>
      </c>
      <c r="B47" s="133">
        <v>2</v>
      </c>
      <c r="C47" s="133">
        <v>2.1</v>
      </c>
      <c r="D47" s="133">
        <v>1</v>
      </c>
      <c r="E47" s="133" t="s">
        <v>278</v>
      </c>
      <c r="F47" s="133" t="s">
        <v>279</v>
      </c>
      <c r="G47" s="170" t="s">
        <v>280</v>
      </c>
      <c r="H47" s="135">
        <f t="shared" ref="H47:H56" si="1">B47*C47*D47</f>
        <v>4.2</v>
      </c>
    </row>
    <row r="48" spans="1:8">
      <c r="A48" s="135" t="s">
        <v>281</v>
      </c>
      <c r="B48" s="133">
        <v>1.5</v>
      </c>
      <c r="C48" s="133">
        <v>2.1</v>
      </c>
      <c r="D48" s="133">
        <v>1</v>
      </c>
      <c r="E48" s="133" t="s">
        <v>278</v>
      </c>
      <c r="F48" s="133" t="s">
        <v>279</v>
      </c>
      <c r="G48" s="172" t="s">
        <v>282</v>
      </c>
      <c r="H48" s="135">
        <f t="shared" si="1"/>
        <v>3.1500000000000004</v>
      </c>
    </row>
    <row r="49" spans="1:8" ht="90">
      <c r="A49" s="135" t="s">
        <v>283</v>
      </c>
      <c r="B49" s="133">
        <v>0.8</v>
      </c>
      <c r="C49" s="133">
        <v>2.1</v>
      </c>
      <c r="D49" s="133">
        <v>9</v>
      </c>
      <c r="E49" s="133" t="s">
        <v>284</v>
      </c>
      <c r="F49" s="141" t="s">
        <v>359</v>
      </c>
      <c r="G49" s="172" t="s">
        <v>285</v>
      </c>
      <c r="H49" s="135">
        <f t="shared" si="1"/>
        <v>15.120000000000001</v>
      </c>
    </row>
    <row r="50" spans="1:8" ht="45">
      <c r="A50" s="135" t="s">
        <v>286</v>
      </c>
      <c r="B50" s="133">
        <v>0.9</v>
      </c>
      <c r="C50" s="133">
        <v>2.1</v>
      </c>
      <c r="D50" s="133">
        <v>7</v>
      </c>
      <c r="E50" s="133" t="s">
        <v>284</v>
      </c>
      <c r="F50" s="141" t="s">
        <v>359</v>
      </c>
      <c r="G50" s="172" t="s">
        <v>361</v>
      </c>
      <c r="H50" s="135">
        <f t="shared" si="1"/>
        <v>13.23</v>
      </c>
    </row>
    <row r="51" spans="1:8" ht="30">
      <c r="A51" s="135" t="s">
        <v>287</v>
      </c>
      <c r="B51" s="133">
        <v>1</v>
      </c>
      <c r="C51" s="133">
        <v>2.1</v>
      </c>
      <c r="D51" s="133">
        <v>2</v>
      </c>
      <c r="E51" s="133" t="s">
        <v>288</v>
      </c>
      <c r="F51" s="133" t="s">
        <v>279</v>
      </c>
      <c r="G51" s="172" t="s">
        <v>289</v>
      </c>
      <c r="H51" s="135">
        <f t="shared" si="1"/>
        <v>4.2</v>
      </c>
    </row>
    <row r="52" spans="1:8" ht="75">
      <c r="A52" s="135" t="s">
        <v>290</v>
      </c>
      <c r="B52" s="133">
        <v>1</v>
      </c>
      <c r="C52" s="133">
        <v>2.1</v>
      </c>
      <c r="D52" s="133">
        <v>6</v>
      </c>
      <c r="E52" s="133" t="s">
        <v>288</v>
      </c>
      <c r="F52" s="141" t="s">
        <v>359</v>
      </c>
      <c r="G52" s="171" t="s">
        <v>360</v>
      </c>
      <c r="H52" s="135">
        <f t="shared" si="1"/>
        <v>12.600000000000001</v>
      </c>
    </row>
    <row r="53" spans="1:8">
      <c r="A53" s="135" t="s">
        <v>291</v>
      </c>
      <c r="B53" s="133">
        <v>2</v>
      </c>
      <c r="C53" s="133">
        <v>2.1</v>
      </c>
      <c r="D53" s="133">
        <v>2</v>
      </c>
      <c r="E53" s="133" t="s">
        <v>292</v>
      </c>
      <c r="F53" s="133" t="s">
        <v>279</v>
      </c>
      <c r="G53" s="170" t="s">
        <v>282</v>
      </c>
      <c r="H53" s="135">
        <f t="shared" si="1"/>
        <v>8.4</v>
      </c>
    </row>
    <row r="54" spans="1:8">
      <c r="A54" s="135" t="s">
        <v>293</v>
      </c>
      <c r="B54" s="133">
        <v>0.9</v>
      </c>
      <c r="C54" s="133">
        <v>2.1</v>
      </c>
      <c r="D54" s="133">
        <v>1</v>
      </c>
      <c r="E54" s="133" t="s">
        <v>284</v>
      </c>
      <c r="F54" s="133" t="s">
        <v>294</v>
      </c>
      <c r="G54" s="170" t="s">
        <v>295</v>
      </c>
      <c r="H54" s="135">
        <f t="shared" si="1"/>
        <v>1.8900000000000001</v>
      </c>
    </row>
    <row r="55" spans="1:8">
      <c r="A55" s="135" t="s">
        <v>296</v>
      </c>
      <c r="B55" s="133">
        <v>1.2</v>
      </c>
      <c r="C55" s="133">
        <v>0.95</v>
      </c>
      <c r="D55" s="133">
        <v>2</v>
      </c>
      <c r="E55" s="133" t="s">
        <v>278</v>
      </c>
      <c r="F55" s="133" t="s">
        <v>297</v>
      </c>
      <c r="G55" s="170" t="s">
        <v>300</v>
      </c>
      <c r="H55" s="135">
        <f t="shared" si="1"/>
        <v>2.2799999999999998</v>
      </c>
    </row>
    <row r="56" spans="1:8">
      <c r="A56" s="135" t="s">
        <v>299</v>
      </c>
      <c r="B56" s="133">
        <v>2</v>
      </c>
      <c r="C56" s="133">
        <v>2.1</v>
      </c>
      <c r="D56" s="133">
        <v>2</v>
      </c>
      <c r="E56" s="133" t="s">
        <v>278</v>
      </c>
      <c r="F56" s="133" t="s">
        <v>297</v>
      </c>
      <c r="G56" s="170" t="s">
        <v>298</v>
      </c>
      <c r="H56" s="135">
        <f t="shared" si="1"/>
        <v>8.4</v>
      </c>
    </row>
    <row r="57" spans="1:8">
      <c r="A57" s="458" t="s">
        <v>115</v>
      </c>
      <c r="B57" s="458" t="s">
        <v>270</v>
      </c>
      <c r="C57" s="458"/>
      <c r="D57" s="458" t="s">
        <v>271</v>
      </c>
      <c r="E57" s="458" t="s">
        <v>272</v>
      </c>
      <c r="F57" s="458" t="s">
        <v>273</v>
      </c>
      <c r="G57" s="458" t="s">
        <v>274</v>
      </c>
      <c r="H57" s="458" t="s">
        <v>275</v>
      </c>
    </row>
    <row r="58" spans="1:8">
      <c r="A58" s="458"/>
      <c r="B58" s="132" t="s">
        <v>276</v>
      </c>
      <c r="C58" s="132" t="s">
        <v>233</v>
      </c>
      <c r="D58" s="458"/>
      <c r="E58" s="458"/>
      <c r="F58" s="458"/>
      <c r="G58" s="458"/>
      <c r="H58" s="458"/>
    </row>
    <row r="59" spans="1:8" ht="75">
      <c r="A59" s="135" t="s">
        <v>301</v>
      </c>
      <c r="B59" s="133">
        <v>1.5</v>
      </c>
      <c r="C59" s="133">
        <v>1</v>
      </c>
      <c r="D59" s="133">
        <v>9</v>
      </c>
      <c r="E59" s="133" t="s">
        <v>302</v>
      </c>
      <c r="F59" s="133" t="s">
        <v>279</v>
      </c>
      <c r="G59" s="170" t="s">
        <v>362</v>
      </c>
      <c r="H59" s="135">
        <f>B59*C59*D59</f>
        <v>13.5</v>
      </c>
    </row>
    <row r="60" spans="1:8" ht="30">
      <c r="A60" s="135" t="s">
        <v>303</v>
      </c>
      <c r="B60" s="133">
        <v>2</v>
      </c>
      <c r="C60" s="133">
        <v>1</v>
      </c>
      <c r="D60" s="133">
        <v>3</v>
      </c>
      <c r="E60" s="133" t="s">
        <v>302</v>
      </c>
      <c r="F60" s="133" t="s">
        <v>279</v>
      </c>
      <c r="G60" s="170" t="s">
        <v>304</v>
      </c>
      <c r="H60" s="135">
        <f>B60*C60*D60</f>
        <v>6</v>
      </c>
    </row>
    <row r="61" spans="1:8">
      <c r="A61" s="135" t="s">
        <v>305</v>
      </c>
      <c r="B61" s="133">
        <v>0.8</v>
      </c>
      <c r="C61" s="133">
        <v>0.4</v>
      </c>
      <c r="D61" s="133">
        <v>8</v>
      </c>
      <c r="E61" s="141" t="s">
        <v>306</v>
      </c>
      <c r="F61" s="133" t="s">
        <v>279</v>
      </c>
      <c r="G61" s="172" t="s">
        <v>364</v>
      </c>
      <c r="H61" s="135">
        <f>B61*C61*D61</f>
        <v>2.5600000000000005</v>
      </c>
    </row>
    <row r="62" spans="1:8" ht="30">
      <c r="A62" s="135" t="s">
        <v>307</v>
      </c>
      <c r="B62" s="133">
        <v>0.3</v>
      </c>
      <c r="C62" s="133"/>
      <c r="D62" s="133">
        <v>2</v>
      </c>
      <c r="E62" s="133" t="s">
        <v>308</v>
      </c>
      <c r="F62" s="141" t="s">
        <v>309</v>
      </c>
      <c r="G62" s="170" t="s">
        <v>363</v>
      </c>
      <c r="H62" s="135">
        <f>B62*C62*D62</f>
        <v>0</v>
      </c>
    </row>
    <row r="63" spans="1:8" ht="15.75">
      <c r="A63" s="402" t="s">
        <v>367</v>
      </c>
      <c r="B63" s="402"/>
      <c r="C63" s="402"/>
      <c r="D63" s="402"/>
      <c r="E63" s="402"/>
      <c r="F63" s="402"/>
      <c r="G63" s="402"/>
    </row>
    <row r="64" spans="1:8">
      <c r="A64" s="458" t="s">
        <v>115</v>
      </c>
      <c r="B64" s="458" t="s">
        <v>310</v>
      </c>
      <c r="C64" s="458"/>
      <c r="D64" s="458" t="s">
        <v>271</v>
      </c>
      <c r="E64" s="458"/>
      <c r="F64" s="458"/>
      <c r="G64" s="458" t="s">
        <v>311</v>
      </c>
    </row>
    <row r="65" spans="1:7">
      <c r="A65" s="458"/>
      <c r="B65" s="458" t="s">
        <v>232</v>
      </c>
      <c r="C65" s="458"/>
      <c r="D65" s="458"/>
      <c r="E65" s="458"/>
      <c r="F65" s="458"/>
      <c r="G65" s="458"/>
    </row>
    <row r="66" spans="1:7">
      <c r="A66" s="167" t="s">
        <v>301</v>
      </c>
      <c r="B66" s="459">
        <f>3.25+3.1+2+3.36+1.91+2.76+3.45+3+3</f>
        <v>25.83</v>
      </c>
      <c r="C66" s="459"/>
      <c r="D66" s="173">
        <v>1</v>
      </c>
      <c r="E66" s="173"/>
      <c r="F66" s="173"/>
      <c r="G66" s="174">
        <v>157</v>
      </c>
    </row>
    <row r="67" spans="1:7">
      <c r="A67" s="167" t="s">
        <v>303</v>
      </c>
      <c r="B67" s="459">
        <f>6.78+3.45</f>
        <v>10.23</v>
      </c>
      <c r="C67" s="459"/>
      <c r="D67" s="173">
        <v>1</v>
      </c>
      <c r="E67" s="173"/>
      <c r="F67" s="173"/>
      <c r="G67" s="174">
        <f>B67*D67*2</f>
        <v>20.46</v>
      </c>
    </row>
    <row r="68" spans="1:7">
      <c r="A68" s="460" t="s">
        <v>312</v>
      </c>
      <c r="B68" s="460"/>
      <c r="C68" s="460"/>
      <c r="D68" s="460"/>
      <c r="E68" s="460"/>
      <c r="F68" s="460"/>
      <c r="G68" s="139">
        <f>SUM(G66:G67)</f>
        <v>177.46</v>
      </c>
    </row>
    <row r="69" spans="1:7" ht="15.75">
      <c r="A69" s="402" t="s">
        <v>368</v>
      </c>
      <c r="B69" s="402"/>
      <c r="C69" s="402"/>
      <c r="D69" s="402"/>
      <c r="E69" s="402"/>
      <c r="F69" s="402"/>
      <c r="G69" s="402"/>
    </row>
    <row r="70" spans="1:7">
      <c r="A70" s="458" t="s">
        <v>115</v>
      </c>
      <c r="B70" s="458" t="s">
        <v>310</v>
      </c>
      <c r="C70" s="458"/>
      <c r="D70" s="458" t="s">
        <v>271</v>
      </c>
      <c r="E70" s="458"/>
      <c r="F70" s="458"/>
      <c r="G70" s="458" t="s">
        <v>311</v>
      </c>
    </row>
    <row r="71" spans="1:7">
      <c r="A71" s="458"/>
      <c r="B71" s="458" t="s">
        <v>232</v>
      </c>
      <c r="C71" s="458"/>
      <c r="D71" s="458"/>
      <c r="E71" s="458"/>
      <c r="F71" s="458"/>
      <c r="G71" s="458"/>
    </row>
    <row r="72" spans="1:7">
      <c r="A72" s="167" t="s">
        <v>305</v>
      </c>
      <c r="B72" s="459">
        <f>1.8+1.8+1.7+2.3+1.41+1.41+1.41+2.05</f>
        <v>13.879999999999999</v>
      </c>
      <c r="C72" s="459"/>
      <c r="D72" s="173">
        <v>1</v>
      </c>
      <c r="E72" s="173"/>
      <c r="F72" s="173"/>
      <c r="G72" s="174">
        <f>B72*D72*2</f>
        <v>27.759999999999998</v>
      </c>
    </row>
    <row r="73" spans="1:7">
      <c r="A73" s="460" t="s">
        <v>312</v>
      </c>
      <c r="B73" s="460"/>
      <c r="C73" s="460"/>
      <c r="D73" s="460"/>
      <c r="E73" s="460"/>
      <c r="F73" s="460"/>
      <c r="G73" s="139">
        <f>SUM(G72:G72)</f>
        <v>27.759999999999998</v>
      </c>
    </row>
    <row r="74" spans="1:7" ht="15.75">
      <c r="A74" s="402" t="s">
        <v>313</v>
      </c>
      <c r="B74" s="402"/>
      <c r="C74" s="402"/>
      <c r="D74" s="402"/>
      <c r="E74" s="402"/>
      <c r="F74" s="402"/>
      <c r="G74" s="402"/>
    </row>
    <row r="75" spans="1:7">
      <c r="A75" s="458" t="s">
        <v>114</v>
      </c>
      <c r="B75" s="458" t="s">
        <v>310</v>
      </c>
      <c r="C75" s="458"/>
      <c r="D75" s="458" t="s">
        <v>271</v>
      </c>
      <c r="E75" s="458"/>
      <c r="F75" s="458"/>
      <c r="G75" s="458" t="s">
        <v>311</v>
      </c>
    </row>
    <row r="76" spans="1:7">
      <c r="A76" s="458"/>
      <c r="B76" s="458" t="s">
        <v>232</v>
      </c>
      <c r="C76" s="458"/>
      <c r="D76" s="458"/>
      <c r="E76" s="458"/>
      <c r="F76" s="458"/>
      <c r="G76" s="458"/>
    </row>
    <row r="77" spans="1:7">
      <c r="A77" s="135" t="s">
        <v>277</v>
      </c>
      <c r="B77" s="461">
        <f>3.5</f>
        <v>3.5</v>
      </c>
      <c r="C77" s="461"/>
      <c r="D77" s="133">
        <v>1</v>
      </c>
      <c r="E77" s="133"/>
      <c r="F77" s="133"/>
      <c r="G77" s="141">
        <f t="shared" ref="G77:G86" si="2">B77*D77</f>
        <v>3.5</v>
      </c>
    </row>
    <row r="78" spans="1:7">
      <c r="A78" s="135" t="s">
        <v>281</v>
      </c>
      <c r="B78" s="461">
        <f>1.5</f>
        <v>1.5</v>
      </c>
      <c r="C78" s="461"/>
      <c r="D78" s="133">
        <v>1</v>
      </c>
      <c r="E78" s="133"/>
      <c r="F78" s="133"/>
      <c r="G78" s="141">
        <f t="shared" si="2"/>
        <v>1.5</v>
      </c>
    </row>
    <row r="79" spans="1:7">
      <c r="A79" s="135" t="s">
        <v>283</v>
      </c>
      <c r="B79" s="461">
        <f>1.21+2.1+1.1+1.05+1.1+1.8+1.41+1.41+1.41</f>
        <v>12.590000000000002</v>
      </c>
      <c r="C79" s="461"/>
      <c r="D79" s="133">
        <v>1</v>
      </c>
      <c r="E79" s="133"/>
      <c r="F79" s="133"/>
      <c r="G79" s="141">
        <f t="shared" si="2"/>
        <v>12.590000000000002</v>
      </c>
    </row>
    <row r="80" spans="1:7">
      <c r="A80" s="135" t="s">
        <v>286</v>
      </c>
      <c r="B80" s="461">
        <f>2.1+2.1+3.25+3.1+3.79+2+3.18</f>
        <v>19.52</v>
      </c>
      <c r="C80" s="461"/>
      <c r="D80" s="133">
        <v>1</v>
      </c>
      <c r="E80" s="133"/>
      <c r="F80" s="133"/>
      <c r="G80" s="141">
        <f t="shared" si="2"/>
        <v>19.52</v>
      </c>
    </row>
    <row r="81" spans="1:7">
      <c r="A81" s="135" t="s">
        <v>287</v>
      </c>
      <c r="B81" s="461">
        <f>3.98</f>
        <v>3.98</v>
      </c>
      <c r="C81" s="461"/>
      <c r="D81" s="133">
        <v>1</v>
      </c>
      <c r="E81" s="133"/>
      <c r="F81" s="133"/>
      <c r="G81" s="141">
        <f t="shared" si="2"/>
        <v>3.98</v>
      </c>
    </row>
    <row r="82" spans="1:7">
      <c r="A82" s="135" t="s">
        <v>290</v>
      </c>
      <c r="B82" s="461">
        <f>1.5+4.35+4.39+2.76+2.1+1.2</f>
        <v>16.299999999999997</v>
      </c>
      <c r="C82" s="461"/>
      <c r="D82" s="133">
        <v>1</v>
      </c>
      <c r="E82" s="133"/>
      <c r="F82" s="133"/>
      <c r="G82" s="141">
        <f t="shared" si="2"/>
        <v>16.299999999999997</v>
      </c>
    </row>
    <row r="83" spans="1:7">
      <c r="A83" s="135" t="s">
        <v>291</v>
      </c>
      <c r="B83" s="461">
        <f>2.2+2</f>
        <v>4.2</v>
      </c>
      <c r="C83" s="461"/>
      <c r="D83" s="133">
        <v>1</v>
      </c>
      <c r="E83" s="133"/>
      <c r="F83" s="133"/>
      <c r="G83" s="141">
        <f t="shared" si="2"/>
        <v>4.2</v>
      </c>
    </row>
    <row r="84" spans="1:7">
      <c r="A84" s="135" t="s">
        <v>293</v>
      </c>
      <c r="B84" s="461">
        <f>1.5</f>
        <v>1.5</v>
      </c>
      <c r="C84" s="461"/>
      <c r="D84" s="133">
        <v>1</v>
      </c>
      <c r="E84" s="133"/>
      <c r="F84" s="133"/>
      <c r="G84" s="141">
        <f t="shared" si="2"/>
        <v>1.5</v>
      </c>
    </row>
    <row r="85" spans="1:7">
      <c r="A85" s="135" t="s">
        <v>296</v>
      </c>
      <c r="B85" s="461">
        <f>1.2+1.2</f>
        <v>2.4</v>
      </c>
      <c r="C85" s="461"/>
      <c r="D85" s="133">
        <v>1</v>
      </c>
      <c r="E85" s="133"/>
      <c r="F85" s="133"/>
      <c r="G85" s="141">
        <f t="shared" si="2"/>
        <v>2.4</v>
      </c>
    </row>
    <row r="86" spans="1:7">
      <c r="A86" s="135" t="s">
        <v>299</v>
      </c>
      <c r="B86" s="461">
        <f>2+2</f>
        <v>4</v>
      </c>
      <c r="C86" s="461"/>
      <c r="D86" s="133">
        <v>1</v>
      </c>
      <c r="E86" s="133"/>
      <c r="F86" s="133"/>
      <c r="G86" s="141">
        <f t="shared" si="2"/>
        <v>4</v>
      </c>
    </row>
    <row r="87" spans="1:7">
      <c r="A87" s="460" t="s">
        <v>312</v>
      </c>
      <c r="B87" s="460"/>
      <c r="C87" s="460"/>
      <c r="D87" s="460"/>
      <c r="E87" s="460"/>
      <c r="F87" s="460"/>
      <c r="G87" s="139">
        <f>SUM(G77:G86)</f>
        <v>69.489999999999995</v>
      </c>
    </row>
    <row r="88" spans="1:7">
      <c r="A88" s="447" t="s">
        <v>314</v>
      </c>
      <c r="B88" s="447"/>
      <c r="C88" s="447"/>
      <c r="D88" s="447"/>
      <c r="E88" s="447"/>
      <c r="F88" s="447"/>
      <c r="G88" s="447"/>
    </row>
    <row r="89" spans="1:7">
      <c r="A89" s="132" t="s">
        <v>231</v>
      </c>
      <c r="B89" s="132" t="s">
        <v>315</v>
      </c>
      <c r="C89" s="132" t="s">
        <v>233</v>
      </c>
      <c r="D89" s="132" t="s">
        <v>234</v>
      </c>
      <c r="E89" s="132"/>
      <c r="F89" s="132"/>
      <c r="G89" s="132"/>
    </row>
    <row r="90" spans="1:7" s="177" customFormat="1">
      <c r="A90" s="175" t="str">
        <f>$A$7</f>
        <v>WC PCD masculino</v>
      </c>
      <c r="B90" s="176">
        <f>$B$7</f>
        <v>7.8000000000000007</v>
      </c>
      <c r="C90" s="176">
        <f>$C$7</f>
        <v>3</v>
      </c>
      <c r="D90" s="176">
        <f t="shared" ref="D90:D107" si="3">B90*C90</f>
        <v>23.400000000000002</v>
      </c>
      <c r="E90" s="176"/>
      <c r="F90" s="176"/>
      <c r="G90" s="176"/>
    </row>
    <row r="91" spans="1:7" s="177" customFormat="1">
      <c r="A91" s="175" t="str">
        <f>$A$8</f>
        <v>WC PCD feminino</v>
      </c>
      <c r="B91" s="176">
        <v>7.8</v>
      </c>
      <c r="C91" s="176">
        <f>$C$8</f>
        <v>3</v>
      </c>
      <c r="D91" s="176">
        <f t="shared" si="3"/>
        <v>23.4</v>
      </c>
      <c r="E91" s="176"/>
      <c r="F91" s="176"/>
      <c r="G91" s="176"/>
    </row>
    <row r="92" spans="1:7" s="177" customFormat="1">
      <c r="A92" s="175" t="str">
        <f>$A$9</f>
        <v>Sala de espera</v>
      </c>
      <c r="B92" s="176">
        <v>23.7</v>
      </c>
      <c r="C92" s="176">
        <f>$C$9</f>
        <v>3</v>
      </c>
      <c r="D92" s="176">
        <f t="shared" si="3"/>
        <v>71.099999999999994</v>
      </c>
      <c r="E92" s="176"/>
      <c r="F92" s="176"/>
      <c r="G92" s="176"/>
    </row>
    <row r="93" spans="1:7" s="177" customFormat="1">
      <c r="A93" s="175" t="str">
        <f>$A$10</f>
        <v>Recepção</v>
      </c>
      <c r="B93" s="176">
        <v>10.8</v>
      </c>
      <c r="C93" s="176">
        <f>$C$10</f>
        <v>3</v>
      </c>
      <c r="D93" s="176">
        <f t="shared" si="3"/>
        <v>32.400000000000006</v>
      </c>
      <c r="E93" s="176"/>
      <c r="F93" s="176"/>
      <c r="G93" s="176"/>
    </row>
    <row r="94" spans="1:7" s="177" customFormat="1">
      <c r="A94" s="175" t="str">
        <f>$A$11</f>
        <v>Consultório de enfermagem</v>
      </c>
      <c r="B94" s="176">
        <v>16.600000000000001</v>
      </c>
      <c r="C94" s="176">
        <f>$C$11</f>
        <v>3</v>
      </c>
      <c r="D94" s="176">
        <f t="shared" si="3"/>
        <v>49.800000000000004</v>
      </c>
      <c r="E94" s="176"/>
      <c r="F94" s="176"/>
      <c r="G94" s="176"/>
    </row>
    <row r="95" spans="1:7" s="177" customFormat="1">
      <c r="A95" s="175" t="str">
        <f>$A$12</f>
        <v>WC</v>
      </c>
      <c r="B95" s="176">
        <v>5.84</v>
      </c>
      <c r="C95" s="176">
        <f>$C$12</f>
        <v>3</v>
      </c>
      <c r="D95" s="176">
        <f t="shared" si="3"/>
        <v>17.52</v>
      </c>
      <c r="E95" s="176"/>
      <c r="F95" s="176"/>
      <c r="G95" s="176"/>
    </row>
    <row r="96" spans="1:7" s="177" customFormat="1">
      <c r="A96" s="175" t="str">
        <f>$A$13</f>
        <v>Sala de observação/inalação</v>
      </c>
      <c r="B96" s="176">
        <v>19.079999999999998</v>
      </c>
      <c r="C96" s="176">
        <f>$C$13</f>
        <v>3</v>
      </c>
      <c r="D96" s="176">
        <f t="shared" si="3"/>
        <v>57.239999999999995</v>
      </c>
      <c r="E96" s="176"/>
      <c r="F96" s="176"/>
      <c r="G96" s="176"/>
    </row>
    <row r="97" spans="1:7" s="177" customFormat="1">
      <c r="A97" s="175" t="str">
        <f>$A$14</f>
        <v>WC PCD</v>
      </c>
      <c r="B97" s="176">
        <v>8.8000000000000007</v>
      </c>
      <c r="C97" s="176">
        <f>$C$14</f>
        <v>3</v>
      </c>
      <c r="D97" s="176">
        <f t="shared" si="3"/>
        <v>26.400000000000002</v>
      </c>
      <c r="E97" s="176"/>
      <c r="F97" s="176"/>
      <c r="G97" s="176"/>
    </row>
    <row r="98" spans="1:7" s="177" customFormat="1">
      <c r="A98" s="175" t="str">
        <f>$A$15</f>
        <v>Equipamentos/medicamentos</v>
      </c>
      <c r="B98" s="176">
        <v>10.4</v>
      </c>
      <c r="C98" s="176">
        <f>$C$15</f>
        <v>3</v>
      </c>
      <c r="D98" s="176">
        <f t="shared" si="3"/>
        <v>31.200000000000003</v>
      </c>
      <c r="E98" s="176"/>
      <c r="F98" s="176"/>
      <c r="G98" s="176"/>
    </row>
    <row r="99" spans="1:7" s="177" customFormat="1">
      <c r="A99" s="175" t="str">
        <f>$A$16</f>
        <v>Consultório de odontologia</v>
      </c>
      <c r="B99" s="176">
        <v>17.66</v>
      </c>
      <c r="C99" s="176">
        <f>$C$16</f>
        <v>3</v>
      </c>
      <c r="D99" s="176">
        <f t="shared" si="3"/>
        <v>52.980000000000004</v>
      </c>
      <c r="E99" s="176"/>
      <c r="F99" s="176"/>
      <c r="G99" s="176"/>
    </row>
    <row r="100" spans="1:7" s="177" customFormat="1">
      <c r="A100" s="175" t="str">
        <f>$A$17</f>
        <v>Consultório médico 01</v>
      </c>
      <c r="B100" s="176">
        <v>12.4</v>
      </c>
      <c r="C100" s="176">
        <f>$C$17</f>
        <v>3</v>
      </c>
      <c r="D100" s="176">
        <f t="shared" si="3"/>
        <v>37.200000000000003</v>
      </c>
      <c r="E100" s="176"/>
      <c r="F100" s="176"/>
      <c r="G100" s="176"/>
    </row>
    <row r="101" spans="1:7" s="177" customFormat="1">
      <c r="A101" s="180" t="str">
        <f>$A$18</f>
        <v>Sala de curativo</v>
      </c>
      <c r="B101" s="176">
        <v>14.7</v>
      </c>
      <c r="C101" s="176">
        <f>$C$18</f>
        <v>3</v>
      </c>
      <c r="D101" s="176">
        <f t="shared" si="3"/>
        <v>44.099999999999994</v>
      </c>
      <c r="E101" s="176"/>
      <c r="F101" s="176"/>
      <c r="G101" s="176"/>
    </row>
    <row r="102" spans="1:7" s="177" customFormat="1">
      <c r="A102" s="180" t="str">
        <f>$A$19</f>
        <v>Triagem</v>
      </c>
      <c r="B102" s="176">
        <v>13.5</v>
      </c>
      <c r="C102" s="176">
        <f>$C$19</f>
        <v>3</v>
      </c>
      <c r="D102" s="176">
        <f t="shared" si="3"/>
        <v>40.5</v>
      </c>
      <c r="E102" s="176"/>
      <c r="F102" s="176"/>
      <c r="G102" s="176"/>
    </row>
    <row r="103" spans="1:7" s="177" customFormat="1">
      <c r="A103" s="175" t="str">
        <f>$A$20</f>
        <v>Consultório médico 02</v>
      </c>
      <c r="B103" s="176">
        <v>13.2</v>
      </c>
      <c r="C103" s="176">
        <f>$C$20</f>
        <v>3</v>
      </c>
      <c r="D103" s="176">
        <f t="shared" si="3"/>
        <v>39.599999999999994</v>
      </c>
      <c r="E103" s="176"/>
      <c r="F103" s="176"/>
      <c r="G103" s="176"/>
    </row>
    <row r="104" spans="1:7" s="177" customFormat="1">
      <c r="A104" s="175" t="str">
        <f>$A$21</f>
        <v>Circulação 01</v>
      </c>
      <c r="B104" s="176">
        <v>62.7</v>
      </c>
      <c r="C104" s="176">
        <f>$C$21</f>
        <v>3</v>
      </c>
      <c r="D104" s="176">
        <f t="shared" si="3"/>
        <v>188.10000000000002</v>
      </c>
      <c r="E104" s="176"/>
      <c r="F104" s="176"/>
      <c r="G104" s="176"/>
    </row>
    <row r="105" spans="1:7" s="177" customFormat="1">
      <c r="A105" s="180" t="str">
        <f>$A$22</f>
        <v>Fosso de luz</v>
      </c>
      <c r="B105" s="176">
        <v>10</v>
      </c>
      <c r="C105" s="176">
        <f>$C$22</f>
        <v>3</v>
      </c>
      <c r="D105" s="176">
        <f t="shared" si="3"/>
        <v>30</v>
      </c>
      <c r="E105" s="176"/>
      <c r="F105" s="176"/>
      <c r="G105" s="176"/>
    </row>
    <row r="106" spans="1:7" s="177" customFormat="1">
      <c r="A106" s="180" t="str">
        <f>$A$23</f>
        <v xml:space="preserve">Imunização </v>
      </c>
      <c r="B106" s="176">
        <v>14.8</v>
      </c>
      <c r="C106" s="176">
        <f>$C$23</f>
        <v>3</v>
      </c>
      <c r="D106" s="176">
        <f t="shared" si="3"/>
        <v>44.400000000000006</v>
      </c>
      <c r="E106" s="176"/>
      <c r="F106" s="176"/>
      <c r="G106" s="176"/>
    </row>
    <row r="107" spans="1:7" s="177" customFormat="1">
      <c r="A107" s="175" t="str">
        <f>$A$24</f>
        <v>Descontaminação</v>
      </c>
      <c r="B107" s="176">
        <v>9.8000000000000007</v>
      </c>
      <c r="C107" s="176">
        <f>$C$24</f>
        <v>3</v>
      </c>
      <c r="D107" s="176">
        <f t="shared" si="3"/>
        <v>29.400000000000002</v>
      </c>
      <c r="E107" s="176"/>
      <c r="F107" s="176"/>
      <c r="G107" s="176"/>
    </row>
    <row r="108" spans="1:7">
      <c r="A108" s="175" t="str">
        <f>$A$25</f>
        <v>Esterilização</v>
      </c>
      <c r="B108" s="176">
        <v>9.8000000000000007</v>
      </c>
      <c r="C108" s="176">
        <f>$C$25</f>
        <v>3</v>
      </c>
      <c r="D108" s="176">
        <f t="shared" ref="D108" si="4">B108*C108</f>
        <v>29.400000000000002</v>
      </c>
      <c r="E108" s="176"/>
      <c r="F108" s="176"/>
      <c r="G108" s="176"/>
    </row>
    <row r="109" spans="1:7">
      <c r="A109" s="175" t="str">
        <f>$A$26</f>
        <v>Cozinha</v>
      </c>
      <c r="B109" s="176">
        <v>12.6</v>
      </c>
      <c r="C109" s="176">
        <f>$C$26</f>
        <v>3</v>
      </c>
      <c r="D109" s="176">
        <f t="shared" ref="D109" si="5">B109*C109</f>
        <v>37.799999999999997</v>
      </c>
      <c r="E109" s="176"/>
      <c r="F109" s="176"/>
      <c r="G109" s="176"/>
    </row>
    <row r="110" spans="1:7">
      <c r="A110" s="175" t="str">
        <f>$A$28</f>
        <v>DML</v>
      </c>
      <c r="B110" s="176">
        <v>10.92</v>
      </c>
      <c r="C110" s="176">
        <f>$C$28</f>
        <v>3</v>
      </c>
      <c r="D110" s="176">
        <f t="shared" ref="D110:D117" si="6">B110*C110</f>
        <v>32.76</v>
      </c>
      <c r="E110" s="176"/>
      <c r="F110" s="176"/>
      <c r="G110" s="176"/>
    </row>
    <row r="111" spans="1:7">
      <c r="A111" s="175" t="str">
        <f>$A$29</f>
        <v>Rouparia</v>
      </c>
      <c r="B111" s="176">
        <v>10.92</v>
      </c>
      <c r="C111" s="176">
        <f>$C$29</f>
        <v>3</v>
      </c>
      <c r="D111" s="176">
        <f t="shared" si="6"/>
        <v>32.76</v>
      </c>
      <c r="E111" s="176"/>
      <c r="F111" s="176"/>
      <c r="G111" s="176"/>
    </row>
    <row r="112" spans="1:7">
      <c r="A112" s="175" t="str">
        <f>$A$30</f>
        <v>Sala de reuniões/ACS</v>
      </c>
      <c r="B112" s="176">
        <v>23.7</v>
      </c>
      <c r="C112" s="176">
        <f>$C$30</f>
        <v>3</v>
      </c>
      <c r="D112" s="176">
        <f t="shared" si="6"/>
        <v>71.099999999999994</v>
      </c>
      <c r="E112" s="176"/>
      <c r="F112" s="176"/>
      <c r="G112" s="176"/>
    </row>
    <row r="113" spans="1:7">
      <c r="A113" s="175" t="str">
        <f>$A$31</f>
        <v>WC masculino</v>
      </c>
      <c r="B113" s="176">
        <v>8.42</v>
      </c>
      <c r="C113" s="176">
        <f>$C$31</f>
        <v>3</v>
      </c>
      <c r="D113" s="176">
        <f t="shared" si="6"/>
        <v>25.259999999999998</v>
      </c>
      <c r="E113" s="176"/>
      <c r="F113" s="176"/>
      <c r="G113" s="176"/>
    </row>
    <row r="114" spans="1:7">
      <c r="A114" s="175" t="str">
        <f>$A$32</f>
        <v>WC feminino</v>
      </c>
      <c r="B114" s="176">
        <v>8.42</v>
      </c>
      <c r="C114" s="176">
        <f>$C$32</f>
        <v>3</v>
      </c>
      <c r="D114" s="176">
        <f t="shared" si="6"/>
        <v>25.259999999999998</v>
      </c>
      <c r="E114" s="176"/>
      <c r="F114" s="176"/>
      <c r="G114" s="176"/>
    </row>
    <row r="115" spans="1:7">
      <c r="A115" s="175" t="str">
        <f>$A$38</f>
        <v>Casa do compressor</v>
      </c>
      <c r="B115" s="176">
        <v>4.66</v>
      </c>
      <c r="C115" s="176">
        <f>$C$38</f>
        <v>1.1000000000000001</v>
      </c>
      <c r="D115" s="176">
        <f t="shared" si="6"/>
        <v>5.1260000000000003</v>
      </c>
      <c r="E115" s="176"/>
      <c r="F115" s="176"/>
      <c r="G115" s="176"/>
    </row>
    <row r="116" spans="1:7">
      <c r="A116" s="175" t="str">
        <f>$A$39</f>
        <v>Casa de gás</v>
      </c>
      <c r="B116" s="176">
        <v>4.4400000000000004</v>
      </c>
      <c r="C116" s="176">
        <f>$C$39</f>
        <v>1.1000000000000001</v>
      </c>
      <c r="D116" s="176">
        <f t="shared" si="6"/>
        <v>4.8840000000000012</v>
      </c>
      <c r="E116" s="176"/>
      <c r="F116" s="176"/>
      <c r="G116" s="176"/>
    </row>
    <row r="117" spans="1:7">
      <c r="A117" s="175" t="str">
        <f>$A$40</f>
        <v>Lixo</v>
      </c>
      <c r="B117" s="176">
        <f>$B$40</f>
        <v>16</v>
      </c>
      <c r="C117" s="176">
        <f>$C$40</f>
        <v>2.5</v>
      </c>
      <c r="D117" s="176">
        <f t="shared" si="6"/>
        <v>40</v>
      </c>
      <c r="E117" s="176"/>
      <c r="F117" s="176"/>
      <c r="G117" s="176"/>
    </row>
    <row r="118" spans="1:7">
      <c r="A118" s="465" t="s">
        <v>268</v>
      </c>
      <c r="B118" s="465"/>
      <c r="C118" s="465"/>
      <c r="D118" s="136">
        <f>SUM(D90:D117)</f>
        <v>1143.0899999999999</v>
      </c>
      <c r="E118" s="137"/>
      <c r="F118" s="137"/>
      <c r="G118" s="138"/>
    </row>
    <row r="119" spans="1:7" ht="15.75" thickBot="1">
      <c r="A119" s="460" t="s">
        <v>319</v>
      </c>
      <c r="B119" s="460"/>
      <c r="C119" s="460"/>
      <c r="D119" s="139">
        <f>D118</f>
        <v>1143.0899999999999</v>
      </c>
      <c r="E119" s="140"/>
      <c r="F119" s="140"/>
      <c r="G119" s="140"/>
    </row>
    <row r="120" spans="1:7" ht="15.75" thickBot="1">
      <c r="A120" s="466" t="str">
        <f>A119</f>
        <v>TOTAL CHAPISCO</v>
      </c>
      <c r="B120" s="467"/>
      <c r="C120" s="468"/>
      <c r="D120" s="189">
        <f>D119</f>
        <v>1143.0899999999999</v>
      </c>
      <c r="E120" s="190"/>
      <c r="F120" s="190"/>
      <c r="G120" s="191"/>
    </row>
    <row r="121" spans="1:7">
      <c r="A121" s="464" t="s">
        <v>320</v>
      </c>
      <c r="B121" s="464"/>
      <c r="C121" s="464"/>
      <c r="D121" s="464"/>
      <c r="E121" s="464"/>
      <c r="F121" s="464"/>
      <c r="G121" s="464"/>
    </row>
    <row r="122" spans="1:7">
      <c r="A122" s="132" t="s">
        <v>231</v>
      </c>
      <c r="B122" s="132" t="s">
        <v>315</v>
      </c>
      <c r="C122" s="132" t="s">
        <v>233</v>
      </c>
      <c r="D122" s="132" t="s">
        <v>234</v>
      </c>
      <c r="E122" s="132"/>
      <c r="F122" s="132"/>
      <c r="G122" s="132"/>
    </row>
    <row r="123" spans="1:7" s="177" customFormat="1">
      <c r="A123" s="175" t="str">
        <f>$A$7</f>
        <v>WC PCD masculino</v>
      </c>
      <c r="B123" s="176">
        <v>7.8</v>
      </c>
      <c r="C123" s="176">
        <f>$C$7</f>
        <v>3</v>
      </c>
      <c r="D123" s="176">
        <f t="shared" ref="D123:D134" si="7">B123*C123</f>
        <v>23.4</v>
      </c>
      <c r="E123" s="176"/>
      <c r="F123" s="176"/>
      <c r="G123" s="176"/>
    </row>
    <row r="124" spans="1:7" s="177" customFormat="1">
      <c r="A124" s="175" t="str">
        <f>$A$8</f>
        <v>WC PCD feminino</v>
      </c>
      <c r="B124" s="176">
        <v>7.8</v>
      </c>
      <c r="C124" s="176">
        <f>$C$8</f>
        <v>3</v>
      </c>
      <c r="D124" s="176">
        <f t="shared" si="7"/>
        <v>23.4</v>
      </c>
      <c r="E124" s="176"/>
      <c r="F124" s="176"/>
      <c r="G124" s="176"/>
    </row>
    <row r="125" spans="1:7" s="177" customFormat="1">
      <c r="A125" s="175" t="str">
        <f>$A$12</f>
        <v>WC</v>
      </c>
      <c r="B125" s="176">
        <v>5.84</v>
      </c>
      <c r="C125" s="176">
        <f>$C$12</f>
        <v>3</v>
      </c>
      <c r="D125" s="176">
        <f t="shared" si="7"/>
        <v>17.52</v>
      </c>
      <c r="E125" s="176"/>
      <c r="F125" s="176"/>
      <c r="G125" s="176"/>
    </row>
    <row r="126" spans="1:7" s="177" customFormat="1">
      <c r="A126" s="175" t="str">
        <f>$A$14</f>
        <v>WC PCD</v>
      </c>
      <c r="B126" s="176">
        <v>8.8000000000000007</v>
      </c>
      <c r="C126" s="176">
        <f>$C$14</f>
        <v>3</v>
      </c>
      <c r="D126" s="176">
        <f t="shared" si="7"/>
        <v>26.400000000000002</v>
      </c>
      <c r="E126" s="176"/>
      <c r="F126" s="176"/>
      <c r="G126" s="176"/>
    </row>
    <row r="127" spans="1:7" s="177" customFormat="1">
      <c r="A127" s="175" t="str">
        <f>$A$24</f>
        <v>Descontaminação</v>
      </c>
      <c r="B127" s="176">
        <v>9.8000000000000007</v>
      </c>
      <c r="C127" s="176">
        <f>$C$24</f>
        <v>3</v>
      </c>
      <c r="D127" s="176">
        <f t="shared" si="7"/>
        <v>29.400000000000002</v>
      </c>
      <c r="E127" s="176"/>
      <c r="F127" s="176"/>
      <c r="G127" s="176"/>
    </row>
    <row r="128" spans="1:7" s="177" customFormat="1">
      <c r="A128" s="175" t="str">
        <f>$A$25</f>
        <v>Esterilização</v>
      </c>
      <c r="B128" s="176">
        <v>9.8000000000000007</v>
      </c>
      <c r="C128" s="176">
        <f>$C$25</f>
        <v>3</v>
      </c>
      <c r="D128" s="176">
        <f t="shared" si="7"/>
        <v>29.400000000000002</v>
      </c>
      <c r="E128" s="176"/>
      <c r="F128" s="176"/>
      <c r="G128" s="176"/>
    </row>
    <row r="129" spans="1:7" s="177" customFormat="1">
      <c r="A129" s="175" t="str">
        <f>$A$26</f>
        <v>Cozinha</v>
      </c>
      <c r="B129" s="176">
        <v>12.6</v>
      </c>
      <c r="C129" s="176">
        <f>$C$26</f>
        <v>3</v>
      </c>
      <c r="D129" s="176">
        <f t="shared" si="7"/>
        <v>37.799999999999997</v>
      </c>
      <c r="E129" s="176"/>
      <c r="F129" s="176"/>
      <c r="G129" s="176"/>
    </row>
    <row r="130" spans="1:7" s="177" customFormat="1">
      <c r="A130" s="175" t="str">
        <f>$A$28</f>
        <v>DML</v>
      </c>
      <c r="B130" s="176">
        <v>10.92</v>
      </c>
      <c r="C130" s="176">
        <f>$C$28</f>
        <v>3</v>
      </c>
      <c r="D130" s="176">
        <f t="shared" si="7"/>
        <v>32.76</v>
      </c>
      <c r="E130" s="176"/>
      <c r="F130" s="176"/>
      <c r="G130" s="176"/>
    </row>
    <row r="131" spans="1:7" s="177" customFormat="1">
      <c r="A131" s="175" t="str">
        <f>$A$29</f>
        <v>Rouparia</v>
      </c>
      <c r="B131" s="176">
        <v>10.92</v>
      </c>
      <c r="C131" s="176">
        <f>$C$29</f>
        <v>3</v>
      </c>
      <c r="D131" s="176">
        <f t="shared" si="7"/>
        <v>32.76</v>
      </c>
      <c r="E131" s="176"/>
      <c r="F131" s="176"/>
      <c r="G131" s="176"/>
    </row>
    <row r="132" spans="1:7" s="177" customFormat="1">
      <c r="A132" s="175" t="str">
        <f>$A$31</f>
        <v>WC masculino</v>
      </c>
      <c r="B132" s="176">
        <v>8.42</v>
      </c>
      <c r="C132" s="176">
        <f>$C$31</f>
        <v>3</v>
      </c>
      <c r="D132" s="176">
        <f t="shared" si="7"/>
        <v>25.259999999999998</v>
      </c>
      <c r="E132" s="176"/>
      <c r="F132" s="176"/>
      <c r="G132" s="176"/>
    </row>
    <row r="133" spans="1:7" s="177" customFormat="1">
      <c r="A133" s="175" t="str">
        <f>$A$32</f>
        <v>WC feminino</v>
      </c>
      <c r="B133" s="176">
        <v>8.42</v>
      </c>
      <c r="C133" s="176">
        <f>$C$32</f>
        <v>3</v>
      </c>
      <c r="D133" s="176">
        <f t="shared" si="7"/>
        <v>25.259999999999998</v>
      </c>
      <c r="E133" s="176"/>
      <c r="F133" s="176"/>
      <c r="G133" s="176"/>
    </row>
    <row r="134" spans="1:7" s="177" customFormat="1">
      <c r="A134" s="175" t="str">
        <f>$A$40</f>
        <v>Lixo</v>
      </c>
      <c r="B134" s="176">
        <f>$B$40</f>
        <v>16</v>
      </c>
      <c r="C134" s="176">
        <f>$C$40</f>
        <v>2.5</v>
      </c>
      <c r="D134" s="176">
        <f t="shared" si="7"/>
        <v>40</v>
      </c>
      <c r="E134" s="176"/>
      <c r="F134" s="176"/>
      <c r="G134" s="176"/>
    </row>
    <row r="135" spans="1:7" ht="15.75" thickBot="1">
      <c r="A135" s="454" t="s">
        <v>268</v>
      </c>
      <c r="B135" s="454"/>
      <c r="C135" s="454"/>
      <c r="D135" s="196">
        <f>SUM(D123:D134)</f>
        <v>343.35999999999996</v>
      </c>
      <c r="E135" s="192"/>
      <c r="F135" s="192"/>
      <c r="G135" s="192"/>
    </row>
    <row r="136" spans="1:7" ht="15.75" thickBot="1">
      <c r="A136" s="462" t="s">
        <v>321</v>
      </c>
      <c r="B136" s="463"/>
      <c r="C136" s="463"/>
      <c r="D136" s="189">
        <f>D135</f>
        <v>343.35999999999996</v>
      </c>
      <c r="E136" s="193"/>
      <c r="F136" s="193"/>
      <c r="G136" s="194"/>
    </row>
    <row r="137" spans="1:7">
      <c r="A137" s="464" t="s">
        <v>322</v>
      </c>
      <c r="B137" s="464"/>
      <c r="C137" s="464"/>
      <c r="D137" s="464"/>
      <c r="E137" s="464"/>
      <c r="F137" s="464"/>
      <c r="G137" s="464"/>
    </row>
    <row r="138" spans="1:7">
      <c r="A138" s="132" t="s">
        <v>231</v>
      </c>
      <c r="B138" s="132" t="s">
        <v>315</v>
      </c>
      <c r="C138" s="132" t="s">
        <v>233</v>
      </c>
      <c r="D138" s="132" t="s">
        <v>234</v>
      </c>
      <c r="E138" s="132"/>
      <c r="F138" s="132"/>
      <c r="G138" s="132"/>
    </row>
    <row r="139" spans="1:7" s="183" customFormat="1">
      <c r="A139" s="167" t="str">
        <f>$A$9</f>
        <v>Sala de espera</v>
      </c>
      <c r="B139" s="182">
        <v>23.7</v>
      </c>
      <c r="C139" s="182">
        <v>1.1000000000000001</v>
      </c>
      <c r="D139" s="179">
        <f t="shared" ref="D139:D153" si="8">B139*C139</f>
        <v>26.07</v>
      </c>
      <c r="E139" s="179"/>
      <c r="F139" s="179"/>
      <c r="G139" s="179"/>
    </row>
    <row r="140" spans="1:7" s="183" customFormat="1">
      <c r="A140" s="167" t="str">
        <f>$A$10</f>
        <v>Recepção</v>
      </c>
      <c r="B140" s="182">
        <v>10.8</v>
      </c>
      <c r="C140" s="182">
        <v>0.4</v>
      </c>
      <c r="D140" s="179">
        <f t="shared" si="8"/>
        <v>4.32</v>
      </c>
      <c r="E140" s="179"/>
      <c r="F140" s="179"/>
      <c r="G140" s="179"/>
    </row>
    <row r="141" spans="1:7" s="183" customFormat="1">
      <c r="A141" s="167" t="str">
        <f>$A$11</f>
        <v>Consultório de enfermagem</v>
      </c>
      <c r="B141" s="182">
        <v>16.600000000000001</v>
      </c>
      <c r="C141" s="182">
        <v>0.4</v>
      </c>
      <c r="D141" s="179">
        <f t="shared" si="8"/>
        <v>6.6400000000000006</v>
      </c>
      <c r="E141" s="179"/>
      <c r="F141" s="179"/>
      <c r="G141" s="179"/>
    </row>
    <row r="142" spans="1:7" s="183" customFormat="1">
      <c r="A142" s="167" t="str">
        <f>$A$13</f>
        <v>Sala de observação/inalação</v>
      </c>
      <c r="B142" s="182">
        <v>19.079999999999998</v>
      </c>
      <c r="C142" s="182">
        <v>0.4</v>
      </c>
      <c r="D142" s="179">
        <f t="shared" si="8"/>
        <v>7.6319999999999997</v>
      </c>
      <c r="E142" s="179"/>
      <c r="F142" s="179"/>
      <c r="G142" s="179"/>
    </row>
    <row r="143" spans="1:7" s="183" customFormat="1">
      <c r="A143" s="167" t="str">
        <f>$A$15</f>
        <v>Equipamentos/medicamentos</v>
      </c>
      <c r="B143" s="182">
        <v>10.4</v>
      </c>
      <c r="C143" s="182">
        <v>0.4</v>
      </c>
      <c r="D143" s="179">
        <f t="shared" si="8"/>
        <v>4.16</v>
      </c>
      <c r="E143" s="179"/>
      <c r="F143" s="179"/>
      <c r="G143" s="179"/>
    </row>
    <row r="144" spans="1:7" s="183" customFormat="1">
      <c r="A144" s="167" t="str">
        <f>$A$16</f>
        <v>Consultório de odontologia</v>
      </c>
      <c r="B144" s="182">
        <v>17.66</v>
      </c>
      <c r="C144" s="182">
        <v>0.4</v>
      </c>
      <c r="D144" s="179">
        <f t="shared" si="8"/>
        <v>7.0640000000000001</v>
      </c>
      <c r="E144" s="179"/>
      <c r="F144" s="179"/>
      <c r="G144" s="179"/>
    </row>
    <row r="145" spans="1:7" s="183" customFormat="1">
      <c r="A145" s="167" t="str">
        <f>$A$17</f>
        <v>Consultório médico 01</v>
      </c>
      <c r="B145" s="182">
        <v>12.4</v>
      </c>
      <c r="C145" s="182">
        <v>0.4</v>
      </c>
      <c r="D145" s="179">
        <f t="shared" si="8"/>
        <v>4.9600000000000009</v>
      </c>
      <c r="E145" s="179"/>
      <c r="F145" s="179"/>
      <c r="G145" s="179"/>
    </row>
    <row r="146" spans="1:7" s="183" customFormat="1">
      <c r="A146" s="167" t="str">
        <f>$A$23</f>
        <v xml:space="preserve">Imunização </v>
      </c>
      <c r="B146" s="182">
        <v>14.8</v>
      </c>
      <c r="C146" s="182">
        <v>0.4</v>
      </c>
      <c r="D146" s="179">
        <f t="shared" si="8"/>
        <v>5.9200000000000008</v>
      </c>
      <c r="E146" s="184"/>
      <c r="F146" s="184"/>
      <c r="G146" s="184"/>
    </row>
    <row r="147" spans="1:7" s="183" customFormat="1">
      <c r="A147" s="167" t="str">
        <f>$A$19</f>
        <v>Triagem</v>
      </c>
      <c r="B147" s="182">
        <v>13.5</v>
      </c>
      <c r="C147" s="182">
        <v>0.4</v>
      </c>
      <c r="D147" s="179">
        <f t="shared" si="8"/>
        <v>5.4</v>
      </c>
      <c r="E147" s="167"/>
      <c r="F147" s="167"/>
      <c r="G147" s="167"/>
    </row>
    <row r="148" spans="1:7" s="183" customFormat="1">
      <c r="A148" s="167" t="str">
        <f>$A$20</f>
        <v>Consultório médico 02</v>
      </c>
      <c r="B148" s="182">
        <v>13.2</v>
      </c>
      <c r="C148" s="182">
        <v>0.4</v>
      </c>
      <c r="D148" s="179">
        <f t="shared" si="8"/>
        <v>5.28</v>
      </c>
      <c r="E148" s="167"/>
      <c r="F148" s="167"/>
      <c r="G148" s="167"/>
    </row>
    <row r="149" spans="1:7" s="183" customFormat="1">
      <c r="A149" s="167" t="str">
        <f>$A$21</f>
        <v>Circulação 01</v>
      </c>
      <c r="B149" s="167">
        <v>62.7</v>
      </c>
      <c r="C149" s="182">
        <v>0.4</v>
      </c>
      <c r="D149" s="179">
        <f t="shared" si="8"/>
        <v>25.080000000000002</v>
      </c>
      <c r="E149" s="179"/>
      <c r="F149" s="179"/>
      <c r="G149" s="179"/>
    </row>
    <row r="150" spans="1:7" s="183" customFormat="1">
      <c r="A150" s="167" t="str">
        <f>A18</f>
        <v>Sala de curativo</v>
      </c>
      <c r="B150" s="167">
        <v>14.7</v>
      </c>
      <c r="C150" s="182">
        <v>0.4</v>
      </c>
      <c r="D150" s="179">
        <f t="shared" si="8"/>
        <v>5.88</v>
      </c>
      <c r="E150" s="179"/>
      <c r="F150" s="179"/>
      <c r="G150" s="179"/>
    </row>
    <row r="151" spans="1:7" s="183" customFormat="1">
      <c r="A151" s="167" t="str">
        <f>$A$30</f>
        <v>Sala de reuniões/ACS</v>
      </c>
      <c r="B151" s="167">
        <v>23.7</v>
      </c>
      <c r="C151" s="182">
        <v>0.4</v>
      </c>
      <c r="D151" s="179">
        <f t="shared" si="8"/>
        <v>9.48</v>
      </c>
      <c r="E151" s="179"/>
      <c r="F151" s="179"/>
      <c r="G151" s="179"/>
    </row>
    <row r="152" spans="1:7" s="183" customFormat="1">
      <c r="A152" s="167" t="s">
        <v>366</v>
      </c>
      <c r="B152" s="167">
        <v>17.7</v>
      </c>
      <c r="C152" s="182">
        <v>1.1000000000000001</v>
      </c>
      <c r="D152" s="179">
        <f t="shared" si="8"/>
        <v>19.470000000000002</v>
      </c>
      <c r="E152" s="179"/>
      <c r="F152" s="179"/>
      <c r="G152" s="179"/>
    </row>
    <row r="153" spans="1:7" s="183" customFormat="1">
      <c r="A153" s="167" t="s">
        <v>317</v>
      </c>
      <c r="B153" s="167">
        <v>18.12</v>
      </c>
      <c r="C153" s="182">
        <v>1.1000000000000001</v>
      </c>
      <c r="D153" s="179">
        <f t="shared" si="8"/>
        <v>19.932000000000002</v>
      </c>
      <c r="E153" s="179"/>
      <c r="F153" s="179"/>
      <c r="G153" s="179"/>
    </row>
    <row r="154" spans="1:7" ht="15.75" thickBot="1">
      <c r="A154" s="454" t="s">
        <v>268</v>
      </c>
      <c r="B154" s="454"/>
      <c r="C154" s="454"/>
      <c r="D154" s="196">
        <f>SUM(D139:D153)</f>
        <v>157.28800000000001</v>
      </c>
      <c r="E154" s="192"/>
      <c r="F154" s="192"/>
      <c r="G154" s="192"/>
    </row>
    <row r="155" spans="1:7" ht="15.75" thickBot="1">
      <c r="A155" s="462" t="s">
        <v>323</v>
      </c>
      <c r="B155" s="463"/>
      <c r="C155" s="463"/>
      <c r="D155" s="189">
        <f>D154</f>
        <v>157.28800000000001</v>
      </c>
      <c r="E155" s="193"/>
      <c r="F155" s="193"/>
      <c r="G155" s="194"/>
    </row>
    <row r="156" spans="1:7">
      <c r="A156" s="464" t="s">
        <v>324</v>
      </c>
      <c r="B156" s="464"/>
      <c r="C156" s="464"/>
      <c r="D156" s="464"/>
      <c r="E156" s="464"/>
      <c r="F156" s="464"/>
      <c r="G156" s="464"/>
    </row>
    <row r="157" spans="1:7">
      <c r="A157" s="465" t="s">
        <v>319</v>
      </c>
      <c r="B157" s="465"/>
      <c r="C157" s="465"/>
      <c r="D157" s="136">
        <f>$D$119</f>
        <v>1143.0899999999999</v>
      </c>
    </row>
    <row r="158" spans="1:7" ht="15.75" thickBot="1">
      <c r="A158" s="454" t="s">
        <v>325</v>
      </c>
      <c r="B158" s="454"/>
      <c r="C158" s="454"/>
      <c r="D158" s="196">
        <f>$D$136</f>
        <v>343.35999999999996</v>
      </c>
    </row>
    <row r="159" spans="1:7" ht="15.75" thickBot="1">
      <c r="A159" s="462" t="s">
        <v>326</v>
      </c>
      <c r="B159" s="463"/>
      <c r="C159" s="463"/>
      <c r="D159" s="199">
        <f>D157-D158</f>
        <v>799.73</v>
      </c>
    </row>
    <row r="160" spans="1:7">
      <c r="A160" s="464" t="s">
        <v>327</v>
      </c>
      <c r="B160" s="464"/>
      <c r="C160" s="464"/>
      <c r="D160" s="464"/>
      <c r="E160" s="447"/>
      <c r="F160" s="447"/>
      <c r="G160" s="447"/>
    </row>
    <row r="161" spans="1:7" ht="45">
      <c r="A161" s="132" t="s">
        <v>231</v>
      </c>
      <c r="B161" s="132" t="s">
        <v>232</v>
      </c>
      <c r="C161" s="132" t="s">
        <v>233</v>
      </c>
      <c r="D161" s="143" t="s">
        <v>328</v>
      </c>
      <c r="E161" s="143" t="s">
        <v>329</v>
      </c>
      <c r="F161" s="132"/>
      <c r="G161" s="132"/>
    </row>
    <row r="162" spans="1:7" s="183" customFormat="1">
      <c r="A162" s="180" t="s">
        <v>330</v>
      </c>
      <c r="B162" s="179">
        <v>0</v>
      </c>
      <c r="C162" s="179">
        <v>0</v>
      </c>
      <c r="D162" s="179">
        <v>0</v>
      </c>
      <c r="E162" s="179">
        <v>92</v>
      </c>
      <c r="F162" s="179"/>
      <c r="G162" s="179"/>
    </row>
    <row r="163" spans="1:7" s="183" customFormat="1">
      <c r="A163" s="180" t="s">
        <v>331</v>
      </c>
      <c r="B163" s="179">
        <f>16.33+3.46+7.56</f>
        <v>27.349999999999998</v>
      </c>
      <c r="C163" s="179">
        <v>3.22</v>
      </c>
      <c r="D163" s="179">
        <v>0</v>
      </c>
      <c r="E163" s="179">
        <f t="shared" ref="E163:E172" si="9">(B163*C163)-D163</f>
        <v>88.066999999999993</v>
      </c>
      <c r="F163" s="179"/>
      <c r="G163" s="179"/>
    </row>
    <row r="164" spans="1:7" s="183" customFormat="1">
      <c r="A164" s="180" t="s">
        <v>332</v>
      </c>
      <c r="B164" s="179">
        <f>24.87</f>
        <v>24.87</v>
      </c>
      <c r="C164" s="179">
        <v>3.22</v>
      </c>
      <c r="D164" s="179">
        <v>0</v>
      </c>
      <c r="E164" s="179">
        <f t="shared" si="9"/>
        <v>80.081400000000002</v>
      </c>
      <c r="F164" s="179"/>
      <c r="G164" s="179"/>
    </row>
    <row r="165" spans="1:7" s="183" customFormat="1">
      <c r="A165" s="180" t="s">
        <v>333</v>
      </c>
      <c r="B165" s="179">
        <f>11.85+4.18+1.18</f>
        <v>17.21</v>
      </c>
      <c r="C165" s="179">
        <v>3.22</v>
      </c>
      <c r="D165" s="179">
        <v>0</v>
      </c>
      <c r="E165" s="179">
        <f t="shared" si="9"/>
        <v>55.416200000000003</v>
      </c>
      <c r="F165" s="179"/>
      <c r="G165" s="179"/>
    </row>
    <row r="166" spans="1:7" s="183" customFormat="1">
      <c r="A166" s="167" t="s">
        <v>334</v>
      </c>
      <c r="B166" s="179">
        <f>$B$33</f>
        <v>92.21</v>
      </c>
      <c r="C166" s="179">
        <f>$C$33</f>
        <v>1.3</v>
      </c>
      <c r="D166" s="179">
        <v>0</v>
      </c>
      <c r="E166" s="179">
        <f>(B166*C166*2)-D166</f>
        <v>239.74599999999998</v>
      </c>
      <c r="F166" s="179"/>
      <c r="G166" s="179"/>
    </row>
    <row r="167" spans="1:7" s="183" customFormat="1">
      <c r="A167" s="167" t="s">
        <v>335</v>
      </c>
      <c r="B167" s="179">
        <f>$B$34</f>
        <v>12.83</v>
      </c>
      <c r="C167" s="179">
        <f>$C$34</f>
        <v>1.45</v>
      </c>
      <c r="D167" s="179">
        <v>0</v>
      </c>
      <c r="E167" s="179">
        <f>(B167*C167*2)-D167</f>
        <v>37.207000000000001</v>
      </c>
      <c r="F167" s="179"/>
      <c r="G167" s="179"/>
    </row>
    <row r="168" spans="1:7" s="183" customFormat="1">
      <c r="A168" s="167" t="s">
        <v>336</v>
      </c>
      <c r="B168" s="179">
        <f>$B$35</f>
        <v>16.079999999999998</v>
      </c>
      <c r="C168" s="179">
        <f>$C$35</f>
        <v>1.9</v>
      </c>
      <c r="D168" s="179">
        <v>0</v>
      </c>
      <c r="E168" s="179">
        <f>(B168*C168*2)-D168</f>
        <v>61.103999999999992</v>
      </c>
      <c r="F168" s="179"/>
      <c r="G168" s="179"/>
    </row>
    <row r="169" spans="1:7" s="183" customFormat="1">
      <c r="A169" s="167" t="s">
        <v>337</v>
      </c>
      <c r="B169" s="179">
        <v>3</v>
      </c>
      <c r="C169" s="179">
        <v>5.34</v>
      </c>
      <c r="D169" s="179">
        <v>0</v>
      </c>
      <c r="E169" s="179">
        <f t="shared" si="9"/>
        <v>16.02</v>
      </c>
      <c r="F169" s="179"/>
      <c r="G169" s="179"/>
    </row>
    <row r="170" spans="1:7" s="183" customFormat="1">
      <c r="A170" s="167" t="s">
        <v>264</v>
      </c>
      <c r="B170" s="179">
        <v>1.5</v>
      </c>
      <c r="C170" s="179">
        <v>1</v>
      </c>
      <c r="D170" s="179">
        <v>0</v>
      </c>
      <c r="E170" s="179">
        <f t="shared" si="9"/>
        <v>1.5</v>
      </c>
      <c r="F170" s="179"/>
      <c r="G170" s="179"/>
    </row>
    <row r="171" spans="1:7" s="183" customFormat="1">
      <c r="A171" s="167" t="s">
        <v>265</v>
      </c>
      <c r="B171" s="179">
        <f>1.2+1.2+0.18+0.18</f>
        <v>2.7600000000000002</v>
      </c>
      <c r="C171" s="179">
        <v>1</v>
      </c>
      <c r="D171" s="179">
        <v>0</v>
      </c>
      <c r="E171" s="179">
        <f t="shared" si="9"/>
        <v>2.7600000000000002</v>
      </c>
      <c r="F171" s="179"/>
      <c r="G171" s="179"/>
    </row>
    <row r="172" spans="1:7" s="183" customFormat="1">
      <c r="A172" s="167" t="s">
        <v>266</v>
      </c>
      <c r="B172" s="179">
        <v>6.9</v>
      </c>
      <c r="C172" s="179">
        <v>2.5</v>
      </c>
      <c r="D172" s="179">
        <v>0</v>
      </c>
      <c r="E172" s="179">
        <f t="shared" si="9"/>
        <v>17.25</v>
      </c>
      <c r="F172" s="179"/>
      <c r="G172" s="179"/>
    </row>
    <row r="173" spans="1:7" ht="15.75" thickBot="1">
      <c r="A173" s="454" t="s">
        <v>268</v>
      </c>
      <c r="B173" s="454"/>
      <c r="C173" s="454"/>
      <c r="D173" s="454"/>
      <c r="E173" s="196">
        <f>SUM(E162:E172)</f>
        <v>691.15160000000003</v>
      </c>
      <c r="F173" s="197"/>
      <c r="G173" s="198"/>
    </row>
    <row r="174" spans="1:7" ht="15.75" thickBot="1">
      <c r="A174" s="462" t="s">
        <v>338</v>
      </c>
      <c r="B174" s="463"/>
      <c r="C174" s="463"/>
      <c r="D174" s="463"/>
      <c r="E174" s="189">
        <f>E173</f>
        <v>691.15160000000003</v>
      </c>
      <c r="F174" s="200"/>
      <c r="G174" s="201"/>
    </row>
    <row r="175" spans="1:7">
      <c r="A175" s="464" t="s">
        <v>339</v>
      </c>
      <c r="B175" s="464"/>
      <c r="C175" s="464"/>
      <c r="D175" s="464"/>
      <c r="E175" s="464"/>
      <c r="F175" s="464"/>
      <c r="G175" s="464"/>
    </row>
    <row r="176" spans="1:7" ht="45">
      <c r="A176" s="132" t="s">
        <v>231</v>
      </c>
      <c r="B176" s="132" t="s">
        <v>232</v>
      </c>
      <c r="C176" s="132" t="s">
        <v>233</v>
      </c>
      <c r="D176" s="143" t="s">
        <v>328</v>
      </c>
      <c r="E176" s="143" t="s">
        <v>329</v>
      </c>
      <c r="F176" s="132"/>
      <c r="G176" s="132"/>
    </row>
    <row r="177" spans="1:7" s="183" customFormat="1">
      <c r="A177" s="167" t="s">
        <v>337</v>
      </c>
      <c r="B177" s="188">
        <f>2.16+2.16+4.74</f>
        <v>9.06</v>
      </c>
      <c r="C177" s="188">
        <v>5.34</v>
      </c>
      <c r="D177" s="188"/>
      <c r="E177" s="188">
        <f>B177*C177</f>
        <v>48.380400000000002</v>
      </c>
      <c r="F177" s="188"/>
      <c r="G177" s="188"/>
    </row>
    <row r="178" spans="1:7">
      <c r="A178" s="465" t="s">
        <v>268</v>
      </c>
      <c r="B178" s="465"/>
      <c r="C178" s="465"/>
      <c r="D178" s="465"/>
      <c r="E178" s="136">
        <f>SUM(E177:E177)</f>
        <v>48.380400000000002</v>
      </c>
      <c r="F178" s="137"/>
      <c r="G178" s="138"/>
    </row>
    <row r="179" spans="1:7">
      <c r="A179" s="447" t="s">
        <v>340</v>
      </c>
      <c r="B179" s="447"/>
      <c r="C179" s="447"/>
      <c r="D179" s="447"/>
      <c r="E179" s="447"/>
      <c r="F179" s="447"/>
      <c r="G179" s="447"/>
    </row>
    <row r="180" spans="1:7">
      <c r="A180" s="465" t="s">
        <v>319</v>
      </c>
      <c r="B180" s="465"/>
      <c r="C180" s="465"/>
      <c r="D180" s="136">
        <f>$E$174</f>
        <v>691.15160000000003</v>
      </c>
    </row>
    <row r="181" spans="1:7" ht="15.75" thickBot="1">
      <c r="A181" s="454" t="s">
        <v>325</v>
      </c>
      <c r="B181" s="454"/>
      <c r="C181" s="454"/>
      <c r="D181" s="196">
        <f>$E$178</f>
        <v>48.380400000000002</v>
      </c>
    </row>
    <row r="182" spans="1:7" ht="15.75" thickBot="1">
      <c r="A182" s="462" t="s">
        <v>326</v>
      </c>
      <c r="B182" s="463"/>
      <c r="C182" s="463"/>
      <c r="D182" s="199">
        <f>D180-D181</f>
        <v>642.77120000000002</v>
      </c>
    </row>
    <row r="183" spans="1:7">
      <c r="A183" s="464" t="s">
        <v>341</v>
      </c>
      <c r="B183" s="464"/>
      <c r="C183" s="464"/>
      <c r="D183" s="464"/>
      <c r="E183" s="447"/>
      <c r="F183" s="447"/>
      <c r="G183" s="447"/>
    </row>
    <row r="184" spans="1:7">
      <c r="A184" s="132" t="s">
        <v>231</v>
      </c>
      <c r="B184" s="132" t="s">
        <v>342</v>
      </c>
      <c r="C184" s="132" t="s">
        <v>343</v>
      </c>
      <c r="D184" s="132" t="s">
        <v>344</v>
      </c>
      <c r="E184" s="132" t="s">
        <v>345</v>
      </c>
      <c r="F184" s="132"/>
      <c r="G184" s="132"/>
    </row>
    <row r="185" spans="1:7" s="177" customFormat="1">
      <c r="A185" s="175" t="s">
        <v>235</v>
      </c>
      <c r="B185" s="176">
        <v>3.78</v>
      </c>
      <c r="C185" s="176">
        <v>3.78</v>
      </c>
      <c r="D185" s="176">
        <v>0</v>
      </c>
      <c r="E185" s="176">
        <v>0</v>
      </c>
      <c r="F185" s="176"/>
      <c r="G185" s="176"/>
    </row>
    <row r="186" spans="1:7" s="177" customFormat="1">
      <c r="A186" s="175" t="s">
        <v>236</v>
      </c>
      <c r="B186" s="176">
        <v>3.78</v>
      </c>
      <c r="C186" s="176">
        <v>3.78</v>
      </c>
      <c r="D186" s="176">
        <v>0</v>
      </c>
      <c r="E186" s="176">
        <v>0</v>
      </c>
      <c r="F186" s="176"/>
      <c r="G186" s="176"/>
    </row>
    <row r="187" spans="1:7" s="177" customFormat="1">
      <c r="A187" s="168" t="s">
        <v>237</v>
      </c>
      <c r="B187" s="176">
        <v>31.85</v>
      </c>
      <c r="C187" s="176">
        <v>31.85</v>
      </c>
      <c r="D187" s="176">
        <v>23.7</v>
      </c>
      <c r="E187" s="176">
        <v>0</v>
      </c>
      <c r="F187" s="176"/>
      <c r="G187" s="176"/>
    </row>
    <row r="188" spans="1:7" s="177" customFormat="1">
      <c r="A188" s="168" t="s">
        <v>238</v>
      </c>
      <c r="B188" s="176">
        <v>7.1</v>
      </c>
      <c r="C188" s="176">
        <v>7.1</v>
      </c>
      <c r="D188" s="176">
        <v>10.8</v>
      </c>
      <c r="E188" s="176">
        <v>0</v>
      </c>
      <c r="F188" s="176"/>
      <c r="G188" s="176"/>
    </row>
    <row r="189" spans="1:7" s="177" customFormat="1">
      <c r="A189" s="168" t="s">
        <v>239</v>
      </c>
      <c r="B189" s="176">
        <v>14.4</v>
      </c>
      <c r="C189" s="176">
        <v>14.4</v>
      </c>
      <c r="D189" s="176">
        <v>16.600000000000001</v>
      </c>
      <c r="E189" s="176">
        <v>0</v>
      </c>
      <c r="F189" s="176"/>
      <c r="G189" s="176"/>
    </row>
    <row r="190" spans="1:7" s="177" customFormat="1">
      <c r="A190" s="168" t="s">
        <v>240</v>
      </c>
      <c r="B190" s="176">
        <v>2.0699999999999998</v>
      </c>
      <c r="C190" s="176">
        <v>2.0699999999999998</v>
      </c>
      <c r="D190" s="176">
        <v>0</v>
      </c>
      <c r="E190" s="176">
        <v>0</v>
      </c>
      <c r="F190" s="176"/>
      <c r="G190" s="176"/>
    </row>
    <row r="191" spans="1:7" s="177" customFormat="1">
      <c r="A191" s="168" t="s">
        <v>241</v>
      </c>
      <c r="B191" s="176">
        <v>15.2</v>
      </c>
      <c r="C191" s="176">
        <v>15.2</v>
      </c>
      <c r="D191" s="176">
        <v>19.079999999999998</v>
      </c>
      <c r="E191" s="176">
        <v>0</v>
      </c>
      <c r="F191" s="176"/>
      <c r="G191" s="176"/>
    </row>
    <row r="192" spans="1:7" s="177" customFormat="1">
      <c r="A192" s="168" t="s">
        <v>242</v>
      </c>
      <c r="B192" s="176">
        <v>4.83</v>
      </c>
      <c r="C192" s="176">
        <v>4.83</v>
      </c>
      <c r="D192" s="176">
        <v>0</v>
      </c>
      <c r="E192" s="176">
        <v>0</v>
      </c>
      <c r="F192" s="176"/>
      <c r="G192" s="176"/>
    </row>
    <row r="193" spans="1:7" s="177" customFormat="1">
      <c r="A193" s="168" t="s">
        <v>243</v>
      </c>
      <c r="B193" s="176">
        <v>6.51</v>
      </c>
      <c r="C193" s="176">
        <v>6.51</v>
      </c>
      <c r="D193" s="176">
        <v>10.4</v>
      </c>
      <c r="E193" s="176">
        <v>0</v>
      </c>
      <c r="F193" s="176"/>
      <c r="G193" s="176"/>
    </row>
    <row r="194" spans="1:7" s="177" customFormat="1">
      <c r="A194" s="168" t="s">
        <v>244</v>
      </c>
      <c r="B194" s="176">
        <v>18.559999999999999</v>
      </c>
      <c r="C194" s="176">
        <v>18.559999999999999</v>
      </c>
      <c r="D194" s="176">
        <v>17.66</v>
      </c>
      <c r="E194" s="176">
        <v>0</v>
      </c>
      <c r="F194" s="176"/>
      <c r="G194" s="176"/>
    </row>
    <row r="195" spans="1:7" s="177" customFormat="1">
      <c r="A195" s="168" t="s">
        <v>245</v>
      </c>
      <c r="B195" s="176">
        <v>9.6</v>
      </c>
      <c r="C195" s="176">
        <v>9.6</v>
      </c>
      <c r="D195" s="176">
        <v>12.4</v>
      </c>
      <c r="E195" s="176">
        <v>0</v>
      </c>
      <c r="F195" s="176"/>
      <c r="G195" s="176"/>
    </row>
    <row r="196" spans="1:7" s="177" customFormat="1">
      <c r="A196" s="168" t="s">
        <v>246</v>
      </c>
      <c r="B196" s="176">
        <v>13.6</v>
      </c>
      <c r="C196" s="176">
        <v>13.6</v>
      </c>
      <c r="D196" s="176">
        <v>14.8</v>
      </c>
      <c r="E196" s="176">
        <v>0</v>
      </c>
      <c r="F196" s="176"/>
      <c r="G196" s="176"/>
    </row>
    <row r="197" spans="1:7" s="177" customFormat="1">
      <c r="A197" s="168" t="s">
        <v>247</v>
      </c>
      <c r="B197" s="176">
        <v>11.37</v>
      </c>
      <c r="C197" s="176">
        <v>11.37</v>
      </c>
      <c r="D197" s="176">
        <v>13.5</v>
      </c>
      <c r="E197" s="176">
        <v>0</v>
      </c>
      <c r="F197" s="176"/>
      <c r="G197" s="176"/>
    </row>
    <row r="198" spans="1:7" s="177" customFormat="1">
      <c r="A198" s="168" t="s">
        <v>248</v>
      </c>
      <c r="B198" s="176">
        <v>10.85</v>
      </c>
      <c r="C198" s="176">
        <v>10.85</v>
      </c>
      <c r="D198" s="176">
        <v>13.2</v>
      </c>
      <c r="E198" s="176">
        <v>0</v>
      </c>
      <c r="F198" s="176"/>
      <c r="G198" s="176"/>
    </row>
    <row r="199" spans="1:7" s="177" customFormat="1">
      <c r="A199" s="168" t="s">
        <v>316</v>
      </c>
      <c r="B199" s="176">
        <v>47.84</v>
      </c>
      <c r="C199" s="176">
        <v>47.84</v>
      </c>
      <c r="D199" s="176">
        <v>62.7</v>
      </c>
      <c r="E199" s="176">
        <v>0</v>
      </c>
      <c r="F199" s="176"/>
      <c r="G199" s="176"/>
    </row>
    <row r="200" spans="1:7" s="177" customFormat="1">
      <c r="A200" s="168" t="s">
        <v>250</v>
      </c>
      <c r="B200" s="176">
        <v>13.05</v>
      </c>
      <c r="C200" s="176">
        <v>13.05</v>
      </c>
      <c r="D200" s="176">
        <v>14.7</v>
      </c>
      <c r="E200" s="176">
        <v>0</v>
      </c>
      <c r="F200" s="176"/>
      <c r="G200" s="176"/>
    </row>
    <row r="201" spans="1:7" s="177" customFormat="1">
      <c r="A201" s="168" t="s">
        <v>251</v>
      </c>
      <c r="B201" s="176">
        <v>5.14</v>
      </c>
      <c r="C201" s="176">
        <v>5.14</v>
      </c>
      <c r="D201" s="176">
        <v>9.8000000000000007</v>
      </c>
      <c r="E201" s="176">
        <v>0</v>
      </c>
      <c r="F201" s="176"/>
      <c r="G201" s="176"/>
    </row>
    <row r="202" spans="1:7" s="177" customFormat="1">
      <c r="A202" s="168" t="s">
        <v>252</v>
      </c>
      <c r="B202" s="176">
        <v>5.14</v>
      </c>
      <c r="C202" s="176">
        <v>5.14</v>
      </c>
      <c r="D202" s="176">
        <v>9.8000000000000007</v>
      </c>
      <c r="E202" s="176">
        <v>0</v>
      </c>
      <c r="F202" s="176"/>
      <c r="G202" s="176"/>
    </row>
    <row r="203" spans="1:7" s="177" customFormat="1">
      <c r="A203" s="168" t="s">
        <v>253</v>
      </c>
      <c r="B203" s="176">
        <v>9.9</v>
      </c>
      <c r="C203" s="176">
        <v>9.9</v>
      </c>
      <c r="D203" s="176">
        <v>12.6</v>
      </c>
      <c r="E203" s="176">
        <v>0</v>
      </c>
      <c r="F203" s="176"/>
      <c r="G203" s="176"/>
    </row>
    <row r="204" spans="1:7" s="177" customFormat="1">
      <c r="A204" s="168" t="s">
        <v>254</v>
      </c>
      <c r="B204" s="176">
        <v>5.71</v>
      </c>
      <c r="C204" s="176">
        <v>5.71</v>
      </c>
      <c r="D204" s="176">
        <v>10.92</v>
      </c>
      <c r="E204" s="176">
        <v>0</v>
      </c>
      <c r="F204" s="176"/>
      <c r="G204" s="176"/>
    </row>
    <row r="205" spans="1:7" s="177" customFormat="1">
      <c r="A205" s="168" t="s">
        <v>255</v>
      </c>
      <c r="B205" s="176">
        <v>5.71</v>
      </c>
      <c r="C205" s="176">
        <v>5.71</v>
      </c>
      <c r="D205" s="176">
        <v>10.92</v>
      </c>
      <c r="E205" s="176">
        <v>0</v>
      </c>
      <c r="F205" s="176"/>
      <c r="G205" s="176"/>
    </row>
    <row r="206" spans="1:7" s="177" customFormat="1">
      <c r="A206" s="168" t="s">
        <v>256</v>
      </c>
      <c r="B206" s="176">
        <v>29.01</v>
      </c>
      <c r="C206" s="176">
        <v>29.01</v>
      </c>
      <c r="D206" s="176">
        <v>23.7</v>
      </c>
      <c r="E206" s="176">
        <v>0</v>
      </c>
      <c r="F206" s="176"/>
      <c r="G206" s="176"/>
    </row>
    <row r="207" spans="1:7" s="177" customFormat="1">
      <c r="A207" s="168" t="s">
        <v>257</v>
      </c>
      <c r="B207" s="176">
        <v>3.94</v>
      </c>
      <c r="C207" s="176">
        <v>3.94</v>
      </c>
      <c r="D207" s="176">
        <v>0</v>
      </c>
      <c r="E207" s="176">
        <v>0</v>
      </c>
      <c r="F207" s="176"/>
      <c r="G207" s="176"/>
    </row>
    <row r="208" spans="1:7" s="177" customFormat="1">
      <c r="A208" s="168" t="s">
        <v>258</v>
      </c>
      <c r="B208" s="176">
        <v>3.94</v>
      </c>
      <c r="C208" s="176">
        <v>3.94</v>
      </c>
      <c r="D208" s="176">
        <v>0</v>
      </c>
      <c r="E208" s="176">
        <v>0</v>
      </c>
      <c r="F208" s="176"/>
      <c r="G208" s="176"/>
    </row>
    <row r="209" spans="1:7" s="177" customFormat="1">
      <c r="A209" s="168" t="s">
        <v>317</v>
      </c>
      <c r="B209" s="176">
        <v>14.12</v>
      </c>
      <c r="C209" s="176">
        <v>14.12</v>
      </c>
      <c r="D209" s="176">
        <v>18.12</v>
      </c>
      <c r="E209" s="176">
        <v>0</v>
      </c>
      <c r="F209" s="176"/>
      <c r="G209" s="176"/>
    </row>
    <row r="210" spans="1:7" s="177" customFormat="1">
      <c r="A210" s="168" t="s">
        <v>318</v>
      </c>
      <c r="B210" s="176">
        <v>3.37</v>
      </c>
      <c r="C210" s="176">
        <v>3.37</v>
      </c>
      <c r="D210" s="176">
        <v>7.5</v>
      </c>
      <c r="E210" s="176">
        <v>0</v>
      </c>
      <c r="F210" s="176"/>
      <c r="G210" s="176"/>
    </row>
    <row r="211" spans="1:7" s="177" customFormat="1">
      <c r="A211" s="168" t="s">
        <v>264</v>
      </c>
      <c r="B211" s="176">
        <v>1.32</v>
      </c>
      <c r="C211" s="176">
        <v>0</v>
      </c>
      <c r="D211" s="176">
        <v>0</v>
      </c>
      <c r="E211" s="176">
        <v>0</v>
      </c>
      <c r="F211" s="176"/>
      <c r="G211" s="176"/>
    </row>
    <row r="212" spans="1:7" s="177" customFormat="1">
      <c r="A212" s="168" t="s">
        <v>265</v>
      </c>
      <c r="B212" s="176">
        <v>1.22</v>
      </c>
      <c r="C212" s="176">
        <v>0</v>
      </c>
      <c r="D212" s="176">
        <v>0</v>
      </c>
      <c r="E212" s="176">
        <v>0</v>
      </c>
      <c r="F212" s="176"/>
      <c r="G212" s="176"/>
    </row>
    <row r="213" spans="1:7" s="177" customFormat="1">
      <c r="A213" s="168" t="s">
        <v>266</v>
      </c>
      <c r="B213" s="176">
        <v>8</v>
      </c>
      <c r="C213" s="176">
        <v>8</v>
      </c>
      <c r="D213" s="176">
        <v>0</v>
      </c>
      <c r="E213" s="176">
        <v>0</v>
      </c>
      <c r="F213" s="185"/>
      <c r="G213" s="186"/>
    </row>
    <row r="214" spans="1:7" s="177" customFormat="1" ht="15.75" thickBot="1">
      <c r="A214" s="202" t="s">
        <v>268</v>
      </c>
      <c r="B214" s="203">
        <f>SUM(B185:B213)</f>
        <v>310.91000000000003</v>
      </c>
      <c r="C214" s="203">
        <f>SUM(C185:C213)</f>
        <v>308.37</v>
      </c>
      <c r="D214" s="203">
        <f>SUM(D185:D213)</f>
        <v>332.90000000000003</v>
      </c>
      <c r="E214" s="203">
        <f>SUM(E185:E213)</f>
        <v>0</v>
      </c>
      <c r="F214" s="204"/>
      <c r="G214" s="205"/>
    </row>
    <row r="215" spans="1:7" ht="15.75" thickBot="1">
      <c r="A215" s="195" t="s">
        <v>346</v>
      </c>
      <c r="B215" s="189">
        <f>B214</f>
        <v>310.91000000000003</v>
      </c>
      <c r="C215" s="189">
        <f>C214</f>
        <v>308.37</v>
      </c>
      <c r="D215" s="189">
        <f>D214</f>
        <v>332.90000000000003</v>
      </c>
      <c r="E215" s="189">
        <f>E214</f>
        <v>0</v>
      </c>
      <c r="F215" s="190"/>
      <c r="G215" s="191"/>
    </row>
    <row r="216" spans="1:7">
      <c r="A216" s="464" t="s">
        <v>347</v>
      </c>
      <c r="B216" s="464"/>
      <c r="C216" s="464"/>
      <c r="D216" s="464"/>
      <c r="E216" s="464"/>
      <c r="F216" s="464"/>
      <c r="G216" s="464"/>
    </row>
    <row r="217" spans="1:7">
      <c r="A217" s="132" t="s">
        <v>231</v>
      </c>
      <c r="B217" s="132" t="s">
        <v>342</v>
      </c>
      <c r="C217" s="135"/>
      <c r="D217" s="135"/>
      <c r="E217" s="135"/>
      <c r="F217" s="135"/>
      <c r="G217" s="135"/>
    </row>
    <row r="218" spans="1:7" s="177" customFormat="1">
      <c r="A218" s="175" t="s">
        <v>348</v>
      </c>
      <c r="B218" s="176">
        <f>5.99+6.39+9.26+14.01</f>
        <v>35.65</v>
      </c>
      <c r="C218" s="176"/>
      <c r="D218" s="176"/>
      <c r="E218" s="176"/>
      <c r="F218" s="185"/>
      <c r="G218" s="186"/>
    </row>
    <row r="219" spans="1:7" ht="15.75" thickBot="1">
      <c r="A219" s="207" t="s">
        <v>268</v>
      </c>
      <c r="B219" s="196">
        <f>SUM(B218:B218)</f>
        <v>35.65</v>
      </c>
      <c r="C219" s="136"/>
      <c r="D219" s="136"/>
      <c r="E219" s="136"/>
      <c r="F219" s="137"/>
      <c r="G219" s="138"/>
    </row>
    <row r="220" spans="1:7" ht="15.75" thickBot="1">
      <c r="A220" s="195" t="s">
        <v>346</v>
      </c>
      <c r="B220" s="199">
        <f>B219</f>
        <v>35.65</v>
      </c>
      <c r="C220" s="206"/>
      <c r="D220" s="136"/>
      <c r="E220" s="136"/>
      <c r="F220" s="142"/>
      <c r="G220" s="142"/>
    </row>
    <row r="221" spans="1:7">
      <c r="A221" s="464" t="s">
        <v>349</v>
      </c>
      <c r="B221" s="464"/>
      <c r="C221" s="447"/>
      <c r="D221" s="447"/>
      <c r="E221" s="447"/>
      <c r="F221" s="144"/>
      <c r="G221" s="144"/>
    </row>
    <row r="222" spans="1:7">
      <c r="A222" s="458" t="s">
        <v>115</v>
      </c>
      <c r="B222" s="458" t="s">
        <v>270</v>
      </c>
      <c r="C222" s="458"/>
      <c r="D222" s="458" t="s">
        <v>271</v>
      </c>
      <c r="E222" s="458" t="s">
        <v>232</v>
      </c>
      <c r="F222" s="1"/>
      <c r="G222" s="1"/>
    </row>
    <row r="223" spans="1:7">
      <c r="A223" s="458"/>
      <c r="B223" s="132" t="s">
        <v>276</v>
      </c>
      <c r="C223" s="132" t="s">
        <v>233</v>
      </c>
      <c r="D223" s="458"/>
      <c r="E223" s="458"/>
    </row>
    <row r="224" spans="1:7" s="177" customFormat="1" ht="17.25" customHeight="1">
      <c r="A224" s="168" t="s">
        <v>301</v>
      </c>
      <c r="B224" s="176">
        <v>1.5</v>
      </c>
      <c r="C224" s="176">
        <v>1</v>
      </c>
      <c r="D224" s="176">
        <v>9</v>
      </c>
      <c r="E224" s="187">
        <f>(B224+0.04)*D224</f>
        <v>13.86</v>
      </c>
    </row>
    <row r="225" spans="1:8" s="177" customFormat="1">
      <c r="A225" s="168" t="s">
        <v>303</v>
      </c>
      <c r="B225" s="176">
        <v>2</v>
      </c>
      <c r="C225" s="176">
        <v>1</v>
      </c>
      <c r="D225" s="176">
        <v>3</v>
      </c>
      <c r="E225" s="187">
        <f>(B225+0.04)*D225</f>
        <v>6.12</v>
      </c>
    </row>
    <row r="226" spans="1:8" s="177" customFormat="1" ht="15.75" thickBot="1">
      <c r="A226" s="168" t="s">
        <v>305</v>
      </c>
      <c r="B226" s="176">
        <v>0.8</v>
      </c>
      <c r="C226" s="176">
        <v>0.4</v>
      </c>
      <c r="D226" s="208">
        <v>8</v>
      </c>
      <c r="E226" s="209">
        <f>(B226+0.04)*D226</f>
        <v>6.7200000000000006</v>
      </c>
    </row>
    <row r="227" spans="1:8" ht="15.75" thickBot="1">
      <c r="D227" s="195" t="s">
        <v>268</v>
      </c>
      <c r="E227" s="199">
        <f>SUM(E224:E226)</f>
        <v>26.700000000000003</v>
      </c>
      <c r="H227" s="134"/>
    </row>
    <row r="228" spans="1:8">
      <c r="A228" s="447" t="s">
        <v>350</v>
      </c>
      <c r="B228" s="447"/>
      <c r="C228" s="447"/>
      <c r="D228" s="464"/>
      <c r="E228" s="464"/>
    </row>
    <row r="229" spans="1:8">
      <c r="A229" s="458" t="s">
        <v>115</v>
      </c>
      <c r="B229" s="458" t="s">
        <v>270</v>
      </c>
      <c r="C229" s="458"/>
      <c r="D229" s="458" t="s">
        <v>271</v>
      </c>
      <c r="E229" s="458" t="s">
        <v>351</v>
      </c>
    </row>
    <row r="230" spans="1:8">
      <c r="A230" s="458"/>
      <c r="B230" s="132" t="s">
        <v>276</v>
      </c>
      <c r="C230" s="132" t="s">
        <v>233</v>
      </c>
      <c r="D230" s="458"/>
      <c r="E230" s="458"/>
    </row>
    <row r="231" spans="1:8" s="177" customFormat="1">
      <c r="A231" s="168" t="s">
        <v>277</v>
      </c>
      <c r="B231" s="176">
        <v>2</v>
      </c>
      <c r="C231" s="176">
        <v>2.1</v>
      </c>
      <c r="D231" s="176">
        <v>1</v>
      </c>
      <c r="E231" s="187">
        <f t="shared" ref="E231:E237" si="10">(B231+0.04)*D231</f>
        <v>2.04</v>
      </c>
    </row>
    <row r="232" spans="1:8" s="177" customFormat="1">
      <c r="A232" s="168" t="s">
        <v>281</v>
      </c>
      <c r="B232" s="176">
        <v>1.5</v>
      </c>
      <c r="C232" s="176">
        <v>2.1</v>
      </c>
      <c r="D232" s="176">
        <v>1</v>
      </c>
      <c r="E232" s="187">
        <f t="shared" si="10"/>
        <v>1.54</v>
      </c>
    </row>
    <row r="233" spans="1:8" s="177" customFormat="1">
      <c r="A233" s="168" t="s">
        <v>287</v>
      </c>
      <c r="B233" s="176">
        <v>1</v>
      </c>
      <c r="C233" s="176">
        <v>2.1</v>
      </c>
      <c r="D233" s="176">
        <v>2</v>
      </c>
      <c r="E233" s="187">
        <f t="shared" si="10"/>
        <v>2.08</v>
      </c>
    </row>
    <row r="234" spans="1:8" s="177" customFormat="1">
      <c r="A234" s="168" t="s">
        <v>291</v>
      </c>
      <c r="B234" s="176">
        <v>2</v>
      </c>
      <c r="C234" s="176">
        <v>2.1</v>
      </c>
      <c r="D234" s="176">
        <v>2</v>
      </c>
      <c r="E234" s="187">
        <f t="shared" si="10"/>
        <v>4.08</v>
      </c>
    </row>
    <row r="235" spans="1:8" s="177" customFormat="1">
      <c r="A235" s="168" t="s">
        <v>301</v>
      </c>
      <c r="B235" s="176">
        <v>1.5</v>
      </c>
      <c r="C235" s="176">
        <v>1</v>
      </c>
      <c r="D235" s="176">
        <v>9</v>
      </c>
      <c r="E235" s="187">
        <f t="shared" si="10"/>
        <v>13.86</v>
      </c>
    </row>
    <row r="236" spans="1:8" s="177" customFormat="1">
      <c r="A236" s="168" t="s">
        <v>303</v>
      </c>
      <c r="B236" s="176">
        <v>2</v>
      </c>
      <c r="C236" s="176">
        <v>1</v>
      </c>
      <c r="D236" s="176">
        <v>3</v>
      </c>
      <c r="E236" s="187">
        <f t="shared" si="10"/>
        <v>6.12</v>
      </c>
    </row>
    <row r="237" spans="1:8" s="177" customFormat="1" ht="15.75" thickBot="1">
      <c r="A237" s="168" t="s">
        <v>305</v>
      </c>
      <c r="B237" s="176">
        <v>0.8</v>
      </c>
      <c r="C237" s="176">
        <v>0.4</v>
      </c>
      <c r="D237" s="208">
        <v>8</v>
      </c>
      <c r="E237" s="209">
        <f t="shared" si="10"/>
        <v>6.7200000000000006</v>
      </c>
    </row>
    <row r="238" spans="1:8" ht="15.75" thickBot="1">
      <c r="D238" s="195" t="s">
        <v>268</v>
      </c>
      <c r="E238" s="199">
        <f>SUM(E231:E237)*2</f>
        <v>72.88000000000001</v>
      </c>
    </row>
    <row r="239" spans="1:8">
      <c r="A239" s="447" t="s">
        <v>369</v>
      </c>
      <c r="B239" s="447"/>
      <c r="C239" s="447"/>
      <c r="D239" s="464"/>
      <c r="E239" s="464"/>
    </row>
    <row r="240" spans="1:8">
      <c r="A240" s="458" t="s">
        <v>231</v>
      </c>
      <c r="B240" s="458" t="s">
        <v>270</v>
      </c>
      <c r="C240" s="458"/>
      <c r="D240" s="458" t="s">
        <v>271</v>
      </c>
      <c r="E240" s="458" t="s">
        <v>351</v>
      </c>
    </row>
    <row r="241" spans="1:5">
      <c r="A241" s="458"/>
      <c r="B241" s="181" t="s">
        <v>276</v>
      </c>
      <c r="C241" s="181" t="s">
        <v>232</v>
      </c>
      <c r="D241" s="458"/>
      <c r="E241" s="458"/>
    </row>
    <row r="242" spans="1:5" s="177" customFormat="1">
      <c r="A242" s="168" t="s">
        <v>370</v>
      </c>
      <c r="B242" s="176">
        <v>0.35</v>
      </c>
      <c r="C242" s="176">
        <v>3.1</v>
      </c>
      <c r="D242" s="176">
        <v>1</v>
      </c>
      <c r="E242" s="187">
        <f>B242*C242*D242</f>
        <v>1.085</v>
      </c>
    </row>
    <row r="243" spans="1:5" s="177" customFormat="1">
      <c r="A243" s="168" t="s">
        <v>371</v>
      </c>
      <c r="B243" s="176">
        <v>0.55000000000000004</v>
      </c>
      <c r="C243" s="176">
        <v>4.5</v>
      </c>
      <c r="D243" s="176">
        <v>1</v>
      </c>
      <c r="E243" s="187">
        <f t="shared" ref="E243:E254" si="11">B243*C243*D243</f>
        <v>2.4750000000000001</v>
      </c>
    </row>
    <row r="244" spans="1:5" s="177" customFormat="1">
      <c r="A244" s="168" t="s">
        <v>372</v>
      </c>
      <c r="B244" s="176">
        <v>0.6</v>
      </c>
      <c r="C244" s="176">
        <v>1</v>
      </c>
      <c r="D244" s="176">
        <v>1</v>
      </c>
      <c r="E244" s="187">
        <f t="shared" si="11"/>
        <v>0.6</v>
      </c>
    </row>
    <row r="245" spans="1:5" s="177" customFormat="1">
      <c r="A245" s="168" t="s">
        <v>373</v>
      </c>
      <c r="B245" s="176">
        <v>0.55000000000000004</v>
      </c>
      <c r="C245" s="176">
        <f>1.4+1.5</f>
        <v>2.9</v>
      </c>
      <c r="D245" s="176">
        <v>1</v>
      </c>
      <c r="E245" s="187">
        <f t="shared" si="11"/>
        <v>1.595</v>
      </c>
    </row>
    <row r="246" spans="1:5" s="177" customFormat="1">
      <c r="A246" s="168" t="s">
        <v>374</v>
      </c>
      <c r="B246" s="176">
        <v>0.6</v>
      </c>
      <c r="C246" s="176">
        <v>1.3</v>
      </c>
      <c r="D246" s="176">
        <v>1</v>
      </c>
      <c r="E246" s="187">
        <f t="shared" si="11"/>
        <v>0.78</v>
      </c>
    </row>
    <row r="247" spans="1:5" s="177" customFormat="1">
      <c r="A247" s="168" t="s">
        <v>375</v>
      </c>
      <c r="B247" s="176">
        <v>0.6</v>
      </c>
      <c r="C247" s="176">
        <v>1.22</v>
      </c>
      <c r="D247" s="176">
        <v>1</v>
      </c>
      <c r="E247" s="187">
        <f t="shared" si="11"/>
        <v>0.73199999999999998</v>
      </c>
    </row>
    <row r="248" spans="1:5" s="177" customFormat="1">
      <c r="A248" s="168" t="s">
        <v>376</v>
      </c>
      <c r="B248" s="176">
        <v>0.6</v>
      </c>
      <c r="C248" s="176">
        <f>1.9+2.85</f>
        <v>4.75</v>
      </c>
      <c r="D248" s="208">
        <v>1</v>
      </c>
      <c r="E248" s="187">
        <f t="shared" si="11"/>
        <v>2.85</v>
      </c>
    </row>
    <row r="249" spans="1:5" s="177" customFormat="1">
      <c r="A249" s="168" t="s">
        <v>377</v>
      </c>
      <c r="B249" s="176">
        <v>0.6</v>
      </c>
      <c r="C249" s="176">
        <v>1.2</v>
      </c>
      <c r="D249" s="208">
        <v>1</v>
      </c>
      <c r="E249" s="187">
        <f t="shared" si="11"/>
        <v>0.72</v>
      </c>
    </row>
    <row r="250" spans="1:5" s="177" customFormat="1">
      <c r="A250" s="168" t="s">
        <v>378</v>
      </c>
      <c r="B250" s="176">
        <v>0.6</v>
      </c>
      <c r="C250" s="176">
        <v>1.5</v>
      </c>
      <c r="D250" s="208">
        <v>1</v>
      </c>
      <c r="E250" s="187">
        <f t="shared" si="11"/>
        <v>0.89999999999999991</v>
      </c>
    </row>
    <row r="251" spans="1:5" s="177" customFormat="1">
      <c r="A251" s="168" t="s">
        <v>282</v>
      </c>
      <c r="B251" s="176">
        <v>0.6</v>
      </c>
      <c r="C251" s="176">
        <v>1.42</v>
      </c>
      <c r="D251" s="208">
        <v>1</v>
      </c>
      <c r="E251" s="187">
        <f t="shared" si="11"/>
        <v>0.85199999999999998</v>
      </c>
    </row>
    <row r="252" spans="1:5" s="177" customFormat="1">
      <c r="A252" s="168" t="s">
        <v>379</v>
      </c>
      <c r="B252" s="176">
        <v>0.6</v>
      </c>
      <c r="C252" s="176">
        <v>2.2999999999999998</v>
      </c>
      <c r="D252" s="208">
        <v>1</v>
      </c>
      <c r="E252" s="187">
        <f t="shared" si="11"/>
        <v>1.38</v>
      </c>
    </row>
    <row r="253" spans="1:5" s="177" customFormat="1">
      <c r="A253" s="168" t="s">
        <v>380</v>
      </c>
      <c r="B253" s="176">
        <v>0.6</v>
      </c>
      <c r="C253" s="176">
        <v>2.2999999999999998</v>
      </c>
      <c r="D253" s="208">
        <v>1</v>
      </c>
      <c r="E253" s="187">
        <f t="shared" si="11"/>
        <v>1.38</v>
      </c>
    </row>
    <row r="254" spans="1:5" s="177" customFormat="1" ht="15.75" thickBot="1">
      <c r="A254" s="168" t="s">
        <v>381</v>
      </c>
      <c r="B254" s="176">
        <v>0.6</v>
      </c>
      <c r="C254" s="176">
        <v>1.5</v>
      </c>
      <c r="D254" s="208">
        <v>1</v>
      </c>
      <c r="E254" s="187">
        <f t="shared" si="11"/>
        <v>0.89999999999999991</v>
      </c>
    </row>
    <row r="255" spans="1:5" ht="15.75" thickBot="1">
      <c r="D255" s="210" t="s">
        <v>268</v>
      </c>
      <c r="E255" s="199">
        <f>SUM(E242:E254)*2</f>
        <v>32.497999999999998</v>
      </c>
    </row>
    <row r="256" spans="1:5">
      <c r="A256" s="471" t="s">
        <v>382</v>
      </c>
      <c r="B256" s="471"/>
      <c r="C256" s="471"/>
      <c r="D256" s="471"/>
    </row>
    <row r="257" spans="1:8">
      <c r="A257" s="181" t="s">
        <v>231</v>
      </c>
      <c r="B257" s="181" t="s">
        <v>383</v>
      </c>
      <c r="C257" s="181" t="s">
        <v>233</v>
      </c>
      <c r="D257" s="181" t="s">
        <v>234</v>
      </c>
    </row>
    <row r="258" spans="1:8" s="177" customFormat="1">
      <c r="A258" s="175" t="str">
        <f>$A$7</f>
        <v>WC PCD masculino</v>
      </c>
      <c r="B258" s="176">
        <v>0.6</v>
      </c>
      <c r="C258" s="176">
        <v>0.6</v>
      </c>
      <c r="D258" s="176">
        <f t="shared" ref="D258:D263" si="12">B258*C258</f>
        <v>0.36</v>
      </c>
      <c r="E258"/>
      <c r="F258"/>
      <c r="G258"/>
      <c r="H258"/>
    </row>
    <row r="259" spans="1:8" s="177" customFormat="1">
      <c r="A259" s="175" t="str">
        <f>$A$8</f>
        <v>WC PCD feminino</v>
      </c>
      <c r="B259" s="176">
        <v>0.6</v>
      </c>
      <c r="C259" s="176">
        <v>0.6</v>
      </c>
      <c r="D259" s="176">
        <f t="shared" si="12"/>
        <v>0.36</v>
      </c>
      <c r="E259"/>
      <c r="F259"/>
      <c r="G259"/>
      <c r="H259"/>
    </row>
    <row r="260" spans="1:8" s="177" customFormat="1">
      <c r="A260" s="175" t="str">
        <f>$A$12</f>
        <v>WC</v>
      </c>
      <c r="B260" s="176">
        <v>0.6</v>
      </c>
      <c r="C260" s="176">
        <v>0.6</v>
      </c>
      <c r="D260" s="176">
        <f t="shared" si="12"/>
        <v>0.36</v>
      </c>
      <c r="E260"/>
      <c r="F260"/>
      <c r="G260"/>
      <c r="H260"/>
    </row>
    <row r="261" spans="1:8" s="177" customFormat="1">
      <c r="A261" s="175" t="str">
        <f>$A$14</f>
        <v>WC PCD</v>
      </c>
      <c r="B261" s="176">
        <v>0.6</v>
      </c>
      <c r="C261" s="176">
        <v>0.6</v>
      </c>
      <c r="D261" s="176">
        <f t="shared" si="12"/>
        <v>0.36</v>
      </c>
      <c r="E261"/>
      <c r="F261"/>
      <c r="G261"/>
      <c r="H261"/>
    </row>
    <row r="262" spans="1:8" s="177" customFormat="1">
      <c r="A262" s="175" t="str">
        <f>$A$31</f>
        <v>WC masculino</v>
      </c>
      <c r="B262" s="176">
        <v>0.6</v>
      </c>
      <c r="C262" s="176">
        <v>0.6</v>
      </c>
      <c r="D262" s="176">
        <f t="shared" si="12"/>
        <v>0.36</v>
      </c>
      <c r="E262"/>
      <c r="F262"/>
      <c r="G262"/>
      <c r="H262"/>
    </row>
    <row r="263" spans="1:8" s="177" customFormat="1" ht="15.75" thickBot="1">
      <c r="A263" s="211" t="str">
        <f>$A$32</f>
        <v>WC feminino</v>
      </c>
      <c r="B263" s="208">
        <v>0.6</v>
      </c>
      <c r="C263" s="208">
        <v>0.6</v>
      </c>
      <c r="D263" s="208">
        <f t="shared" si="12"/>
        <v>0.36</v>
      </c>
      <c r="E263"/>
      <c r="F263"/>
      <c r="G263"/>
      <c r="H263"/>
    </row>
    <row r="264" spans="1:8" ht="15.75" thickBot="1">
      <c r="A264" s="469" t="s">
        <v>268</v>
      </c>
      <c r="B264" s="470"/>
      <c r="C264" s="470"/>
      <c r="D264" s="212">
        <f>SUM(D258:D263)</f>
        <v>2.1599999999999997</v>
      </c>
    </row>
    <row r="265" spans="1:8" s="177" customFormat="1">
      <c r="A265" s="213"/>
      <c r="B265" s="213"/>
      <c r="C265" s="213"/>
      <c r="D265" s="214"/>
    </row>
    <row r="266" spans="1:8" s="177" customFormat="1">
      <c r="A266" s="213"/>
      <c r="B266" s="213"/>
      <c r="C266" s="213"/>
      <c r="D266" s="214"/>
    </row>
    <row r="267" spans="1:8" s="177" customFormat="1">
      <c r="A267" s="213"/>
      <c r="B267" s="213"/>
      <c r="C267" s="213"/>
      <c r="D267" s="214"/>
    </row>
    <row r="268" spans="1:8" s="177" customFormat="1">
      <c r="A268" s="213"/>
      <c r="B268" s="213"/>
      <c r="C268" s="213"/>
      <c r="D268" s="214"/>
    </row>
    <row r="269" spans="1:8" s="177" customFormat="1">
      <c r="A269" s="213"/>
      <c r="B269" s="213"/>
      <c r="C269" s="213"/>
      <c r="D269" s="214"/>
    </row>
    <row r="270" spans="1:8" s="177" customFormat="1">
      <c r="A270" s="213"/>
      <c r="B270" s="213"/>
      <c r="C270" s="213"/>
      <c r="D270" s="214"/>
    </row>
    <row r="271" spans="1:8" s="177" customFormat="1" hidden="1">
      <c r="A271" s="213"/>
      <c r="B271" s="213"/>
      <c r="C271" s="213"/>
      <c r="D271" s="214"/>
    </row>
    <row r="272" spans="1:8" hidden="1">
      <c r="A272" s="145" t="s">
        <v>352</v>
      </c>
      <c r="B272" s="146" t="s">
        <v>387</v>
      </c>
      <c r="C272" s="146" t="s">
        <v>386</v>
      </c>
      <c r="D272" s="146" t="s">
        <v>353</v>
      </c>
    </row>
    <row r="273" spans="1:4" hidden="1">
      <c r="A273" s="147" t="s">
        <v>388</v>
      </c>
      <c r="B273" s="148">
        <v>60</v>
      </c>
      <c r="C273" s="148">
        <v>60</v>
      </c>
      <c r="D273" s="149">
        <f t="shared" ref="D273:D304" si="13">(B273*C273)/10000</f>
        <v>0.36</v>
      </c>
    </row>
    <row r="274" spans="1:4" hidden="1">
      <c r="A274" s="147" t="s">
        <v>389</v>
      </c>
      <c r="B274" s="148">
        <v>150</v>
      </c>
      <c r="C274" s="148">
        <v>60</v>
      </c>
      <c r="D274" s="149">
        <f t="shared" si="13"/>
        <v>0.9</v>
      </c>
    </row>
    <row r="275" spans="1:4" hidden="1">
      <c r="A275" s="147" t="s">
        <v>390</v>
      </c>
      <c r="B275" s="148">
        <v>150</v>
      </c>
      <c r="C275" s="148">
        <v>60</v>
      </c>
      <c r="D275" s="149">
        <f t="shared" si="13"/>
        <v>0.9</v>
      </c>
    </row>
    <row r="276" spans="1:4" hidden="1">
      <c r="A276" s="147" t="s">
        <v>391</v>
      </c>
      <c r="B276" s="148">
        <v>150</v>
      </c>
      <c r="C276" s="148">
        <v>60</v>
      </c>
      <c r="D276" s="149">
        <f t="shared" si="13"/>
        <v>0.9</v>
      </c>
    </row>
    <row r="277" spans="1:4" hidden="1">
      <c r="A277" s="147" t="s">
        <v>392</v>
      </c>
      <c r="B277" s="148">
        <v>150</v>
      </c>
      <c r="C277" s="148">
        <v>60</v>
      </c>
      <c r="D277" s="149">
        <f t="shared" si="13"/>
        <v>0.9</v>
      </c>
    </row>
    <row r="278" spans="1:4" hidden="1">
      <c r="A278" s="147" t="s">
        <v>393</v>
      </c>
      <c r="B278" s="148">
        <v>60</v>
      </c>
      <c r="C278" s="148">
        <v>60</v>
      </c>
      <c r="D278" s="149">
        <f t="shared" si="13"/>
        <v>0.36</v>
      </c>
    </row>
    <row r="279" spans="1:4" hidden="1">
      <c r="A279" s="147" t="s">
        <v>394</v>
      </c>
      <c r="B279" s="148">
        <v>150</v>
      </c>
      <c r="C279" s="148">
        <v>60</v>
      </c>
      <c r="D279" s="149">
        <f t="shared" si="13"/>
        <v>0.9</v>
      </c>
    </row>
    <row r="280" spans="1:4" hidden="1">
      <c r="A280" s="147" t="s">
        <v>395</v>
      </c>
      <c r="B280" s="148">
        <v>150</v>
      </c>
      <c r="C280" s="148">
        <v>60</v>
      </c>
      <c r="D280" s="149">
        <f t="shared" si="13"/>
        <v>0.9</v>
      </c>
    </row>
    <row r="281" spans="1:4" hidden="1">
      <c r="A281" s="147" t="s">
        <v>396</v>
      </c>
      <c r="B281" s="148">
        <v>150</v>
      </c>
      <c r="C281" s="148">
        <v>60</v>
      </c>
      <c r="D281" s="149">
        <f t="shared" si="13"/>
        <v>0.9</v>
      </c>
    </row>
    <row r="282" spans="1:4" hidden="1">
      <c r="A282" s="147" t="s">
        <v>397</v>
      </c>
      <c r="B282" s="148">
        <v>150</v>
      </c>
      <c r="C282" s="148">
        <v>60</v>
      </c>
      <c r="D282" s="149">
        <f t="shared" si="13"/>
        <v>0.9</v>
      </c>
    </row>
    <row r="283" spans="1:4" hidden="1">
      <c r="A283" s="147" t="s">
        <v>398</v>
      </c>
      <c r="B283" s="148">
        <v>150</v>
      </c>
      <c r="C283" s="148">
        <v>60</v>
      </c>
      <c r="D283" s="149">
        <f t="shared" si="13"/>
        <v>0.9</v>
      </c>
    </row>
    <row r="284" spans="1:4" hidden="1">
      <c r="A284" s="147" t="s">
        <v>399</v>
      </c>
      <c r="B284" s="148">
        <v>150</v>
      </c>
      <c r="C284" s="148">
        <v>60</v>
      </c>
      <c r="D284" s="149">
        <f t="shared" si="13"/>
        <v>0.9</v>
      </c>
    </row>
    <row r="285" spans="1:4" hidden="1">
      <c r="A285" s="147" t="s">
        <v>400</v>
      </c>
      <c r="B285" s="148">
        <v>60</v>
      </c>
      <c r="C285" s="148">
        <v>60</v>
      </c>
      <c r="D285" s="149">
        <f t="shared" si="13"/>
        <v>0.36</v>
      </c>
    </row>
    <row r="286" spans="1:4" hidden="1">
      <c r="A286" s="147" t="s">
        <v>401</v>
      </c>
      <c r="B286" s="148">
        <v>60</v>
      </c>
      <c r="C286" s="148">
        <v>60</v>
      </c>
      <c r="D286" s="149">
        <f t="shared" si="13"/>
        <v>0.36</v>
      </c>
    </row>
    <row r="287" spans="1:4" hidden="1">
      <c r="A287" s="147" t="s">
        <v>402</v>
      </c>
      <c r="B287" s="148">
        <v>150</v>
      </c>
      <c r="C287" s="148">
        <v>60</v>
      </c>
      <c r="D287" s="149">
        <f t="shared" si="13"/>
        <v>0.9</v>
      </c>
    </row>
    <row r="288" spans="1:4" hidden="1">
      <c r="A288" s="147" t="s">
        <v>403</v>
      </c>
      <c r="B288" s="148">
        <v>60</v>
      </c>
      <c r="C288" s="148">
        <v>60</v>
      </c>
      <c r="D288" s="149">
        <f t="shared" si="13"/>
        <v>0.36</v>
      </c>
    </row>
    <row r="289" spans="1:4" hidden="1">
      <c r="A289" s="147" t="s">
        <v>404</v>
      </c>
      <c r="B289" s="148">
        <v>150</v>
      </c>
      <c r="C289" s="148">
        <v>60</v>
      </c>
      <c r="D289" s="149">
        <f t="shared" si="13"/>
        <v>0.9</v>
      </c>
    </row>
    <row r="290" spans="1:4" hidden="1">
      <c r="A290" s="147" t="s">
        <v>405</v>
      </c>
      <c r="B290" s="148">
        <v>60</v>
      </c>
      <c r="C290" s="148">
        <v>60</v>
      </c>
      <c r="D290" s="149">
        <f t="shared" si="13"/>
        <v>0.36</v>
      </c>
    </row>
    <row r="291" spans="1:4" hidden="1">
      <c r="A291" s="147" t="s">
        <v>406</v>
      </c>
      <c r="B291" s="148">
        <v>150</v>
      </c>
      <c r="C291" s="148">
        <v>60</v>
      </c>
      <c r="D291" s="149">
        <f t="shared" si="13"/>
        <v>0.9</v>
      </c>
    </row>
    <row r="292" spans="1:4" hidden="1">
      <c r="A292" s="147" t="s">
        <v>407</v>
      </c>
      <c r="B292" s="148">
        <v>150</v>
      </c>
      <c r="C292" s="148">
        <v>60</v>
      </c>
      <c r="D292" s="149">
        <f t="shared" si="13"/>
        <v>0.9</v>
      </c>
    </row>
    <row r="293" spans="1:4" hidden="1">
      <c r="A293" s="147" t="s">
        <v>408</v>
      </c>
      <c r="B293" s="148">
        <v>150</v>
      </c>
      <c r="C293" s="148">
        <v>60</v>
      </c>
      <c r="D293" s="149">
        <f t="shared" si="13"/>
        <v>0.9</v>
      </c>
    </row>
    <row r="294" spans="1:4" hidden="1">
      <c r="A294" s="147" t="s">
        <v>409</v>
      </c>
      <c r="B294" s="148">
        <v>150</v>
      </c>
      <c r="C294" s="148">
        <v>60</v>
      </c>
      <c r="D294" s="149">
        <f t="shared" si="13"/>
        <v>0.9</v>
      </c>
    </row>
    <row r="295" spans="1:4" hidden="1">
      <c r="A295" s="147" t="s">
        <v>410</v>
      </c>
      <c r="B295" s="148">
        <v>150</v>
      </c>
      <c r="C295" s="148">
        <v>60</v>
      </c>
      <c r="D295" s="149">
        <f t="shared" si="13"/>
        <v>0.9</v>
      </c>
    </row>
    <row r="296" spans="1:4" hidden="1">
      <c r="A296" s="147" t="s">
        <v>411</v>
      </c>
      <c r="B296" s="148">
        <v>150</v>
      </c>
      <c r="C296" s="148">
        <v>60</v>
      </c>
      <c r="D296" s="149">
        <f t="shared" si="13"/>
        <v>0.9</v>
      </c>
    </row>
    <row r="297" spans="1:4" hidden="1">
      <c r="A297" s="147" t="s">
        <v>412</v>
      </c>
      <c r="B297" s="148">
        <v>60</v>
      </c>
      <c r="C297" s="148">
        <v>60</v>
      </c>
      <c r="D297" s="149">
        <f t="shared" si="13"/>
        <v>0.36</v>
      </c>
    </row>
    <row r="298" spans="1:4" hidden="1">
      <c r="A298" s="147" t="s">
        <v>413</v>
      </c>
      <c r="B298" s="148">
        <v>150</v>
      </c>
      <c r="C298" s="148">
        <v>60</v>
      </c>
      <c r="D298" s="149">
        <f t="shared" si="13"/>
        <v>0.9</v>
      </c>
    </row>
    <row r="299" spans="1:4" hidden="1">
      <c r="A299" s="147" t="s">
        <v>414</v>
      </c>
      <c r="B299" s="148">
        <v>150</v>
      </c>
      <c r="C299" s="148">
        <v>60</v>
      </c>
      <c r="D299" s="149">
        <f t="shared" si="13"/>
        <v>0.9</v>
      </c>
    </row>
    <row r="300" spans="1:4" hidden="1">
      <c r="A300" s="147" t="s">
        <v>415</v>
      </c>
      <c r="B300" s="148">
        <v>150</v>
      </c>
      <c r="C300" s="148">
        <v>60</v>
      </c>
      <c r="D300" s="149">
        <f t="shared" si="13"/>
        <v>0.9</v>
      </c>
    </row>
    <row r="301" spans="1:4" hidden="1">
      <c r="A301" s="147" t="s">
        <v>416</v>
      </c>
      <c r="B301" s="148">
        <v>150</v>
      </c>
      <c r="C301" s="148">
        <v>60</v>
      </c>
      <c r="D301" s="149">
        <f t="shared" si="13"/>
        <v>0.9</v>
      </c>
    </row>
    <row r="302" spans="1:4" hidden="1">
      <c r="A302" s="147" t="s">
        <v>417</v>
      </c>
      <c r="B302" s="148">
        <v>60</v>
      </c>
      <c r="C302" s="148">
        <v>60</v>
      </c>
      <c r="D302" s="149">
        <f t="shared" si="13"/>
        <v>0.36</v>
      </c>
    </row>
    <row r="303" spans="1:4" hidden="1">
      <c r="A303" s="147" t="s">
        <v>418</v>
      </c>
      <c r="B303" s="148">
        <v>150</v>
      </c>
      <c r="C303" s="148">
        <v>60</v>
      </c>
      <c r="D303" s="149">
        <f t="shared" si="13"/>
        <v>0.9</v>
      </c>
    </row>
    <row r="304" spans="1:4" hidden="1">
      <c r="A304" s="147" t="s">
        <v>419</v>
      </c>
      <c r="B304" s="148">
        <v>150</v>
      </c>
      <c r="C304" s="148">
        <v>60</v>
      </c>
      <c r="D304" s="149">
        <f t="shared" si="13"/>
        <v>0.9</v>
      </c>
    </row>
    <row r="305" spans="1:4" hidden="1">
      <c r="A305" s="147" t="s">
        <v>420</v>
      </c>
      <c r="B305" s="148">
        <v>150</v>
      </c>
      <c r="C305" s="148">
        <v>60</v>
      </c>
      <c r="D305" s="149">
        <f t="shared" ref="D305:D332" si="14">(B305*C305)/10000</f>
        <v>0.9</v>
      </c>
    </row>
    <row r="306" spans="1:4" hidden="1">
      <c r="A306" s="147" t="s">
        <v>421</v>
      </c>
      <c r="B306" s="148">
        <v>150</v>
      </c>
      <c r="C306" s="148">
        <v>60</v>
      </c>
      <c r="D306" s="149">
        <f t="shared" si="14"/>
        <v>0.9</v>
      </c>
    </row>
    <row r="307" spans="1:4" hidden="1">
      <c r="A307" s="147" t="s">
        <v>422</v>
      </c>
      <c r="B307" s="148">
        <v>60</v>
      </c>
      <c r="C307" s="148">
        <v>60</v>
      </c>
      <c r="D307" s="149">
        <f t="shared" si="14"/>
        <v>0.36</v>
      </c>
    </row>
    <row r="308" spans="1:4" hidden="1">
      <c r="A308" s="147" t="s">
        <v>423</v>
      </c>
      <c r="B308" s="148">
        <v>150</v>
      </c>
      <c r="C308" s="148">
        <v>60</v>
      </c>
      <c r="D308" s="149">
        <f t="shared" si="14"/>
        <v>0.9</v>
      </c>
    </row>
    <row r="309" spans="1:4" hidden="1">
      <c r="A309" s="147" t="s">
        <v>424</v>
      </c>
      <c r="B309" s="148">
        <v>60</v>
      </c>
      <c r="C309" s="148">
        <v>60</v>
      </c>
      <c r="D309" s="149">
        <f t="shared" si="14"/>
        <v>0.36</v>
      </c>
    </row>
    <row r="310" spans="1:4" hidden="1">
      <c r="A310" s="147" t="s">
        <v>425</v>
      </c>
      <c r="B310" s="148">
        <v>150</v>
      </c>
      <c r="C310" s="148">
        <v>60</v>
      </c>
      <c r="D310" s="149">
        <f t="shared" si="14"/>
        <v>0.9</v>
      </c>
    </row>
    <row r="311" spans="1:4" hidden="1">
      <c r="A311" s="147" t="s">
        <v>426</v>
      </c>
      <c r="B311" s="148">
        <v>150</v>
      </c>
      <c r="C311" s="148">
        <v>60</v>
      </c>
      <c r="D311" s="149">
        <f t="shared" si="14"/>
        <v>0.9</v>
      </c>
    </row>
    <row r="312" spans="1:4" hidden="1">
      <c r="A312" s="147" t="s">
        <v>427</v>
      </c>
      <c r="B312" s="148">
        <v>60</v>
      </c>
      <c r="C312" s="148">
        <v>60</v>
      </c>
      <c r="D312" s="149">
        <f t="shared" si="14"/>
        <v>0.36</v>
      </c>
    </row>
    <row r="313" spans="1:4" hidden="1">
      <c r="A313" s="147" t="s">
        <v>428</v>
      </c>
      <c r="B313" s="148">
        <v>150</v>
      </c>
      <c r="C313" s="148">
        <v>60</v>
      </c>
      <c r="D313" s="149">
        <f t="shared" si="14"/>
        <v>0.9</v>
      </c>
    </row>
    <row r="314" spans="1:4" hidden="1">
      <c r="A314" s="147" t="s">
        <v>429</v>
      </c>
      <c r="B314" s="148">
        <v>60</v>
      </c>
      <c r="C314" s="148">
        <v>60</v>
      </c>
      <c r="D314" s="149">
        <f t="shared" si="14"/>
        <v>0.36</v>
      </c>
    </row>
    <row r="315" spans="1:4" hidden="1">
      <c r="A315" s="147" t="s">
        <v>430</v>
      </c>
      <c r="B315" s="148">
        <v>60</v>
      </c>
      <c r="C315" s="148">
        <v>60</v>
      </c>
      <c r="D315" s="149">
        <f t="shared" si="14"/>
        <v>0.36</v>
      </c>
    </row>
    <row r="316" spans="1:4" hidden="1">
      <c r="A316" s="147" t="s">
        <v>431</v>
      </c>
      <c r="B316" s="148">
        <v>60</v>
      </c>
      <c r="C316" s="148">
        <v>60</v>
      </c>
      <c r="D316" s="149">
        <f t="shared" si="14"/>
        <v>0.36</v>
      </c>
    </row>
    <row r="317" spans="1:4" hidden="1">
      <c r="A317" s="147" t="s">
        <v>432</v>
      </c>
      <c r="B317" s="148">
        <v>150</v>
      </c>
      <c r="C317" s="148">
        <v>60</v>
      </c>
      <c r="D317" s="149">
        <f t="shared" si="14"/>
        <v>0.9</v>
      </c>
    </row>
    <row r="318" spans="1:4" hidden="1">
      <c r="A318" s="147" t="s">
        <v>433</v>
      </c>
      <c r="B318" s="148">
        <v>150</v>
      </c>
      <c r="C318" s="148">
        <v>60</v>
      </c>
      <c r="D318" s="149">
        <f t="shared" si="14"/>
        <v>0.9</v>
      </c>
    </row>
    <row r="319" spans="1:4" hidden="1">
      <c r="A319" s="147" t="s">
        <v>434</v>
      </c>
      <c r="B319" s="148">
        <v>150</v>
      </c>
      <c r="C319" s="148">
        <v>60</v>
      </c>
      <c r="D319" s="149">
        <f t="shared" si="14"/>
        <v>0.9</v>
      </c>
    </row>
    <row r="320" spans="1:4" hidden="1">
      <c r="A320" s="147" t="s">
        <v>435</v>
      </c>
      <c r="B320" s="148">
        <v>150</v>
      </c>
      <c r="C320" s="148">
        <v>60</v>
      </c>
      <c r="D320" s="149">
        <f t="shared" si="14"/>
        <v>0.9</v>
      </c>
    </row>
    <row r="321" spans="1:4" hidden="1">
      <c r="A321" s="147" t="s">
        <v>436</v>
      </c>
      <c r="B321" s="148">
        <v>60</v>
      </c>
      <c r="C321" s="148">
        <v>60</v>
      </c>
      <c r="D321" s="149">
        <f t="shared" si="14"/>
        <v>0.36</v>
      </c>
    </row>
    <row r="322" spans="1:4" hidden="1">
      <c r="A322" s="147" t="s">
        <v>437</v>
      </c>
      <c r="B322" s="148">
        <v>60</v>
      </c>
      <c r="C322" s="148">
        <v>60</v>
      </c>
      <c r="D322" s="149">
        <f t="shared" si="14"/>
        <v>0.36</v>
      </c>
    </row>
    <row r="323" spans="1:4" hidden="1">
      <c r="A323" s="147" t="s">
        <v>438</v>
      </c>
      <c r="B323" s="148">
        <v>150</v>
      </c>
      <c r="C323" s="148">
        <v>60</v>
      </c>
      <c r="D323" s="149">
        <f t="shared" si="14"/>
        <v>0.9</v>
      </c>
    </row>
    <row r="324" spans="1:4" hidden="1">
      <c r="A324" s="147" t="s">
        <v>439</v>
      </c>
      <c r="B324" s="148">
        <v>150</v>
      </c>
      <c r="C324" s="148">
        <v>60</v>
      </c>
      <c r="D324" s="149">
        <f t="shared" si="14"/>
        <v>0.9</v>
      </c>
    </row>
    <row r="325" spans="1:4" hidden="1">
      <c r="A325" s="147" t="s">
        <v>440</v>
      </c>
      <c r="B325" s="148">
        <v>60</v>
      </c>
      <c r="C325" s="148">
        <v>60</v>
      </c>
      <c r="D325" s="149">
        <f t="shared" si="14"/>
        <v>0.36</v>
      </c>
    </row>
    <row r="326" spans="1:4" hidden="1">
      <c r="A326" s="147" t="s">
        <v>441</v>
      </c>
      <c r="B326" s="148">
        <v>150</v>
      </c>
      <c r="C326" s="148">
        <v>60</v>
      </c>
      <c r="D326" s="149">
        <f t="shared" si="14"/>
        <v>0.9</v>
      </c>
    </row>
    <row r="327" spans="1:4" hidden="1">
      <c r="A327" s="147" t="s">
        <v>442</v>
      </c>
      <c r="B327" s="148">
        <v>60</v>
      </c>
      <c r="C327" s="148">
        <v>60</v>
      </c>
      <c r="D327" s="149">
        <f t="shared" si="14"/>
        <v>0.36</v>
      </c>
    </row>
    <row r="328" spans="1:4" hidden="1">
      <c r="A328" s="147" t="s">
        <v>443</v>
      </c>
      <c r="B328" s="148">
        <v>150</v>
      </c>
      <c r="C328" s="148">
        <v>60</v>
      </c>
      <c r="D328" s="149">
        <f t="shared" si="14"/>
        <v>0.9</v>
      </c>
    </row>
    <row r="329" spans="1:4" hidden="1">
      <c r="A329" s="147" t="s">
        <v>444</v>
      </c>
      <c r="B329" s="148">
        <v>60</v>
      </c>
      <c r="C329" s="148">
        <v>60</v>
      </c>
      <c r="D329" s="149">
        <f t="shared" si="14"/>
        <v>0.36</v>
      </c>
    </row>
    <row r="330" spans="1:4" hidden="1">
      <c r="A330" s="147" t="s">
        <v>445</v>
      </c>
      <c r="B330" s="148">
        <v>60</v>
      </c>
      <c r="C330" s="148">
        <v>60</v>
      </c>
      <c r="D330" s="149">
        <f t="shared" si="14"/>
        <v>0.36</v>
      </c>
    </row>
    <row r="331" spans="1:4" hidden="1">
      <c r="A331" s="147" t="s">
        <v>446</v>
      </c>
      <c r="B331" s="148">
        <v>60</v>
      </c>
      <c r="C331" s="148">
        <v>60</v>
      </c>
      <c r="D331" s="149">
        <f t="shared" si="14"/>
        <v>0.36</v>
      </c>
    </row>
    <row r="332" spans="1:4" hidden="1">
      <c r="A332" s="147" t="s">
        <v>447</v>
      </c>
      <c r="B332" s="148">
        <v>60</v>
      </c>
      <c r="C332" s="148">
        <v>60</v>
      </c>
      <c r="D332" s="149">
        <f t="shared" si="14"/>
        <v>0.36</v>
      </c>
    </row>
    <row r="333" spans="1:4" hidden="1">
      <c r="C333" s="139" t="s">
        <v>354</v>
      </c>
      <c r="D333" s="139">
        <f>SUM(D273:D332)</f>
        <v>42.119999999999962</v>
      </c>
    </row>
    <row r="334" spans="1:4" hidden="1">
      <c r="C334" s="139" t="s">
        <v>355</v>
      </c>
      <c r="D334" s="139">
        <v>1</v>
      </c>
    </row>
    <row r="335" spans="1:4" hidden="1">
      <c r="C335" s="139" t="s">
        <v>356</v>
      </c>
      <c r="D335" s="139">
        <f>D333*D334*1.3</f>
        <v>54.75599999999995</v>
      </c>
    </row>
  </sheetData>
  <mergeCells count="105">
    <mergeCell ref="A264:C264"/>
    <mergeCell ref="A256:D256"/>
    <mergeCell ref="A239:E239"/>
    <mergeCell ref="A240:A241"/>
    <mergeCell ref="B240:C240"/>
    <mergeCell ref="D240:D241"/>
    <mergeCell ref="E240:E241"/>
    <mergeCell ref="A228:E228"/>
    <mergeCell ref="A229:A230"/>
    <mergeCell ref="B229:C229"/>
    <mergeCell ref="D229:D230"/>
    <mergeCell ref="E229:E230"/>
    <mergeCell ref="A221:E221"/>
    <mergeCell ref="A222:A223"/>
    <mergeCell ref="B222:C222"/>
    <mergeCell ref="D222:D223"/>
    <mergeCell ref="E222:E223"/>
    <mergeCell ref="A180:C180"/>
    <mergeCell ref="A181:C181"/>
    <mergeCell ref="A182:C182"/>
    <mergeCell ref="A183:G183"/>
    <mergeCell ref="A216:G216"/>
    <mergeCell ref="A173:D173"/>
    <mergeCell ref="A174:D174"/>
    <mergeCell ref="A175:G175"/>
    <mergeCell ref="A178:D178"/>
    <mergeCell ref="A179:G179"/>
    <mergeCell ref="A156:G156"/>
    <mergeCell ref="A157:C157"/>
    <mergeCell ref="A158:C158"/>
    <mergeCell ref="A159:C159"/>
    <mergeCell ref="A160:G160"/>
    <mergeCell ref="A135:C135"/>
    <mergeCell ref="A136:C136"/>
    <mergeCell ref="A137:G137"/>
    <mergeCell ref="A154:C154"/>
    <mergeCell ref="A155:C155"/>
    <mergeCell ref="A87:F87"/>
    <mergeCell ref="A88:G88"/>
    <mergeCell ref="A118:C118"/>
    <mergeCell ref="A119:C119"/>
    <mergeCell ref="A121:G121"/>
    <mergeCell ref="A120:C120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A73:F73"/>
    <mergeCell ref="A74:G74"/>
    <mergeCell ref="A75:A76"/>
    <mergeCell ref="B75:C75"/>
    <mergeCell ref="D75:D76"/>
    <mergeCell ref="E75:E76"/>
    <mergeCell ref="F75:F76"/>
    <mergeCell ref="G75:G76"/>
    <mergeCell ref="B76:C76"/>
    <mergeCell ref="B67:C67"/>
    <mergeCell ref="A68:F68"/>
    <mergeCell ref="A69:G69"/>
    <mergeCell ref="A70:A71"/>
    <mergeCell ref="B70:C70"/>
    <mergeCell ref="D70:D71"/>
    <mergeCell ref="E70:E71"/>
    <mergeCell ref="F70:F71"/>
    <mergeCell ref="G70:G71"/>
    <mergeCell ref="B71:C71"/>
    <mergeCell ref="H45:H46"/>
    <mergeCell ref="A57:A58"/>
    <mergeCell ref="B57:C57"/>
    <mergeCell ref="D57:D58"/>
    <mergeCell ref="E57:E58"/>
    <mergeCell ref="F57:F58"/>
    <mergeCell ref="G57:G58"/>
    <mergeCell ref="H57:H58"/>
    <mergeCell ref="B66:C66"/>
    <mergeCell ref="A45:A46"/>
    <mergeCell ref="B45:C45"/>
    <mergeCell ref="D45:D46"/>
    <mergeCell ref="E45:E46"/>
    <mergeCell ref="F45:F46"/>
    <mergeCell ref="G45:G46"/>
    <mergeCell ref="A63:G63"/>
    <mergeCell ref="A64:A65"/>
    <mergeCell ref="B64:C64"/>
    <mergeCell ref="D64:D65"/>
    <mergeCell ref="E64:E65"/>
    <mergeCell ref="F64:F65"/>
    <mergeCell ref="G64:G65"/>
    <mergeCell ref="B65:C65"/>
    <mergeCell ref="A2:G2"/>
    <mergeCell ref="A3:F3"/>
    <mergeCell ref="A4:F4"/>
    <mergeCell ref="A5:G5"/>
    <mergeCell ref="A1:H1"/>
    <mergeCell ref="E43:G43"/>
    <mergeCell ref="A42:C42"/>
    <mergeCell ref="A43:C43"/>
    <mergeCell ref="A44:G44"/>
  </mergeCells>
  <pageMargins left="0.51180555555555496" right="0.51180555555555496" top="0.78749999999999998" bottom="0.78749999999999998" header="0.51180555555555496" footer="0.51180555555555496"/>
  <pageSetup paperSize="9" scale="6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13</vt:i4>
      </vt:variant>
    </vt:vector>
  </HeadingPairs>
  <TitlesOfParts>
    <vt:vector size="22" baseType="lpstr">
      <vt:lpstr>Capa</vt:lpstr>
      <vt:lpstr>Resumo</vt:lpstr>
      <vt:lpstr>Orçamento</vt:lpstr>
      <vt:lpstr>Cronograma</vt:lpstr>
      <vt:lpstr>Composição</vt:lpstr>
      <vt:lpstr>Mapa de cotação</vt:lpstr>
      <vt:lpstr>BDI - Serviços</vt:lpstr>
      <vt:lpstr>BDI-Equipamentos</vt:lpstr>
      <vt:lpstr>Memória de Calculo</vt:lpstr>
      <vt:lpstr>Orçamento!_FiltrarBancodeDados</vt:lpstr>
      <vt:lpstr>'BDI - Serviços'!Area_de_impressao</vt:lpstr>
      <vt:lpstr>'BDI-Equipamentos'!Area_de_impressao</vt:lpstr>
      <vt:lpstr>Capa!Area_de_impressao</vt:lpstr>
      <vt:lpstr>Composição!Area_de_impressao</vt:lpstr>
      <vt:lpstr>Cronograma!Area_de_impressao</vt:lpstr>
      <vt:lpstr>'Mapa de cotação'!Area_de_impressao</vt:lpstr>
      <vt:lpstr>Orçamento!Area_de_impressao</vt:lpstr>
      <vt:lpstr>Resumo!Area_de_impressao</vt:lpstr>
      <vt:lpstr>Composição!Titulos_de_impressao</vt:lpstr>
      <vt:lpstr>Cronograma!Titulos_de_impressao</vt:lpstr>
      <vt:lpstr>Orçamento!Titulos_de_impressao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COOPERADO LICITAÇÃO 200571</cp:lastModifiedBy>
  <cp:revision>11</cp:revision>
  <cp:lastPrinted>2022-06-07T11:26:04Z</cp:lastPrinted>
  <dcterms:created xsi:type="dcterms:W3CDTF">2013-07-15T19:04:59Z</dcterms:created>
  <dcterms:modified xsi:type="dcterms:W3CDTF">2022-06-20T13:56:38Z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