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\\intranet\arquivos\administracao\DEP_LICITACAO\LICITAÇÃO 2022\CONCORRÊNCIA PÚBLICA\CP XXX-2022- NOVA LICITAÇÃO PAVIMENTAÇÃO ASFALTICA BOA ESPERANÇA por lote\PLANILHA ORÇAMENTARIA\"/>
    </mc:Choice>
  </mc:AlternateContent>
  <bookViews>
    <workbookView xWindow="0" yWindow="0" windowWidth="21570" windowHeight="8205" activeTab="1"/>
  </bookViews>
  <sheets>
    <sheet name="Resumo" sheetId="2" r:id="rId1"/>
    <sheet name="Orçamento" sheetId="1" r:id="rId2"/>
    <sheet name="Composições" sheetId="7" r:id="rId3"/>
    <sheet name="BDI - Transporte" sheetId="5" r:id="rId4"/>
    <sheet name="BDI - Serviço" sheetId="4" r:id="rId5"/>
    <sheet name="Cronograma" sheetId="9" r:id="rId6"/>
  </sheets>
  <definedNames>
    <definedName name="_xlnm.Print_Area" localSheetId="4">'BDI - Serviço'!$B$3:$H$51</definedName>
    <definedName name="_xlnm.Print_Area" localSheetId="3">'BDI - Transporte'!$B$3:$H$52</definedName>
    <definedName name="_xlnm.Print_Area" localSheetId="2">Composições!$B$2:$P$86</definedName>
    <definedName name="_xlnm.Print_Area" localSheetId="5">Cronograma!$B$2:$R$35</definedName>
    <definedName name="_xlnm.Print_Area" localSheetId="1">Orçamento!$B$2:$M$26</definedName>
    <definedName name="_xlnm.Print_Area" localSheetId="0">Resumo!$B$3:$H$47</definedName>
    <definedName name="_xlnm.Print_Titles" localSheetId="2">Composições!$2:$14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9" l="1"/>
  <c r="B31" i="9"/>
  <c r="B29" i="9"/>
  <c r="B18" i="9"/>
  <c r="B19" i="9"/>
  <c r="B17" i="9"/>
  <c r="N8" i="9"/>
  <c r="F8" i="9"/>
  <c r="N7" i="9"/>
  <c r="L7" i="9"/>
  <c r="F6" i="9"/>
  <c r="E6" i="9"/>
  <c r="F5" i="9"/>
  <c r="E5" i="9"/>
  <c r="N4" i="9"/>
  <c r="F4" i="9"/>
  <c r="E4" i="9"/>
  <c r="N3" i="9"/>
  <c r="F3" i="9"/>
  <c r="E3" i="9"/>
  <c r="H18" i="1"/>
  <c r="H17" i="1"/>
  <c r="H16" i="1"/>
  <c r="I18" i="1"/>
  <c r="I17" i="1"/>
  <c r="F8" i="7" l="1"/>
  <c r="G12" i="4"/>
  <c r="G11" i="4"/>
  <c r="E11" i="4"/>
  <c r="F9" i="4"/>
  <c r="E9" i="4"/>
  <c r="F7" i="4"/>
  <c r="E7" i="4"/>
  <c r="F6" i="4"/>
  <c r="E6" i="4"/>
  <c r="F5" i="4"/>
  <c r="E5" i="4"/>
  <c r="F4" i="4"/>
  <c r="E4" i="4"/>
  <c r="F9" i="5"/>
  <c r="E9" i="5"/>
  <c r="F5" i="5"/>
  <c r="F6" i="5"/>
  <c r="F7" i="5"/>
  <c r="F4" i="5"/>
  <c r="E5" i="5"/>
  <c r="E6" i="5"/>
  <c r="E7" i="5"/>
  <c r="E4" i="5"/>
  <c r="I16" i="1"/>
  <c r="O66" i="7"/>
  <c r="O65" i="7"/>
  <c r="O59" i="7"/>
  <c r="O60" i="7"/>
  <c r="O61" i="7"/>
  <c r="O62" i="7"/>
  <c r="O63" i="7"/>
  <c r="O58" i="7"/>
  <c r="O47" i="7"/>
  <c r="O48" i="7"/>
  <c r="O49" i="7"/>
  <c r="O50" i="7"/>
  <c r="O51" i="7"/>
  <c r="O52" i="7"/>
  <c r="O53" i="7"/>
  <c r="O54" i="7"/>
  <c r="O55" i="7"/>
  <c r="O56" i="7"/>
  <c r="O46" i="7"/>
  <c r="E43" i="7"/>
  <c r="C43" i="7"/>
  <c r="P41" i="7"/>
  <c r="P42" i="7"/>
  <c r="P40" i="7"/>
  <c r="E39" i="7"/>
  <c r="C39" i="7"/>
  <c r="P36" i="7"/>
  <c r="P37" i="7"/>
  <c r="P38" i="7"/>
  <c r="P35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17" i="7"/>
  <c r="P18" i="7"/>
  <c r="P16" i="7"/>
  <c r="E15" i="7"/>
  <c r="C15" i="7"/>
  <c r="L8" i="7"/>
  <c r="L7" i="7"/>
  <c r="I7" i="7"/>
  <c r="F6" i="7"/>
  <c r="E6" i="7"/>
  <c r="F5" i="7"/>
  <c r="E5" i="7"/>
  <c r="L4" i="7"/>
  <c r="F4" i="7"/>
  <c r="E4" i="7"/>
  <c r="L3" i="7"/>
  <c r="F3" i="7"/>
  <c r="E3" i="7"/>
  <c r="E4" i="1"/>
  <c r="E5" i="1"/>
  <c r="E6" i="1"/>
  <c r="E3" i="1"/>
  <c r="F6" i="1"/>
  <c r="F5" i="1"/>
  <c r="F4" i="1"/>
  <c r="F3" i="1"/>
  <c r="G12" i="5"/>
  <c r="G11" i="5"/>
  <c r="E11" i="5"/>
  <c r="J7" i="1"/>
  <c r="H34" i="5"/>
  <c r="H36" i="5" s="1"/>
  <c r="H27" i="5"/>
  <c r="H23" i="5"/>
  <c r="H33" i="4"/>
  <c r="H35" i="4" s="1"/>
  <c r="H26" i="4"/>
  <c r="H22" i="4"/>
  <c r="E12" i="2" l="1"/>
  <c r="L3" i="9"/>
  <c r="E14" i="2"/>
  <c r="L5" i="9"/>
  <c r="P34" i="7"/>
  <c r="P19" i="7"/>
  <c r="J3" i="1"/>
  <c r="I3" i="7"/>
  <c r="J5" i="1"/>
  <c r="I5" i="7"/>
  <c r="P39" i="7" l="1"/>
  <c r="O15" i="7"/>
  <c r="P43" i="7" l="1"/>
  <c r="E13" i="2" l="1"/>
  <c r="C24" i="2"/>
  <c r="C23" i="2"/>
  <c r="C22" i="2"/>
  <c r="C29" i="9" l="1"/>
  <c r="C17" i="9"/>
  <c r="C30" i="9"/>
  <c r="C18" i="9"/>
  <c r="C31" i="9"/>
  <c r="C19" i="9"/>
  <c r="K25" i="1"/>
  <c r="K24" i="1"/>
  <c r="K23" i="1"/>
  <c r="K21" i="1"/>
  <c r="K20" i="1"/>
  <c r="K18" i="1"/>
  <c r="K17" i="1"/>
  <c r="K16" i="1" l="1"/>
  <c r="K26" i="1" s="1"/>
  <c r="J26" i="1"/>
  <c r="L21" i="1"/>
  <c r="M21" i="1" s="1"/>
  <c r="L20" i="1"/>
  <c r="M20" i="1" s="1"/>
  <c r="L24" i="1"/>
  <c r="M24" i="1" s="1"/>
  <c r="L17" i="1"/>
  <c r="M17" i="1" s="1"/>
  <c r="L18" i="1"/>
  <c r="M18" i="1" s="1"/>
  <c r="L25" i="1"/>
  <c r="M25" i="1" s="1"/>
  <c r="L23" i="1"/>
  <c r="M23" i="1" s="1"/>
  <c r="L16" i="1" l="1"/>
  <c r="L26" i="1" s="1"/>
  <c r="M19" i="1"/>
  <c r="G23" i="2" s="1"/>
  <c r="M22" i="1"/>
  <c r="G24" i="2" s="1"/>
  <c r="P15" i="7"/>
  <c r="F31" i="9" l="1"/>
  <c r="F19" i="9"/>
  <c r="F30" i="9"/>
  <c r="F18" i="9"/>
  <c r="M16" i="1"/>
  <c r="M15" i="1" s="1"/>
  <c r="G22" i="2" s="1"/>
  <c r="P18" i="9" l="1"/>
  <c r="J18" i="9"/>
  <c r="H18" i="9"/>
  <c r="L18" i="9"/>
  <c r="R18" i="9"/>
  <c r="N18" i="9"/>
  <c r="R19" i="9"/>
  <c r="H19" i="9"/>
  <c r="N19" i="9"/>
  <c r="J19" i="9"/>
  <c r="L19" i="9"/>
  <c r="P19" i="9"/>
  <c r="F29" i="9"/>
  <c r="F17" i="9"/>
  <c r="R30" i="9"/>
  <c r="H30" i="9"/>
  <c r="P30" i="9"/>
  <c r="J30" i="9"/>
  <c r="N30" i="9"/>
  <c r="L30" i="9"/>
  <c r="L31" i="9"/>
  <c r="N31" i="9"/>
  <c r="H31" i="9"/>
  <c r="P31" i="9"/>
  <c r="J31" i="9"/>
  <c r="R31" i="9"/>
  <c r="M26" i="1"/>
  <c r="G37" i="2"/>
  <c r="H22" i="2" l="1"/>
  <c r="L8" i="9"/>
  <c r="P17" i="9"/>
  <c r="P21" i="9" s="1"/>
  <c r="N17" i="9"/>
  <c r="N21" i="9" s="1"/>
  <c r="R17" i="9"/>
  <c r="R21" i="9" s="1"/>
  <c r="H17" i="9"/>
  <c r="H21" i="9" s="1"/>
  <c r="L17" i="9"/>
  <c r="L21" i="9" s="1"/>
  <c r="F22" i="9"/>
  <c r="J17" i="9"/>
  <c r="J21" i="9" s="1"/>
  <c r="R29" i="9"/>
  <c r="R33" i="9" s="1"/>
  <c r="L29" i="9"/>
  <c r="L33" i="9" s="1"/>
  <c r="J29" i="9"/>
  <c r="J33" i="9" s="1"/>
  <c r="F34" i="9"/>
  <c r="N29" i="9"/>
  <c r="N33" i="9" s="1"/>
  <c r="H29" i="9"/>
  <c r="H33" i="9" s="1"/>
  <c r="P29" i="9"/>
  <c r="P33" i="9" s="1"/>
  <c r="I8" i="7"/>
  <c r="J8" i="1"/>
  <c r="G38" i="2"/>
  <c r="L9" i="9" s="1"/>
  <c r="H24" i="2"/>
  <c r="H23" i="2"/>
  <c r="O21" i="9" l="1"/>
  <c r="I33" i="9"/>
  <c r="H22" i="9"/>
  <c r="G22" i="9" s="1"/>
  <c r="G21" i="9"/>
  <c r="M21" i="9"/>
  <c r="K21" i="9"/>
  <c r="Q21" i="9"/>
  <c r="I21" i="9"/>
  <c r="O33" i="9"/>
  <c r="M33" i="9"/>
  <c r="Q33" i="9"/>
  <c r="K33" i="9"/>
  <c r="H34" i="9"/>
  <c r="G34" i="9" s="1"/>
  <c r="G33" i="9"/>
  <c r="H37" i="2"/>
  <c r="I9" i="7"/>
  <c r="J9" i="1"/>
  <c r="J34" i="9" l="1"/>
  <c r="J22" i="9"/>
  <c r="I34" i="9" l="1"/>
  <c r="L34" i="9"/>
  <c r="I22" i="9"/>
  <c r="L22" i="9"/>
  <c r="K22" i="9" l="1"/>
  <c r="N22" i="9"/>
  <c r="K34" i="9"/>
  <c r="N34" i="9"/>
  <c r="M34" i="9" l="1"/>
  <c r="P34" i="9"/>
  <c r="M22" i="9"/>
  <c r="P22" i="9"/>
  <c r="O34" i="9" l="1"/>
  <c r="R34" i="9"/>
  <c r="Q34" i="9" s="1"/>
  <c r="O22" i="9"/>
  <c r="R22" i="9"/>
  <c r="Q22" i="9" s="1"/>
</calcChain>
</file>

<file path=xl/sharedStrings.xml><?xml version="1.0" encoding="utf-8"?>
<sst xmlns="http://schemas.openxmlformats.org/spreadsheetml/2006/main" count="552" uniqueCount="269">
  <si>
    <t>Código</t>
  </si>
  <si>
    <t>Item</t>
  </si>
  <si>
    <t>Especificação</t>
  </si>
  <si>
    <t>Indicador Físico</t>
  </si>
  <si>
    <t>Quantidade</t>
  </si>
  <si>
    <t>Custo Direto</t>
  </si>
  <si>
    <t>SERVIÇOS PRELIMINARES</t>
  </si>
  <si>
    <t>1.1</t>
  </si>
  <si>
    <t>1.2</t>
  </si>
  <si>
    <t>CJ</t>
  </si>
  <si>
    <t>ITEM ACRESCENTADO</t>
  </si>
  <si>
    <t>1.3</t>
  </si>
  <si>
    <t>DEMOLIÇÃO</t>
  </si>
  <si>
    <t>2.1</t>
  </si>
  <si>
    <t>2.2</t>
  </si>
  <si>
    <t>TERRAPLENAGEM E PAVIMENTAÇÃO</t>
  </si>
  <si>
    <t>3.1</t>
  </si>
  <si>
    <t>3.2</t>
  </si>
  <si>
    <t>3.3</t>
  </si>
  <si>
    <t xml:space="preserve"> CONSIDERENDO A DIFERENÇA. VOLUME TOTAL: 9703,87 m³</t>
  </si>
  <si>
    <t xml:space="preserve"> CONSIDERENDO A DIFERENÇA. VOLUME TOTAL: 18801,25 m³</t>
  </si>
  <si>
    <t>CONSIDERENDO A DIFERENÇA. TOTAL: 119866,48 m³</t>
  </si>
  <si>
    <t xml:space="preserve"> TOTAL  DO  ORÇAMENTO</t>
  </si>
  <si>
    <t>Base</t>
  </si>
  <si>
    <t>SINAPI</t>
  </si>
  <si>
    <t>COMP-01</t>
  </si>
  <si>
    <t>COMP-02</t>
  </si>
  <si>
    <t>COMP-03</t>
  </si>
  <si>
    <t>COMPOSIÇÃO</t>
  </si>
  <si>
    <t>BDI (Transporte):</t>
  </si>
  <si>
    <t>BDI (Material Asfáltico):</t>
  </si>
  <si>
    <t>BDI (Serviço):</t>
  </si>
  <si>
    <t>Unidade</t>
  </si>
  <si>
    <t xml:space="preserve">BDI </t>
  </si>
  <si>
    <t xml:space="preserve">Custo Total </t>
  </si>
  <si>
    <t xml:space="preserve">Valor Total </t>
  </si>
  <si>
    <t>Data:</t>
  </si>
  <si>
    <t>Revisão:</t>
  </si>
  <si>
    <t>REV-00</t>
  </si>
  <si>
    <t>SINAPI 08/2021 - Não Desonerado</t>
  </si>
  <si>
    <t>SICRO 04/2021 - Não Desonerado</t>
  </si>
  <si>
    <t>Base:</t>
  </si>
  <si>
    <t>Área de Pavimentação (m²):</t>
  </si>
  <si>
    <t>Custo Total Estimado (R$):</t>
  </si>
  <si>
    <t>Custos</t>
  </si>
  <si>
    <t>Total</t>
  </si>
  <si>
    <t>Área de pavimentação (m²):</t>
  </si>
  <si>
    <t>Valor</t>
  </si>
  <si>
    <t>Discriminação</t>
  </si>
  <si>
    <t>Serviços</t>
  </si>
  <si>
    <t xml:space="preserve"> %</t>
  </si>
  <si>
    <t>Observações:</t>
  </si>
  <si>
    <t xml:space="preserve">Revisão: </t>
  </si>
  <si>
    <t>Total geral:</t>
  </si>
  <si>
    <t>Custo por metro quadrado (R$/m²):</t>
  </si>
  <si>
    <t>Custo por m² de pavimento:</t>
  </si>
  <si>
    <t>AC - Administração Central</t>
  </si>
  <si>
    <t>R - Riscos</t>
  </si>
  <si>
    <t>SUBTOTAL</t>
  </si>
  <si>
    <t>PIS</t>
  </si>
  <si>
    <t>ISSQN</t>
  </si>
  <si>
    <t>*Equivalente a 5% de 30% do total da obra.</t>
  </si>
  <si>
    <t>COMPOSIÇÃO DE PARCELA DO BDI DE SERVIÇO</t>
  </si>
  <si>
    <t>1.4</t>
  </si>
  <si>
    <t>DF - Despesas Financeiras</t>
  </si>
  <si>
    <t>COFINS</t>
  </si>
  <si>
    <t>Contribuição Previdenciária - Lei  n° 12.546/13</t>
  </si>
  <si>
    <t>S - Seguros e Garantias</t>
  </si>
  <si>
    <t>%</t>
  </si>
  <si>
    <t>3.4</t>
  </si>
  <si>
    <t>BDI DE SERVIÇOS</t>
  </si>
  <si>
    <t>I - TAXAS E IMPOSTOS</t>
  </si>
  <si>
    <t>L - Lucro/Remuneração</t>
  </si>
  <si>
    <t>CI - CUSTOS INDIRETOS</t>
  </si>
  <si>
    <t>L - LUCRO</t>
  </si>
  <si>
    <t>Segundo Acórdão 2622/2013 do Tribunal de Contas da União – TCU, o cálculo do BDI deve ser feito da seguinte maneira:</t>
  </si>
  <si>
    <t>Onde:</t>
  </si>
  <si>
    <t>AC - Administração central</t>
  </si>
  <si>
    <t>S - Seguros</t>
  </si>
  <si>
    <t>G - Garantias</t>
  </si>
  <si>
    <t>l - Incidência de Taxas e Impostos</t>
  </si>
  <si>
    <t>L - Lucro</t>
  </si>
  <si>
    <t>COMPOSIÇÃO DE PARCELA DO BDI DE TRANSPORTE</t>
  </si>
  <si>
    <t>1.5</t>
  </si>
  <si>
    <t>Obra:</t>
  </si>
  <si>
    <t>Local:</t>
  </si>
  <si>
    <t>Bairro:</t>
  </si>
  <si>
    <t>Município:</t>
  </si>
  <si>
    <t>Diversas ruas</t>
  </si>
  <si>
    <t xml:space="preserve">Pavimentação e Drenagem de Vias Urbanas </t>
  </si>
  <si>
    <t>Distrito de Boa Esperança do Norte</t>
  </si>
  <si>
    <t>Sorriso - MT</t>
  </si>
  <si>
    <t xml:space="preserve">		EXECUÇÃO DE REFEITÓRIO EM CANTEIRO DE OBRA EM CHAPA DE MADEIRA COMPENSADA, NÃO INCLUSO MOBILIÁRIO E EQUIPAMENTOS. AF_02/2016</t>
  </si>
  <si>
    <t xml:space="preserve">	LOCACAO DE CONTAINER 2,30 X 4,30 M, ALT. 2,50 M, PARA SANITARIO, COM 3 BACIAS, 4 CHUVEIROS, 1 LAVATORIO E 1 MICTORIO</t>
  </si>
  <si>
    <t>LOCACAO DE CONTAINER 2,30 X 6,00 M, ALT. 2,50 M, COM 1 SANITARIO, PARA ESCRITORIO, COMPLETO, SEM DIVISORIAS INTERNAS</t>
  </si>
  <si>
    <t>INSTALAÇÃO PROVISÓRIA PARA FORNECIMENTO DE ENERGIA ELÉTRICA</t>
  </si>
  <si>
    <t xml:space="preserve">INSTALAÇÃO PROVISÓRIA PARA FORNECIMENTO DE ÁGUA E SANEAMENTO </t>
  </si>
  <si>
    <t>1.1.1</t>
  </si>
  <si>
    <t>1.1.2</t>
  </si>
  <si>
    <t>1.1.3</t>
  </si>
  <si>
    <t>1.1.4</t>
  </si>
  <si>
    <t>1.1.5</t>
  </si>
  <si>
    <t>PS-077</t>
  </si>
  <si>
    <t>PS-003</t>
  </si>
  <si>
    <t>1.1.4.1</t>
  </si>
  <si>
    <t>1.1.4.2</t>
  </si>
  <si>
    <t>1.1.4.3</t>
  </si>
  <si>
    <t>1.1.4.4</t>
  </si>
  <si>
    <t>1.1.4.5</t>
  </si>
  <si>
    <t>1.1.4.6</t>
  </si>
  <si>
    <t>1.1.4.7</t>
  </si>
  <si>
    <t>1.1.4.8</t>
  </si>
  <si>
    <t>1.1.4.9</t>
  </si>
  <si>
    <t>1.1.4.10</t>
  </si>
  <si>
    <t>1.1.4.11</t>
  </si>
  <si>
    <t>1.1.4.12</t>
  </si>
  <si>
    <t>1.1.4.13</t>
  </si>
  <si>
    <t>1.1.4.14</t>
  </si>
  <si>
    <t>Custo Unitário</t>
  </si>
  <si>
    <t>Custo Total</t>
  </si>
  <si>
    <t>INSUMO</t>
  </si>
  <si>
    <t xml:space="preserve">AREIA MEDIA - POSTO JAZIDA/FORNECEDOR (RETIRADO NA JAZIDA, SEM TRANSPORTE)  </t>
  </si>
  <si>
    <t>M3</t>
  </si>
  <si>
    <t>AUXILIAR DE ENCANADOR OU BOMBEIRO HIDRÁULICO COM ENCARGOS COMPLEMENTARES</t>
  </si>
  <si>
    <t>H</t>
  </si>
  <si>
    <t xml:space="preserve">CAIXA D'AGUA EM POLIETILENO 1000 LITROS, COM TAMPA  </t>
  </si>
  <si>
    <t>UN</t>
  </si>
  <si>
    <t>CARPINTEIRO DE FORMAS COM ENCARGOS COMPLEMENTARES</t>
  </si>
  <si>
    <t>ENCANADOR OU BOMBEIRO HIDRÁULICO COM ENCARGOS COMPLEMENTARES</t>
  </si>
  <si>
    <t xml:space="preserve">HIDROMETRO UNIJATO, VAZAO MAXIMA DE 5,0 M3/H, DE 3/4"  </t>
  </si>
  <si>
    <t>PEDREIRO COM ENCARGOS COMPLEMENTARES</t>
  </si>
  <si>
    <t>SERVENTE COM ENCARGOS COMPLEMENTARES</t>
  </si>
  <si>
    <t>TABUA NAO APARELHADA *2,5 X 30* CM, EM MACARANDUBA, ANGELIM OU EQUIVALENTE DA REGIAO - BRUTA</t>
  </si>
  <si>
    <t>M</t>
  </si>
  <si>
    <t>TIJOLO CERAMICO MACICO COMUM *5 X 10 X 20* CM (L X A X C)</t>
  </si>
  <si>
    <t xml:space="preserve">TUBO PVC  SERIE NORMAL, DN 100 MM, PARA ESGOTO  PREDIAL (NBR 5688)  </t>
  </si>
  <si>
    <t xml:space="preserve">TUBO PVC, SOLDAVEL, DN 25 MM, AGUA FRIA (NBR-5648)  </t>
  </si>
  <si>
    <t>VIBRADOR DE IMERSÃO, DIÂMETRO DE PONTEIRA 45MM, MOTOR ELÉTRICO TRIFÁSICO POTÊNCIA DE 2 CV - CHP DIURNO. AF_06/2015</t>
  </si>
  <si>
    <t>CHP</t>
  </si>
  <si>
    <t>VIGA NAO APARELHADA  *6 X 12* CM, EM MACARANDUBA, ANGELIM OU EQUIVALENTE DA REGIAO - BRUTA</t>
  </si>
  <si>
    <t>Tipo</t>
  </si>
  <si>
    <t>COMP. AUX.</t>
  </si>
  <si>
    <t>1.1.5.1</t>
  </si>
  <si>
    <t>1.1.5.2</t>
  </si>
  <si>
    <t>1.1.5.3</t>
  </si>
  <si>
    <t>1.1.5.4</t>
  </si>
  <si>
    <t>ENTRADA DE ENERGIA ELÉTRICA, AÉREA, TRIFÁSICA, COM CAIXA DE EMBUTIR, CABO DE 10 MM2 E DISJUNTOR DIN 50A (NÃO INCLUSO O POSTE DE CONCRETO). AF_07/2020</t>
  </si>
  <si>
    <t xml:space="preserve">AJUDANTE DE ELETRICISTA  </t>
  </si>
  <si>
    <t>ELETRICISTA COM ENCARGOS COMPLEMENTARES</t>
  </si>
  <si>
    <t xml:space="preserve">POSTE DE CONCRETO CIRCULAR, 150 KG, H = 10 M (NBR 8451)  </t>
  </si>
  <si>
    <t>INSTALAÇÃO E MANUTENÇÃO DO CANTEIRO DE OBRAS</t>
  </si>
  <si>
    <t>ADMINISTRAÇÃO LOCAL</t>
  </si>
  <si>
    <t>MOBILIZAÇÃO E DESMOBILIZAÇÃO DE EQUIPAMENTOS</t>
  </si>
  <si>
    <t>TRANSPORTE COM CAMINHÃO BASCULANTE DE 18 M³, EM VIA URBANA EM LEITO NATURAL. AF_07/2020  (DMT = 0,50 KM)</t>
  </si>
  <si>
    <t>CARGA, MANOBRA E DESCARGA DE SOLOS E MATERIAIS GRANULARES EM CAMINHÃO BASCULANTE 10 M³ - CARGA COM ESCAVADEIRA HIDRÁULICA (CAÇAMBA DE 1,20 M³ / 155 HP) E DESCARGA LIVRE. AF_07/2020</t>
  </si>
  <si>
    <t>SUB-BASE DE SOLO ESTABILIZADO GRANULOMETRICAMENTE SEM MISTURA COM MATERIAL DE JAZIDA</t>
  </si>
  <si>
    <t>ESCAVAÇÃO HORIZONTAL, INCLUINDO CARGA E DESCARGA EM SOLO DE 1ª CATEGORIA COM TRATOR DE ESTEIRAS (347 HP/LÂMINA: 8,70 M³). AF_07/2020</t>
  </si>
  <si>
    <t>TRANSPORTE COM CAMINHÃO BASCULANTE DE 18 M³, EM VIA URBANA EM LEITO NATURAL. AF_07/2020</t>
  </si>
  <si>
    <t>M3.KM</t>
  </si>
  <si>
    <t>M2</t>
  </si>
  <si>
    <t>MÊS</t>
  </si>
  <si>
    <t>ENGENHEIRO CIVIL DE OBRA JUNIOR COM ENCARGOS COMPLEMENTARES</t>
  </si>
  <si>
    <t>ENCARREGADO GERAL DE OBRAS COM ENCARGOS COMPLEMENTARES</t>
  </si>
  <si>
    <t>TOPOGRAFO COM ENCARGOS COMPLEMENTARES</t>
  </si>
  <si>
    <t>1.2.1</t>
  </si>
  <si>
    <t>1.2.2</t>
  </si>
  <si>
    <t>1.2.3</t>
  </si>
  <si>
    <t>SICRO</t>
  </si>
  <si>
    <t>E9526</t>
  </si>
  <si>
    <t>E9017</t>
  </si>
  <si>
    <t>E9582</t>
  </si>
  <si>
    <t>E9530</t>
  </si>
  <si>
    <t>E9762</t>
  </si>
  <si>
    <t>E9685</t>
  </si>
  <si>
    <t>E9577</t>
  </si>
  <si>
    <t>E9524</t>
  </si>
  <si>
    <t>E9514</t>
  </si>
  <si>
    <t>E9558</t>
  </si>
  <si>
    <t>E9518</t>
  </si>
  <si>
    <t>Retroescavadeira de pneus - 58 Kw</t>
  </si>
  <si>
    <t>Escavadeira hidráulica sobre esteira de 0,4  m³ - 64 kW</t>
  </si>
  <si>
    <t>Carregadeira de pneus com capacidade de 2,9 m³ - 96 kW</t>
  </si>
  <si>
    <t>Rolo compactador liso autopropelido vibratório de 11 t - 97 kW</t>
  </si>
  <si>
    <t>Rolo compactador de pneus autopropelido de  27 t - 85 Kw</t>
  </si>
  <si>
    <t>Rolo compactador pé de carneiro vibratório autopropelido de 11,6 t - 82 kW</t>
  </si>
  <si>
    <t>Trator agrícola - 77 kW</t>
  </si>
  <si>
    <t>Motoniveladora - 93 kW</t>
  </si>
  <si>
    <t>Distribuidor de agregados autopropelido - 130  kW</t>
  </si>
  <si>
    <t xml:space="preserve">Tanque de estocagem de asfalto com capacidade de 30.000 l </t>
  </si>
  <si>
    <t>Grade de discos rebocável de 24 x 24</t>
  </si>
  <si>
    <t>1.3.1</t>
  </si>
  <si>
    <t>1.3.1.1</t>
  </si>
  <si>
    <t>1.3.1.2</t>
  </si>
  <si>
    <t>1.3.1.3</t>
  </si>
  <si>
    <t>1.3.1.4</t>
  </si>
  <si>
    <t>1.3.1.5</t>
  </si>
  <si>
    <t>1.3.1.6</t>
  </si>
  <si>
    <t>1.3.1.7</t>
  </si>
  <si>
    <t>1.3.1.8</t>
  </si>
  <si>
    <t>1.3.1.9</t>
  </si>
  <si>
    <t>1.3.1.10</t>
  </si>
  <si>
    <t>1.3.1.11</t>
  </si>
  <si>
    <t>K</t>
  </si>
  <si>
    <t>FU</t>
  </si>
  <si>
    <t>CH</t>
  </si>
  <si>
    <t>VT</t>
  </si>
  <si>
    <t>E9665</t>
  </si>
  <si>
    <t>1.3.2</t>
  </si>
  <si>
    <t>1.3.3</t>
  </si>
  <si>
    <t>E9667</t>
  </si>
  <si>
    <t>E9579</t>
  </si>
  <si>
    <t>E9506</t>
  </si>
  <si>
    <t>E9571</t>
  </si>
  <si>
    <t>E9509</t>
  </si>
  <si>
    <t>E9686</t>
  </si>
  <si>
    <t>1.3.2.1</t>
  </si>
  <si>
    <t>1.3.2.2</t>
  </si>
  <si>
    <t>1.3.2.3</t>
  </si>
  <si>
    <t>1.3.2.4</t>
  </si>
  <si>
    <t>1.3.2.5</t>
  </si>
  <si>
    <t>1.3.2.6</t>
  </si>
  <si>
    <t>Caminhão basculante com capacidade de 14 m³ - 188 kW</t>
  </si>
  <si>
    <t>Caminhão basculante com capacidade de 10 m³ - 188 kW</t>
  </si>
  <si>
    <t>Caminhão basculante com capacidade de 6 m³ - 136 kW</t>
  </si>
  <si>
    <t>Caminhão tanque com capacidade de 10.000 l - 188 kW</t>
  </si>
  <si>
    <t>Caminhão tanque distribuidor de asfalto com capacidade de 6.000 l - 7 kW / 136 kW</t>
  </si>
  <si>
    <t>Caminhão carroceria com guindauto e capacidade de 20 t.m - 136 kW</t>
  </si>
  <si>
    <t>E9684</t>
  </si>
  <si>
    <t>E9560</t>
  </si>
  <si>
    <t>1.3.3.1</t>
  </si>
  <si>
    <t>1.3.3.2</t>
  </si>
  <si>
    <t>Veículo leve Pick Up 4 x 4 - 147 kW</t>
  </si>
  <si>
    <t>Ônibus com capacidade para 80 lugares - 175 kW</t>
  </si>
  <si>
    <t>DM (km)</t>
  </si>
  <si>
    <t>V (km/h)</t>
  </si>
  <si>
    <r>
      <t>C</t>
    </r>
    <r>
      <rPr>
        <b/>
        <vertAlign val="subscript"/>
        <sz val="11"/>
        <rFont val="Calibri"/>
        <family val="2"/>
        <scheme val="minor"/>
      </rPr>
      <t>MOB</t>
    </r>
  </si>
  <si>
    <r>
      <t>C</t>
    </r>
    <r>
      <rPr>
        <b/>
        <vertAlign val="subscript"/>
        <sz val="11"/>
        <rFont val="Calibri"/>
        <family val="2"/>
        <scheme val="minor"/>
      </rPr>
      <t>TOTAL</t>
    </r>
  </si>
  <si>
    <t>EQUIPAMENTOS DE GRANDE PORTE</t>
  </si>
  <si>
    <t>VEÍCULOS DE PRODUÇÃO</t>
  </si>
  <si>
    <t>VEÍCULOS DE TRANSPORTE DE PESSOAL</t>
  </si>
  <si>
    <t>Cálculo do custo de mobilização e desmobolização realizado de acordo com o Manual de Custos de Infraestrutura de Transporte - Volume 09 - Mobilização e desmobilização - DNIT, 2017.</t>
  </si>
  <si>
    <t>Onde,</t>
  </si>
  <si>
    <t>- Custo de mobilização</t>
  </si>
  <si>
    <t>- Distânica de mobilização, em km</t>
  </si>
  <si>
    <t xml:space="preserve">- Fator relacionado à necessidade de retorno do veículo a sua origem </t>
  </si>
  <si>
    <t>- Fator de utilização do veículo transportador (VT)</t>
  </si>
  <si>
    <t>- Velocidade média de transporte, em km/h</t>
  </si>
  <si>
    <t>- Custo horário do veículo transportador</t>
  </si>
  <si>
    <t>- O fator K será igual a 1 quando o veículo não retornar e 2 quando o veículo transportador retornar ao local de origem</t>
  </si>
  <si>
    <t>- O fator FU representa o inverso do número de equipamentos a serem transportados nos diferentes veículos transportadores</t>
  </si>
  <si>
    <t>Notas:</t>
  </si>
  <si>
    <t>PLANILHA ORÇAMENTÁRIA COMPLEMENTAR  (CONVÊNIO 013/2013/SINFRA)</t>
  </si>
  <si>
    <t>RESUMO DO ORÇAMENTO COMPLEMENTAR (CONVÊNIO 013/2013/SINFRA)</t>
  </si>
  <si>
    <t>COMPOSIÇÕES - PLANILHA ORÇAMENTÁRIA COMPLEMENTAR (CONVÊNIO 013/2013/SINFRA)</t>
  </si>
  <si>
    <t>Responsável Técnico:</t>
  </si>
  <si>
    <t>CRONOGRAMA FÍSICO-FINANCEIRO</t>
  </si>
  <si>
    <t>30 dias</t>
  </si>
  <si>
    <t>60 dias</t>
  </si>
  <si>
    <t>90 dias</t>
  </si>
  <si>
    <t>120 dias</t>
  </si>
  <si>
    <t>150 dias</t>
  </si>
  <si>
    <t>180 dias</t>
  </si>
  <si>
    <t>Faturamento Simples</t>
  </si>
  <si>
    <t>Faturamento Acumulado</t>
  </si>
  <si>
    <t>Dias consecutivos</t>
  </si>
  <si>
    <t>CRONOGRAMA FÍSICO</t>
  </si>
  <si>
    <t>CRONOGRAMA FINANCEIRO</t>
  </si>
  <si>
    <t>Descrição</t>
  </si>
  <si>
    <t>Willian Bruno Scherner CREA MT 048210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</si>
</sst>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</font>
    <font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vertAlign val="subscript"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0" fontId="2" fillId="0" borderId="0" applyFont="0" applyFill="0" applyBorder="0" applyAlignment="0" applyProtection="0"/>
    <xf numFmtId="49" fontId="2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1">
    <xf numFmtId="0" fontId="0" fillId="0" borderId="0" xfId="0"/>
    <xf numFmtId="0" fontId="6" fillId="0" borderId="0" xfId="2" quotePrefix="1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10" fontId="6" fillId="3" borderId="0" xfId="2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3" applyFont="1" applyAlignment="1" applyProtection="1">
      <alignment horizontal="center" vertical="center"/>
    </xf>
    <xf numFmtId="164" fontId="6" fillId="0" borderId="0" xfId="3" applyNumberFormat="1" applyFont="1" applyAlignment="1" applyProtection="1">
      <alignment horizontal="left" vertical="center"/>
    </xf>
    <xf numFmtId="43" fontId="7" fillId="0" borderId="0" xfId="3" applyNumberFormat="1" applyFont="1" applyAlignment="1" applyProtection="1">
      <alignment horizontal="center" vertical="center"/>
    </xf>
    <xf numFmtId="0" fontId="7" fillId="0" borderId="0" xfId="2" applyFont="1" applyBorder="1" applyAlignment="1">
      <alignment vertical="center"/>
    </xf>
    <xf numFmtId="164" fontId="6" fillId="0" borderId="0" xfId="3" applyNumberFormat="1" applyFont="1" applyAlignment="1" applyProtection="1">
      <alignment horizontal="center" vertical="center"/>
    </xf>
    <xf numFmtId="43" fontId="6" fillId="0" borderId="0" xfId="3" applyNumberFormat="1" applyFont="1" applyAlignment="1" applyProtection="1">
      <alignment horizontal="center" vertical="center"/>
    </xf>
    <xf numFmtId="40" fontId="6" fillId="0" borderId="0" xfId="2" applyNumberFormat="1" applyFont="1" applyBorder="1" applyAlignment="1">
      <alignment vertical="center"/>
    </xf>
    <xf numFmtId="164" fontId="6" fillId="4" borderId="0" xfId="3" applyNumberFormat="1" applyFont="1" applyFill="1" applyAlignment="1" applyProtection="1">
      <alignment horizontal="left" vertical="center"/>
    </xf>
    <xf numFmtId="43" fontId="7" fillId="4" borderId="0" xfId="3" applyNumberFormat="1" applyFont="1" applyFill="1" applyAlignment="1" applyProtection="1">
      <alignment horizontal="center" vertical="center"/>
    </xf>
    <xf numFmtId="0" fontId="7" fillId="4" borderId="0" xfId="2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43" fontId="6" fillId="0" borderId="0" xfId="2" applyNumberFormat="1" applyFont="1" applyAlignment="1">
      <alignment horizontal="center" vertical="center"/>
    </xf>
    <xf numFmtId="4" fontId="6" fillId="0" borderId="0" xfId="2" applyNumberFormat="1" applyFont="1" applyAlignment="1">
      <alignment vertical="center"/>
    </xf>
    <xf numFmtId="0" fontId="6" fillId="0" borderId="0" xfId="0" applyFont="1" applyBorder="1" applyAlignment="1"/>
    <xf numFmtId="0" fontId="5" fillId="5" borderId="29" xfId="2" applyFont="1" applyFill="1" applyBorder="1" applyAlignment="1">
      <alignment horizontal="center" vertical="center"/>
    </xf>
    <xf numFmtId="0" fontId="5" fillId="5" borderId="12" xfId="2" applyFont="1" applyFill="1" applyBorder="1" applyAlignment="1">
      <alignment horizontal="center" vertical="center"/>
    </xf>
    <xf numFmtId="0" fontId="5" fillId="5" borderId="13" xfId="2" applyFont="1" applyFill="1" applyBorder="1" applyAlignment="1">
      <alignment horizontal="center" vertical="center"/>
    </xf>
    <xf numFmtId="0" fontId="5" fillId="5" borderId="6" xfId="2" applyFont="1" applyFill="1" applyBorder="1" applyAlignment="1">
      <alignment horizontal="center" vertical="center"/>
    </xf>
    <xf numFmtId="0" fontId="5" fillId="6" borderId="14" xfId="2" applyFont="1" applyFill="1" applyBorder="1" applyAlignment="1">
      <alignment horizontal="center" vertical="center"/>
    </xf>
    <xf numFmtId="0" fontId="5" fillId="6" borderId="18" xfId="2" applyFont="1" applyFill="1" applyBorder="1" applyAlignment="1">
      <alignment horizontal="center" vertical="center"/>
    </xf>
    <xf numFmtId="0" fontId="5" fillId="6" borderId="15" xfId="2" applyFont="1" applyFill="1" applyBorder="1" applyAlignment="1">
      <alignment horizontal="center" vertical="center"/>
    </xf>
    <xf numFmtId="0" fontId="5" fillId="6" borderId="16" xfId="2" applyFont="1" applyFill="1" applyBorder="1" applyAlignment="1">
      <alignment horizontal="center" vertical="center"/>
    </xf>
    <xf numFmtId="0" fontId="5" fillId="6" borderId="17" xfId="2" applyFont="1" applyFill="1" applyBorder="1" applyAlignment="1">
      <alignment horizontal="center" vertical="center"/>
    </xf>
    <xf numFmtId="44" fontId="5" fillId="6" borderId="19" xfId="1" applyFont="1" applyFill="1" applyBorder="1" applyAlignment="1">
      <alignment horizontal="right" vertical="center"/>
    </xf>
    <xf numFmtId="38" fontId="6" fillId="6" borderId="20" xfId="2" applyNumberFormat="1" applyFont="1" applyFill="1" applyBorder="1" applyAlignment="1">
      <alignment horizontal="center" vertical="center"/>
    </xf>
    <xf numFmtId="38" fontId="6" fillId="6" borderId="25" xfId="2" applyNumberFormat="1" applyFont="1" applyFill="1" applyBorder="1" applyAlignment="1">
      <alignment horizontal="center" vertical="center"/>
    </xf>
    <xf numFmtId="38" fontId="5" fillId="6" borderId="21" xfId="2" applyNumberFormat="1" applyFont="1" applyFill="1" applyBorder="1" applyAlignment="1">
      <alignment horizontal="center" vertical="center"/>
    </xf>
    <xf numFmtId="40" fontId="6" fillId="6" borderId="23" xfId="2" applyNumberFormat="1" applyFont="1" applyFill="1" applyBorder="1" applyAlignment="1">
      <alignment horizontal="center" vertical="center"/>
    </xf>
    <xf numFmtId="40" fontId="6" fillId="6" borderId="24" xfId="4" applyFont="1" applyFill="1" applyBorder="1" applyAlignment="1">
      <alignment horizontal="right" vertical="center"/>
    </xf>
    <xf numFmtId="44" fontId="5" fillId="6" borderId="22" xfId="1" applyFont="1" applyFill="1" applyBorder="1" applyAlignment="1">
      <alignment horizontal="right" vertical="center"/>
    </xf>
    <xf numFmtId="4" fontId="5" fillId="6" borderId="17" xfId="2" applyNumberFormat="1" applyFont="1" applyFill="1" applyBorder="1" applyAlignment="1">
      <alignment horizontal="center" vertical="center"/>
    </xf>
    <xf numFmtId="4" fontId="6" fillId="6" borderId="17" xfId="4" applyNumberFormat="1" applyFont="1" applyFill="1" applyBorder="1" applyAlignment="1">
      <alignment horizontal="right" vertical="center"/>
    </xf>
    <xf numFmtId="4" fontId="6" fillId="6" borderId="18" xfId="2" applyNumberFormat="1" applyFont="1" applyFill="1" applyBorder="1" applyAlignment="1">
      <alignment horizontal="right" vertical="center"/>
    </xf>
    <xf numFmtId="44" fontId="6" fillId="6" borderId="24" xfId="1" applyFont="1" applyFill="1" applyBorder="1" applyAlignment="1">
      <alignment horizontal="right" vertical="center"/>
    </xf>
    <xf numFmtId="44" fontId="6" fillId="6" borderId="25" xfId="1" applyFont="1" applyFill="1" applyBorder="1" applyAlignment="1">
      <alignment horizontal="right" vertical="center"/>
    </xf>
    <xf numFmtId="0" fontId="9" fillId="0" borderId="0" xfId="2" applyFont="1" applyBorder="1" applyAlignment="1">
      <alignment vertical="center"/>
    </xf>
    <xf numFmtId="164" fontId="9" fillId="0" borderId="0" xfId="3" applyNumberFormat="1" applyFont="1" applyAlignment="1" applyProtection="1">
      <alignment horizontal="center" vertical="center"/>
    </xf>
    <xf numFmtId="0" fontId="5" fillId="5" borderId="12" xfId="2" applyFont="1" applyFill="1" applyBorder="1" applyAlignment="1">
      <alignment horizontal="center" vertical="center"/>
    </xf>
    <xf numFmtId="40" fontId="6" fillId="0" borderId="55" xfId="4" applyFont="1" applyFill="1" applyBorder="1" applyAlignment="1">
      <alignment horizontal="right" vertical="center"/>
    </xf>
    <xf numFmtId="44" fontId="6" fillId="0" borderId="55" xfId="1" applyFont="1" applyFill="1" applyBorder="1" applyAlignment="1">
      <alignment horizontal="right" vertical="center"/>
    </xf>
    <xf numFmtId="44" fontId="6" fillId="0" borderId="56" xfId="1" applyFont="1" applyFill="1" applyBorder="1" applyAlignment="1">
      <alignment horizontal="right" vertical="center"/>
    </xf>
    <xf numFmtId="40" fontId="6" fillId="0" borderId="57" xfId="4" applyFont="1" applyFill="1" applyBorder="1" applyAlignment="1">
      <alignment horizontal="right" vertical="center"/>
    </xf>
    <xf numFmtId="44" fontId="6" fillId="0" borderId="57" xfId="1" applyFont="1" applyFill="1" applyBorder="1" applyAlignment="1">
      <alignment horizontal="right" vertical="center"/>
    </xf>
    <xf numFmtId="44" fontId="6" fillId="0" borderId="58" xfId="1" applyFont="1" applyFill="1" applyBorder="1" applyAlignment="1">
      <alignment horizontal="right" vertical="center"/>
    </xf>
    <xf numFmtId="40" fontId="6" fillId="0" borderId="61" xfId="4" applyFont="1" applyFill="1" applyBorder="1" applyAlignment="1">
      <alignment horizontal="right" vertical="center"/>
    </xf>
    <xf numFmtId="44" fontId="6" fillId="0" borderId="61" xfId="1" applyFont="1" applyFill="1" applyBorder="1" applyAlignment="1">
      <alignment horizontal="right" vertical="center"/>
    </xf>
    <xf numFmtId="44" fontId="6" fillId="0" borderId="62" xfId="1" applyFont="1" applyFill="1" applyBorder="1" applyAlignment="1">
      <alignment horizontal="right" vertical="center"/>
    </xf>
    <xf numFmtId="40" fontId="6" fillId="0" borderId="55" xfId="2" applyNumberFormat="1" applyFont="1" applyFill="1" applyBorder="1" applyAlignment="1">
      <alignment horizontal="center" vertical="center"/>
    </xf>
    <xf numFmtId="40" fontId="6" fillId="0" borderId="61" xfId="2" applyNumberFormat="1" applyFont="1" applyFill="1" applyBorder="1" applyAlignment="1">
      <alignment horizontal="center" vertical="center"/>
    </xf>
    <xf numFmtId="49" fontId="6" fillId="0" borderId="35" xfId="5" applyFont="1" applyFill="1" applyBorder="1" applyAlignment="1">
      <alignment horizontal="center" vertical="center"/>
    </xf>
    <xf numFmtId="0" fontId="6" fillId="0" borderId="38" xfId="5" applyNumberFormat="1" applyFont="1" applyFill="1" applyBorder="1" applyAlignment="1">
      <alignment horizontal="center" vertical="center"/>
    </xf>
    <xf numFmtId="38" fontId="6" fillId="0" borderId="55" xfId="2" applyNumberFormat="1" applyFont="1" applyFill="1" applyBorder="1" applyAlignment="1">
      <alignment horizontal="center" vertical="center"/>
    </xf>
    <xf numFmtId="49" fontId="6" fillId="0" borderId="45" xfId="5" applyFont="1" applyFill="1" applyBorder="1" applyAlignment="1">
      <alignment horizontal="center" vertical="center"/>
    </xf>
    <xf numFmtId="0" fontId="6" fillId="0" borderId="44" xfId="5" applyNumberFormat="1" applyFont="1" applyFill="1" applyBorder="1" applyAlignment="1">
      <alignment horizontal="center" vertical="center"/>
    </xf>
    <xf numFmtId="38" fontId="6" fillId="0" borderId="57" xfId="2" applyNumberFormat="1" applyFont="1" applyFill="1" applyBorder="1" applyAlignment="1">
      <alignment horizontal="center" vertical="center"/>
    </xf>
    <xf numFmtId="40" fontId="6" fillId="0" borderId="57" xfId="2" applyNumberFormat="1" applyFont="1" applyFill="1" applyBorder="1" applyAlignment="1">
      <alignment horizontal="center" vertical="center"/>
    </xf>
    <xf numFmtId="1" fontId="6" fillId="0" borderId="63" xfId="0" applyNumberFormat="1" applyFont="1" applyFill="1" applyBorder="1" applyAlignment="1">
      <alignment horizontal="center" vertical="center"/>
    </xf>
    <xf numFmtId="1" fontId="6" fillId="0" borderId="51" xfId="0" applyNumberFormat="1" applyFont="1" applyFill="1" applyBorder="1" applyAlignment="1">
      <alignment horizontal="center" vertical="center"/>
    </xf>
    <xf numFmtId="38" fontId="6" fillId="0" borderId="64" xfId="2" applyNumberFormat="1" applyFont="1" applyFill="1" applyBorder="1" applyAlignment="1">
      <alignment horizontal="center" vertical="center"/>
    </xf>
    <xf numFmtId="40" fontId="6" fillId="0" borderId="64" xfId="2" applyNumberFormat="1" applyFont="1" applyFill="1" applyBorder="1" applyAlignment="1">
      <alignment horizontal="center" vertical="center"/>
    </xf>
    <xf numFmtId="40" fontId="6" fillId="0" borderId="64" xfId="4" applyFont="1" applyFill="1" applyBorder="1" applyAlignment="1">
      <alignment horizontal="right" vertical="center"/>
    </xf>
    <xf numFmtId="44" fontId="6" fillId="0" borderId="64" xfId="1" applyFont="1" applyFill="1" applyBorder="1" applyAlignment="1">
      <alignment horizontal="right" vertical="center"/>
    </xf>
    <xf numFmtId="44" fontId="6" fillId="0" borderId="65" xfId="1" applyFont="1" applyFill="1" applyBorder="1" applyAlignment="1">
      <alignment horizontal="right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/>
    </xf>
    <xf numFmtId="0" fontId="6" fillId="0" borderId="59" xfId="2" applyFont="1" applyFill="1" applyBorder="1" applyAlignment="1">
      <alignment horizontal="center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44" fontId="5" fillId="6" borderId="28" xfId="1" applyFont="1" applyFill="1" applyBorder="1" applyAlignment="1">
      <alignment horizontal="center" vertical="center"/>
    </xf>
    <xf numFmtId="44" fontId="5" fillId="6" borderId="27" xfId="1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4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10" fontId="5" fillId="0" borderId="0" xfId="2" applyNumberFormat="1" applyFont="1" applyFill="1" applyBorder="1" applyAlignment="1">
      <alignment horizontal="left" vertical="center"/>
    </xf>
    <xf numFmtId="14" fontId="5" fillId="0" borderId="0" xfId="2" applyNumberFormat="1" applyFont="1" applyFill="1" applyBorder="1" applyAlignment="1">
      <alignment horizontal="left" vertical="center"/>
    </xf>
    <xf numFmtId="0" fontId="5" fillId="0" borderId="5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 vertical="center"/>
    </xf>
    <xf numFmtId="2" fontId="5" fillId="0" borderId="0" xfId="2" applyNumberFormat="1" applyFont="1" applyFill="1" applyBorder="1" applyAlignment="1">
      <alignment horizontal="left" vertical="center"/>
    </xf>
    <xf numFmtId="0" fontId="6" fillId="0" borderId="45" xfId="2" applyFont="1" applyFill="1" applyBorder="1" applyAlignment="1">
      <alignment horizontal="center" vertical="center"/>
    </xf>
    <xf numFmtId="0" fontId="6" fillId="0" borderId="44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5" fillId="0" borderId="4" xfId="8" applyFont="1" applyFill="1" applyBorder="1" applyAlignment="1">
      <alignment vertical="center"/>
    </xf>
    <xf numFmtId="0" fontId="0" fillId="0" borderId="0" xfId="0" applyFont="1" applyFill="1" applyBorder="1"/>
    <xf numFmtId="0" fontId="5" fillId="0" borderId="0" xfId="8" applyFont="1" applyFill="1" applyBorder="1" applyAlignment="1">
      <alignment vertical="center"/>
    </xf>
    <xf numFmtId="0" fontId="5" fillId="0" borderId="5" xfId="8" applyFont="1" applyFill="1" applyBorder="1" applyAlignment="1">
      <alignment vertical="center"/>
    </xf>
    <xf numFmtId="0" fontId="5" fillId="0" borderId="4" xfId="8" applyFont="1" applyFill="1" applyBorder="1" applyAlignment="1">
      <alignment vertical="center" wrapText="1"/>
    </xf>
    <xf numFmtId="0" fontId="5" fillId="0" borderId="0" xfId="8" applyFont="1" applyFill="1" applyBorder="1" applyAlignment="1">
      <alignment vertical="center" wrapText="1"/>
    </xf>
    <xf numFmtId="0" fontId="5" fillId="0" borderId="5" xfId="8" applyFont="1" applyFill="1" applyBorder="1" applyAlignment="1">
      <alignment vertical="center" wrapText="1"/>
    </xf>
    <xf numFmtId="0" fontId="0" fillId="0" borderId="4" xfId="0" applyFont="1" applyFill="1" applyBorder="1"/>
    <xf numFmtId="0" fontId="6" fillId="0" borderId="4" xfId="9" applyFont="1" applyFill="1" applyBorder="1" applyAlignment="1">
      <alignment horizontal="right" vertical="center"/>
    </xf>
    <xf numFmtId="4" fontId="5" fillId="0" borderId="0" xfId="9" applyNumberFormat="1" applyFont="1" applyFill="1" applyBorder="1" applyAlignment="1">
      <alignment horizontal="left" vertical="center"/>
    </xf>
    <xf numFmtId="0" fontId="6" fillId="0" borderId="0" xfId="8" applyFont="1" applyFill="1" applyBorder="1" applyAlignment="1">
      <alignment horizontal="right" vertical="center" wrapText="1"/>
    </xf>
    <xf numFmtId="14" fontId="5" fillId="0" borderId="0" xfId="8" applyNumberFormat="1" applyFont="1" applyFill="1" applyBorder="1" applyAlignment="1">
      <alignment horizontal="left" vertical="center" wrapText="1"/>
    </xf>
    <xf numFmtId="0" fontId="6" fillId="0" borderId="4" xfId="9" applyFont="1" applyFill="1" applyBorder="1" applyAlignment="1">
      <alignment horizontal="left" vertical="center"/>
    </xf>
    <xf numFmtId="4" fontId="6" fillId="0" borderId="0" xfId="9" applyNumberFormat="1" applyFont="1" applyFill="1" applyBorder="1" applyAlignment="1">
      <alignment horizontal="left" vertical="center"/>
    </xf>
    <xf numFmtId="10" fontId="5" fillId="0" borderId="0" xfId="9" applyNumberFormat="1" applyFont="1" applyFill="1" applyBorder="1" applyAlignment="1">
      <alignment horizontal="left" vertical="center"/>
    </xf>
    <xf numFmtId="0" fontId="6" fillId="0" borderId="0" xfId="8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right" vertical="center"/>
    </xf>
    <xf numFmtId="0" fontId="5" fillId="0" borderId="4" xfId="8" applyFont="1" applyFill="1" applyBorder="1" applyAlignment="1">
      <alignment horizontal="center" vertical="center"/>
    </xf>
    <xf numFmtId="0" fontId="5" fillId="0" borderId="4" xfId="8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9" applyFont="1" applyFill="1" applyBorder="1" applyAlignment="1">
      <alignment horizontal="center" vertical="center"/>
    </xf>
    <xf numFmtId="0" fontId="10" fillId="0" borderId="0" xfId="0" applyFont="1"/>
    <xf numFmtId="0" fontId="0" fillId="0" borderId="5" xfId="0" applyFont="1" applyFill="1" applyBorder="1"/>
    <xf numFmtId="0" fontId="0" fillId="0" borderId="52" xfId="0" applyFont="1" applyFill="1" applyBorder="1" applyAlignment="1">
      <alignment horizontal="center"/>
    </xf>
    <xf numFmtId="0" fontId="0" fillId="0" borderId="53" xfId="0" applyFont="1" applyFill="1" applyBorder="1"/>
    <xf numFmtId="0" fontId="0" fillId="0" borderId="6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7" borderId="0" xfId="0" applyFont="1" applyFill="1"/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left" vertical="center" wrapText="1"/>
    </xf>
    <xf numFmtId="0" fontId="6" fillId="0" borderId="44" xfId="2" applyFont="1" applyFill="1" applyBorder="1" applyAlignment="1">
      <alignment horizontal="left" vertical="center" wrapText="1"/>
    </xf>
    <xf numFmtId="0" fontId="6" fillId="0" borderId="60" xfId="2" applyFont="1" applyFill="1" applyBorder="1" applyAlignment="1">
      <alignment horizontal="left" vertical="center" wrapText="1"/>
    </xf>
    <xf numFmtId="40" fontId="5" fillId="6" borderId="25" xfId="2" applyNumberFormat="1" applyFont="1" applyFill="1" applyBorder="1" applyAlignment="1">
      <alignment horizontal="left" vertical="center" wrapText="1"/>
    </xf>
    <xf numFmtId="40" fontId="6" fillId="0" borderId="51" xfId="2" applyNumberFormat="1" applyFont="1" applyFill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0" borderId="53" xfId="2" applyFont="1" applyBorder="1" applyAlignment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57" xfId="2" applyFont="1" applyBorder="1" applyAlignment="1">
      <alignment horizontal="center" vertical="center"/>
    </xf>
    <xf numFmtId="0" fontId="6" fillId="0" borderId="57" xfId="2" applyFont="1" applyBorder="1" applyAlignment="1">
      <alignment vertical="center"/>
    </xf>
    <xf numFmtId="44" fontId="6" fillId="0" borderId="57" xfId="1" applyFont="1" applyBorder="1" applyAlignment="1">
      <alignment vertical="center"/>
    </xf>
    <xf numFmtId="0" fontId="6" fillId="0" borderId="40" xfId="2" applyFont="1" applyBorder="1" applyAlignment="1">
      <alignment horizontal="center" vertical="center"/>
    </xf>
    <xf numFmtId="0" fontId="6" fillId="0" borderId="79" xfId="2" applyFont="1" applyBorder="1" applyAlignment="1">
      <alignment horizontal="center" vertical="center"/>
    </xf>
    <xf numFmtId="0" fontId="6" fillId="0" borderId="79" xfId="2" applyFont="1" applyBorder="1" applyAlignment="1">
      <alignment vertical="center"/>
    </xf>
    <xf numFmtId="44" fontId="6" fillId="0" borderId="79" xfId="1" applyFont="1" applyBorder="1" applyAlignment="1">
      <alignment vertical="center"/>
    </xf>
    <xf numFmtId="165" fontId="6" fillId="0" borderId="79" xfId="2" applyNumberFormat="1" applyFont="1" applyBorder="1" applyAlignment="1">
      <alignment horizontal="center" vertical="center"/>
    </xf>
    <xf numFmtId="165" fontId="6" fillId="0" borderId="57" xfId="2" applyNumberFormat="1" applyFont="1" applyBorder="1" applyAlignment="1">
      <alignment horizontal="center" vertical="center"/>
    </xf>
    <xf numFmtId="44" fontId="6" fillId="0" borderId="57" xfId="2" applyNumberFormat="1" applyFont="1" applyBorder="1" applyAlignment="1">
      <alignment horizontal="center" vertical="center"/>
    </xf>
    <xf numFmtId="0" fontId="6" fillId="0" borderId="57" xfId="0" applyFont="1" applyBorder="1" applyAlignment="1"/>
    <xf numFmtId="0" fontId="6" fillId="5" borderId="0" xfId="2" applyFont="1" applyFill="1" applyAlignment="1">
      <alignment vertical="center"/>
    </xf>
    <xf numFmtId="4" fontId="6" fillId="5" borderId="0" xfId="2" applyNumberFormat="1" applyFont="1" applyFill="1" applyAlignment="1">
      <alignment vertical="center"/>
    </xf>
    <xf numFmtId="0" fontId="6" fillId="0" borderId="91" xfId="2" applyFont="1" applyBorder="1" applyAlignment="1">
      <alignment horizontal="center" vertical="center"/>
    </xf>
    <xf numFmtId="0" fontId="6" fillId="0" borderId="92" xfId="2" applyFont="1" applyBorder="1" applyAlignment="1">
      <alignment horizontal="center" vertical="center"/>
    </xf>
    <xf numFmtId="0" fontId="6" fillId="0" borderId="92" xfId="2" applyFont="1" applyBorder="1" applyAlignment="1">
      <alignment vertical="center"/>
    </xf>
    <xf numFmtId="165" fontId="6" fillId="0" borderId="92" xfId="2" applyNumberFormat="1" applyFont="1" applyBorder="1" applyAlignment="1">
      <alignment horizontal="center" vertical="center"/>
    </xf>
    <xf numFmtId="44" fontId="6" fillId="0" borderId="92" xfId="1" applyFont="1" applyBorder="1" applyAlignment="1">
      <alignment vertical="center"/>
    </xf>
    <xf numFmtId="0" fontId="5" fillId="5" borderId="0" xfId="2" applyFont="1" applyFill="1" applyAlignment="1">
      <alignment vertical="center"/>
    </xf>
    <xf numFmtId="0" fontId="6" fillId="0" borderId="42" xfId="2" applyFont="1" applyBorder="1" applyAlignment="1">
      <alignment vertical="center"/>
    </xf>
    <xf numFmtId="0" fontId="6" fillId="0" borderId="50" xfId="2" applyFont="1" applyBorder="1" applyAlignment="1">
      <alignment vertical="center"/>
    </xf>
    <xf numFmtId="0" fontId="5" fillId="5" borderId="8" xfId="2" applyFont="1" applyFill="1" applyBorder="1" applyAlignment="1">
      <alignment vertical="center"/>
    </xf>
    <xf numFmtId="0" fontId="5" fillId="5" borderId="10" xfId="2" applyFont="1" applyFill="1" applyBorder="1" applyAlignment="1">
      <alignment vertical="center"/>
    </xf>
    <xf numFmtId="0" fontId="5" fillId="5" borderId="94" xfId="2" applyFont="1" applyFill="1" applyBorder="1" applyAlignment="1">
      <alignment horizontal="center" vertical="center"/>
    </xf>
    <xf numFmtId="44" fontId="6" fillId="0" borderId="58" xfId="1" applyFont="1" applyBorder="1" applyAlignment="1">
      <alignment horizontal="center" vertical="center"/>
    </xf>
    <xf numFmtId="44" fontId="6" fillId="0" borderId="58" xfId="2" applyNumberFormat="1" applyFont="1" applyBorder="1" applyAlignment="1">
      <alignment horizontal="center" vertical="center"/>
    </xf>
    <xf numFmtId="0" fontId="6" fillId="0" borderId="45" xfId="12" applyFont="1" applyFill="1" applyBorder="1" applyAlignment="1">
      <alignment horizontal="center" vertical="center"/>
    </xf>
    <xf numFmtId="0" fontId="6" fillId="0" borderId="57" xfId="12" applyFont="1" applyFill="1" applyBorder="1" applyAlignment="1">
      <alignment horizontal="center" vertical="center" wrapText="1"/>
    </xf>
    <xf numFmtId="0" fontId="6" fillId="0" borderId="57" xfId="1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vertical="center"/>
    </xf>
    <xf numFmtId="4" fontId="6" fillId="0" borderId="57" xfId="12" applyNumberFormat="1" applyFont="1" applyFill="1" applyBorder="1" applyAlignment="1">
      <alignment horizontal="center" vertical="center"/>
    </xf>
    <xf numFmtId="165" fontId="6" fillId="0" borderId="57" xfId="12" applyNumberFormat="1" applyFont="1" applyFill="1" applyBorder="1" applyAlignment="1">
      <alignment horizontal="center" vertical="center" wrapText="1"/>
    </xf>
    <xf numFmtId="44" fontId="6" fillId="0" borderId="57" xfId="1" applyFont="1" applyFill="1" applyBorder="1" applyAlignment="1">
      <alignment vertical="center" wrapText="1"/>
    </xf>
    <xf numFmtId="44" fontId="6" fillId="0" borderId="58" xfId="1" applyFont="1" applyFill="1" applyBorder="1" applyAlignment="1">
      <alignment horizontal="center" vertical="center"/>
    </xf>
    <xf numFmtId="44" fontId="6" fillId="0" borderId="58" xfId="0" applyNumberFormat="1" applyFont="1" applyBorder="1" applyAlignment="1"/>
    <xf numFmtId="0" fontId="6" fillId="9" borderId="57" xfId="11" applyFont="1" applyFill="1" applyBorder="1" applyAlignment="1">
      <alignment horizontal="center" vertical="center"/>
    </xf>
    <xf numFmtId="44" fontId="6" fillId="9" borderId="57" xfId="1" applyFont="1" applyFill="1" applyBorder="1" applyAlignment="1">
      <alignment horizontal="center" vertical="center" wrapText="1"/>
    </xf>
    <xf numFmtId="0" fontId="5" fillId="5" borderId="20" xfId="2" applyFont="1" applyFill="1" applyBorder="1" applyAlignment="1">
      <alignment horizontal="center" vertical="center"/>
    </xf>
    <xf numFmtId="0" fontId="5" fillId="5" borderId="21" xfId="2" applyFont="1" applyFill="1" applyBorder="1" applyAlignment="1">
      <alignment horizontal="center" vertical="center"/>
    </xf>
    <xf numFmtId="0" fontId="5" fillId="5" borderId="21" xfId="2" applyFont="1" applyFill="1" applyBorder="1" applyAlignment="1">
      <alignment vertical="center"/>
    </xf>
    <xf numFmtId="165" fontId="5" fillId="5" borderId="21" xfId="2" applyNumberFormat="1" applyFont="1" applyFill="1" applyBorder="1" applyAlignment="1">
      <alignment horizontal="center" vertical="center"/>
    </xf>
    <xf numFmtId="44" fontId="5" fillId="5" borderId="21" xfId="1" applyFont="1" applyFill="1" applyBorder="1" applyAlignment="1">
      <alignment vertical="center"/>
    </xf>
    <xf numFmtId="44" fontId="5" fillId="5" borderId="22" xfId="1" applyFont="1" applyFill="1" applyBorder="1" applyAlignment="1">
      <alignment horizontal="center" vertical="center"/>
    </xf>
    <xf numFmtId="0" fontId="6" fillId="0" borderId="95" xfId="2" applyFont="1" applyBorder="1" applyAlignment="1">
      <alignment horizontal="center" vertical="center"/>
    </xf>
    <xf numFmtId="0" fontId="5" fillId="5" borderId="9" xfId="2" applyFont="1" applyFill="1" applyBorder="1" applyAlignment="1">
      <alignment vertical="center"/>
    </xf>
    <xf numFmtId="0" fontId="6" fillId="0" borderId="96" xfId="2" applyFont="1" applyBorder="1" applyAlignment="1">
      <alignment horizontal="center" vertical="center"/>
    </xf>
    <xf numFmtId="0" fontId="5" fillId="5" borderId="69" xfId="2" applyFont="1" applyFill="1" applyBorder="1" applyAlignment="1">
      <alignment horizontal="center" vertical="center"/>
    </xf>
    <xf numFmtId="0" fontId="5" fillId="5" borderId="70" xfId="2" applyFont="1" applyFill="1" applyBorder="1" applyAlignment="1">
      <alignment horizontal="center" vertical="center"/>
    </xf>
    <xf numFmtId="0" fontId="5" fillId="5" borderId="70" xfId="2" applyFont="1" applyFill="1" applyBorder="1" applyAlignment="1">
      <alignment vertical="center"/>
    </xf>
    <xf numFmtId="4" fontId="6" fillId="0" borderId="95" xfId="2" applyNumberFormat="1" applyFont="1" applyBorder="1" applyAlignment="1">
      <alignment horizontal="center" vertical="center"/>
    </xf>
    <xf numFmtId="4" fontId="6" fillId="0" borderId="96" xfId="2" applyNumberFormat="1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4" fontId="6" fillId="0" borderId="95" xfId="0" applyNumberFormat="1" applyFont="1" applyBorder="1" applyAlignment="1">
      <alignment horizontal="center" vertical="center"/>
    </xf>
    <xf numFmtId="44" fontId="6" fillId="0" borderId="95" xfId="1" applyFont="1" applyBorder="1" applyAlignment="1">
      <alignment horizontal="center" vertical="center"/>
    </xf>
    <xf numFmtId="44" fontId="6" fillId="0" borderId="96" xfId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44" fontId="6" fillId="0" borderId="78" xfId="1" applyFont="1" applyBorder="1" applyAlignment="1">
      <alignment horizontal="center" vertical="center"/>
    </xf>
    <xf numFmtId="165" fontId="5" fillId="5" borderId="70" xfId="2" applyNumberFormat="1" applyFont="1" applyFill="1" applyBorder="1" applyAlignment="1">
      <alignment horizontal="center" vertical="center"/>
    </xf>
    <xf numFmtId="44" fontId="5" fillId="5" borderId="70" xfId="1" applyFont="1" applyFill="1" applyBorder="1" applyAlignment="1">
      <alignment vertical="center"/>
    </xf>
    <xf numFmtId="44" fontId="5" fillId="5" borderId="71" xfId="1" applyFont="1" applyFill="1" applyBorder="1" applyAlignment="1">
      <alignment horizontal="center" vertical="center"/>
    </xf>
    <xf numFmtId="0" fontId="6" fillId="0" borderId="97" xfId="2" applyFont="1" applyBorder="1" applyAlignment="1">
      <alignment vertical="center"/>
    </xf>
    <xf numFmtId="0" fontId="6" fillId="0" borderId="40" xfId="0" applyFont="1" applyBorder="1" applyAlignment="1">
      <alignment horizontal="center"/>
    </xf>
    <xf numFmtId="0" fontId="6" fillId="9" borderId="79" xfId="11" applyFont="1" applyFill="1" applyBorder="1" applyAlignment="1">
      <alignment horizontal="center" vertical="center"/>
    </xf>
    <xf numFmtId="0" fontId="6" fillId="0" borderId="79" xfId="0" applyFont="1" applyBorder="1" applyAlignment="1"/>
    <xf numFmtId="0" fontId="6" fillId="0" borderId="79" xfId="0" applyFont="1" applyBorder="1" applyAlignment="1">
      <alignment horizontal="center"/>
    </xf>
    <xf numFmtId="165" fontId="6" fillId="0" borderId="79" xfId="0" applyNumberFormat="1" applyFont="1" applyBorder="1" applyAlignment="1">
      <alignment horizontal="center"/>
    </xf>
    <xf numFmtId="44" fontId="6" fillId="9" borderId="79" xfId="1" applyFont="1" applyFill="1" applyBorder="1" applyAlignment="1">
      <alignment horizontal="center" vertical="center" wrapText="1"/>
    </xf>
    <xf numFmtId="44" fontId="6" fillId="0" borderId="78" xfId="0" applyNumberFormat="1" applyFont="1" applyBorder="1" applyAlignment="1"/>
    <xf numFmtId="0" fontId="5" fillId="5" borderId="23" xfId="2" applyFont="1" applyFill="1" applyBorder="1" applyAlignment="1">
      <alignment vertical="center"/>
    </xf>
    <xf numFmtId="0" fontId="5" fillId="5" borderId="24" xfId="2" applyFont="1" applyFill="1" applyBorder="1" applyAlignment="1">
      <alignment vertical="center"/>
    </xf>
    <xf numFmtId="0" fontId="5" fillId="5" borderId="25" xfId="2" applyFont="1" applyFill="1" applyBorder="1" applyAlignment="1">
      <alignment vertical="center"/>
    </xf>
    <xf numFmtId="0" fontId="6" fillId="9" borderId="92" xfId="11" applyFont="1" applyFill="1" applyBorder="1" applyAlignment="1">
      <alignment horizontal="center" vertical="center"/>
    </xf>
    <xf numFmtId="0" fontId="6" fillId="0" borderId="92" xfId="0" applyFont="1" applyBorder="1" applyAlignment="1"/>
    <xf numFmtId="44" fontId="6" fillId="9" borderId="92" xfId="1" applyFont="1" applyFill="1" applyBorder="1" applyAlignment="1">
      <alignment horizontal="center" vertical="center" wrapText="1"/>
    </xf>
    <xf numFmtId="44" fontId="6" fillId="0" borderId="93" xfId="0" applyNumberFormat="1" applyFont="1" applyBorder="1" applyAlignment="1"/>
    <xf numFmtId="0" fontId="6" fillId="0" borderId="42" xfId="2" applyFont="1" applyFill="1" applyBorder="1" applyAlignment="1">
      <alignment vertical="center"/>
    </xf>
    <xf numFmtId="0" fontId="6" fillId="0" borderId="44" xfId="0" applyFont="1" applyBorder="1" applyAlignment="1">
      <alignment vertical="center" wrapText="1"/>
    </xf>
    <xf numFmtId="0" fontId="6" fillId="0" borderId="44" xfId="0" applyFont="1" applyBorder="1" applyAlignment="1">
      <alignment vertical="center"/>
    </xf>
    <xf numFmtId="0" fontId="6" fillId="0" borderId="100" xfId="2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6" fillId="0" borderId="101" xfId="2" applyFont="1" applyBorder="1" applyAlignment="1">
      <alignment horizontal="center" vertical="center"/>
    </xf>
    <xf numFmtId="0" fontId="6" fillId="0" borderId="101" xfId="2" applyFont="1" applyBorder="1" applyAlignment="1">
      <alignment vertical="center"/>
    </xf>
    <xf numFmtId="0" fontId="6" fillId="0" borderId="51" xfId="0" applyFont="1" applyBorder="1" applyAlignment="1">
      <alignment vertical="center" wrapText="1"/>
    </xf>
    <xf numFmtId="4" fontId="6" fillId="0" borderId="101" xfId="2" applyNumberFormat="1" applyFont="1" applyBorder="1" applyAlignment="1">
      <alignment horizontal="center" vertical="center"/>
    </xf>
    <xf numFmtId="44" fontId="6" fillId="0" borderId="101" xfId="1" applyFont="1" applyBorder="1" applyAlignment="1">
      <alignment horizontal="center" vertical="center"/>
    </xf>
    <xf numFmtId="44" fontId="6" fillId="0" borderId="101" xfId="2" applyNumberFormat="1" applyFont="1" applyBorder="1" applyAlignment="1">
      <alignment horizontal="center" vertical="center"/>
    </xf>
    <xf numFmtId="44" fontId="6" fillId="0" borderId="102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vertical="center"/>
    </xf>
    <xf numFmtId="0" fontId="6" fillId="0" borderId="0" xfId="0" quotePrefix="1" applyFont="1" applyBorder="1" applyAlignment="1">
      <alignment vertical="center" wrapText="1"/>
    </xf>
    <xf numFmtId="4" fontId="5" fillId="8" borderId="0" xfId="2" applyNumberFormat="1" applyFont="1" applyFill="1" applyAlignment="1">
      <alignment vertical="center"/>
    </xf>
    <xf numFmtId="0" fontId="5" fillId="8" borderId="0" xfId="2" applyFont="1" applyFill="1" applyAlignment="1">
      <alignment vertical="center"/>
    </xf>
    <xf numFmtId="44" fontId="6" fillId="0" borderId="93" xfId="1" applyFont="1" applyBorder="1" applyAlignment="1">
      <alignment horizontal="center" vertical="center"/>
    </xf>
    <xf numFmtId="0" fontId="6" fillId="0" borderId="91" xfId="12" applyFont="1" applyFill="1" applyBorder="1" applyAlignment="1">
      <alignment horizontal="center" vertical="center"/>
    </xf>
    <xf numFmtId="0" fontId="6" fillId="0" borderId="92" xfId="12" applyFont="1" applyFill="1" applyBorder="1" applyAlignment="1">
      <alignment horizontal="center" vertical="center" wrapText="1"/>
    </xf>
    <xf numFmtId="0" fontId="6" fillId="0" borderId="92" xfId="1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vertical="center"/>
    </xf>
    <xf numFmtId="0" fontId="6" fillId="0" borderId="97" xfId="2" applyFont="1" applyFill="1" applyBorder="1" applyAlignment="1">
      <alignment vertical="center"/>
    </xf>
    <xf numFmtId="4" fontId="6" fillId="0" borderId="92" xfId="12" applyNumberFormat="1" applyFont="1" applyFill="1" applyBorder="1" applyAlignment="1">
      <alignment horizontal="center" vertical="center"/>
    </xf>
    <xf numFmtId="165" fontId="6" fillId="0" borderId="92" xfId="12" applyNumberFormat="1" applyFont="1" applyFill="1" applyBorder="1" applyAlignment="1">
      <alignment horizontal="center" vertical="center" wrapText="1"/>
    </xf>
    <xf numFmtId="44" fontId="6" fillId="0" borderId="92" xfId="1" applyFont="1" applyFill="1" applyBorder="1" applyAlignment="1">
      <alignment vertical="center" wrapText="1"/>
    </xf>
    <xf numFmtId="44" fontId="6" fillId="0" borderId="93" xfId="1" applyFont="1" applyFill="1" applyBorder="1" applyAlignment="1">
      <alignment horizontal="center" vertical="center"/>
    </xf>
    <xf numFmtId="0" fontId="6" fillId="0" borderId="40" xfId="12" applyFont="1" applyFill="1" applyBorder="1" applyAlignment="1">
      <alignment horizontal="center" vertical="center"/>
    </xf>
    <xf numFmtId="0" fontId="6" fillId="0" borderId="79" xfId="12" applyFont="1" applyFill="1" applyBorder="1" applyAlignment="1">
      <alignment horizontal="center" vertical="center" wrapText="1"/>
    </xf>
    <xf numFmtId="0" fontId="6" fillId="0" borderId="79" xfId="12" applyFont="1" applyFill="1" applyBorder="1" applyAlignment="1">
      <alignment horizontal="center" vertical="center"/>
    </xf>
    <xf numFmtId="0" fontId="6" fillId="0" borderId="79" xfId="2" applyFont="1" applyFill="1" applyBorder="1" applyAlignment="1">
      <alignment vertical="center"/>
    </xf>
    <xf numFmtId="0" fontId="6" fillId="0" borderId="36" xfId="2" applyFont="1" applyFill="1" applyBorder="1" applyAlignment="1">
      <alignment vertical="center"/>
    </xf>
    <xf numFmtId="4" fontId="6" fillId="0" borderId="79" xfId="12" applyNumberFormat="1" applyFont="1" applyFill="1" applyBorder="1" applyAlignment="1">
      <alignment horizontal="center" vertical="center"/>
    </xf>
    <xf numFmtId="165" fontId="6" fillId="0" borderId="79" xfId="12" applyNumberFormat="1" applyFont="1" applyFill="1" applyBorder="1" applyAlignment="1">
      <alignment horizontal="center" vertical="center" wrapText="1"/>
    </xf>
    <xf numFmtId="44" fontId="6" fillId="0" borderId="79" xfId="1" applyFont="1" applyFill="1" applyBorder="1" applyAlignment="1">
      <alignment vertical="center" wrapText="1"/>
    </xf>
    <xf numFmtId="44" fontId="6" fillId="0" borderId="78" xfId="1" applyFont="1" applyFill="1" applyBorder="1" applyAlignment="1">
      <alignment horizontal="center" vertical="center"/>
    </xf>
    <xf numFmtId="0" fontId="6" fillId="0" borderId="36" xfId="2" applyFont="1" applyBorder="1" applyAlignment="1">
      <alignment vertical="center"/>
    </xf>
    <xf numFmtId="0" fontId="6" fillId="0" borderId="98" xfId="0" applyFont="1" applyBorder="1" applyAlignment="1">
      <alignment vertical="center" wrapText="1"/>
    </xf>
    <xf numFmtId="4" fontId="6" fillId="0" borderId="103" xfId="2" applyNumberFormat="1" applyFont="1" applyBorder="1" applyAlignment="1">
      <alignment horizontal="center" vertical="center"/>
    </xf>
    <xf numFmtId="0" fontId="6" fillId="0" borderId="103" xfId="2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4" fontId="6" fillId="0" borderId="103" xfId="0" applyNumberFormat="1" applyFont="1" applyBorder="1" applyAlignment="1">
      <alignment horizontal="center" vertical="center"/>
    </xf>
    <xf numFmtId="44" fontId="6" fillId="0" borderId="103" xfId="1" applyFont="1" applyBorder="1" applyAlignment="1">
      <alignment horizontal="center" vertical="center"/>
    </xf>
    <xf numFmtId="4" fontId="6" fillId="0" borderId="104" xfId="2" applyNumberFormat="1" applyFont="1" applyBorder="1" applyAlignment="1">
      <alignment horizontal="center" vertical="center"/>
    </xf>
    <xf numFmtId="0" fontId="6" fillId="0" borderId="104" xfId="2" applyFont="1" applyBorder="1" applyAlignment="1">
      <alignment horizontal="center" vertical="center"/>
    </xf>
    <xf numFmtId="44" fontId="6" fillId="0" borderId="104" xfId="1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4" fontId="6" fillId="0" borderId="105" xfId="2" applyNumberFormat="1" applyFont="1" applyBorder="1" applyAlignment="1">
      <alignment horizontal="center" vertical="center"/>
    </xf>
    <xf numFmtId="0" fontId="6" fillId="0" borderId="105" xfId="2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4" fontId="6" fillId="0" borderId="105" xfId="0" applyNumberFormat="1" applyFont="1" applyBorder="1" applyAlignment="1">
      <alignment horizontal="center" vertical="center"/>
    </xf>
    <xf numFmtId="44" fontId="6" fillId="0" borderId="105" xfId="1" applyFont="1" applyBorder="1" applyAlignment="1">
      <alignment horizontal="center" vertical="center"/>
    </xf>
    <xf numFmtId="0" fontId="6" fillId="0" borderId="41" xfId="0" applyFont="1" applyBorder="1" applyAlignment="1">
      <alignment vertical="center" wrapText="1"/>
    </xf>
    <xf numFmtId="4" fontId="6" fillId="0" borderId="106" xfId="2" applyNumberFormat="1" applyFont="1" applyBorder="1" applyAlignment="1">
      <alignment horizontal="center" vertical="center"/>
    </xf>
    <xf numFmtId="0" fontId="6" fillId="0" borderId="106" xfId="2" applyFont="1" applyBorder="1" applyAlignment="1">
      <alignment horizontal="center" vertical="center"/>
    </xf>
    <xf numFmtId="44" fontId="6" fillId="0" borderId="106" xfId="1" applyFont="1" applyBorder="1" applyAlignment="1">
      <alignment horizontal="center" vertical="center"/>
    </xf>
    <xf numFmtId="0" fontId="5" fillId="5" borderId="22" xfId="2" applyFont="1" applyFill="1" applyBorder="1" applyAlignment="1">
      <alignment horizontal="center" vertical="center"/>
    </xf>
    <xf numFmtId="0" fontId="5" fillId="8" borderId="45" xfId="2" applyFont="1" applyFill="1" applyBorder="1" applyAlignment="1">
      <alignment horizontal="center" vertical="center"/>
    </xf>
    <xf numFmtId="0" fontId="5" fillId="8" borderId="57" xfId="2" applyFont="1" applyFill="1" applyBorder="1" applyAlignment="1">
      <alignment horizontal="center" vertical="center"/>
    </xf>
    <xf numFmtId="0" fontId="5" fillId="8" borderId="57" xfId="2" applyFont="1" applyFill="1" applyBorder="1" applyAlignment="1">
      <alignment vertical="center"/>
    </xf>
    <xf numFmtId="0" fontId="5" fillId="8" borderId="43" xfId="11" applyFont="1" applyFill="1" applyBorder="1" applyAlignment="1">
      <alignment horizontal="left" vertical="center" wrapText="1"/>
    </xf>
    <xf numFmtId="0" fontId="5" fillId="8" borderId="44" xfId="11" applyFont="1" applyFill="1" applyBorder="1" applyAlignment="1">
      <alignment horizontal="left" vertical="center" wrapText="1"/>
    </xf>
    <xf numFmtId="165" fontId="5" fillId="8" borderId="57" xfId="2" applyNumberFormat="1" applyFont="1" applyFill="1" applyBorder="1" applyAlignment="1">
      <alignment horizontal="center" vertical="center"/>
    </xf>
    <xf numFmtId="44" fontId="5" fillId="8" borderId="57" xfId="1" applyFont="1" applyFill="1" applyBorder="1" applyAlignment="1">
      <alignment vertical="center"/>
    </xf>
    <xf numFmtId="44" fontId="5" fillId="8" borderId="58" xfId="1" applyFont="1" applyFill="1" applyBorder="1" applyAlignment="1">
      <alignment horizontal="center" vertical="center"/>
    </xf>
    <xf numFmtId="4" fontId="5" fillId="8" borderId="43" xfId="2" applyNumberFormat="1" applyFont="1" applyFill="1" applyBorder="1" applyAlignment="1">
      <alignment vertical="center"/>
    </xf>
    <xf numFmtId="0" fontId="5" fillId="8" borderId="43" xfId="2" applyFont="1" applyFill="1" applyBorder="1" applyAlignment="1">
      <alignment vertical="center"/>
    </xf>
    <xf numFmtId="0" fontId="5" fillId="8" borderId="55" xfId="2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5" fillId="8" borderId="35" xfId="2" applyFont="1" applyFill="1" applyBorder="1" applyAlignment="1">
      <alignment horizontal="center" vertical="center"/>
    </xf>
    <xf numFmtId="0" fontId="5" fillId="8" borderId="55" xfId="2" applyFont="1" applyFill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107" xfId="2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106" xfId="2" applyFont="1" applyBorder="1" applyAlignment="1">
      <alignment vertical="center"/>
    </xf>
    <xf numFmtId="0" fontId="6" fillId="0" borderId="40" xfId="2" applyFont="1" applyFill="1" applyBorder="1" applyAlignment="1">
      <alignment horizontal="center" vertical="center"/>
    </xf>
    <xf numFmtId="0" fontId="6" fillId="0" borderId="79" xfId="13" applyFont="1" applyFill="1" applyBorder="1" applyAlignment="1">
      <alignment horizontal="center" vertical="center" wrapText="1"/>
    </xf>
    <xf numFmtId="0" fontId="6" fillId="0" borderId="79" xfId="13" applyFont="1" applyFill="1" applyBorder="1" applyAlignment="1">
      <alignment horizontal="center" vertical="center"/>
    </xf>
    <xf numFmtId="4" fontId="6" fillId="0" borderId="79" xfId="13" applyNumberFormat="1" applyFont="1" applyFill="1" applyBorder="1" applyAlignment="1">
      <alignment horizontal="center" vertical="center"/>
    </xf>
    <xf numFmtId="165" fontId="6" fillId="0" borderId="79" xfId="13" applyNumberFormat="1" applyFont="1" applyFill="1" applyBorder="1" applyAlignment="1">
      <alignment horizontal="center" vertical="center" wrapText="1"/>
    </xf>
    <xf numFmtId="44" fontId="6" fillId="0" borderId="79" xfId="1" applyFont="1" applyFill="1" applyBorder="1" applyAlignment="1">
      <alignment horizontal="center" vertical="center" wrapText="1"/>
    </xf>
    <xf numFmtId="44" fontId="6" fillId="0" borderId="78" xfId="2" applyNumberFormat="1" applyFont="1" applyFill="1" applyBorder="1" applyAlignment="1">
      <alignment horizontal="center" vertical="center"/>
    </xf>
    <xf numFmtId="0" fontId="6" fillId="0" borderId="57" xfId="13" applyFont="1" applyFill="1" applyBorder="1" applyAlignment="1">
      <alignment horizontal="center" vertical="center" wrapText="1"/>
    </xf>
    <xf numFmtId="0" fontId="6" fillId="0" borderId="57" xfId="13" applyFont="1" applyFill="1" applyBorder="1" applyAlignment="1">
      <alignment horizontal="center" vertical="center"/>
    </xf>
    <xf numFmtId="4" fontId="6" fillId="0" borderId="57" xfId="13" applyNumberFormat="1" applyFont="1" applyFill="1" applyBorder="1" applyAlignment="1">
      <alignment horizontal="center" vertical="center"/>
    </xf>
    <xf numFmtId="165" fontId="6" fillId="0" borderId="57" xfId="13" applyNumberFormat="1" applyFont="1" applyFill="1" applyBorder="1" applyAlignment="1">
      <alignment horizontal="center" vertical="center" wrapText="1"/>
    </xf>
    <xf numFmtId="44" fontId="6" fillId="0" borderId="57" xfId="1" applyFont="1" applyFill="1" applyBorder="1" applyAlignment="1">
      <alignment horizontal="center" vertical="center" wrapText="1"/>
    </xf>
    <xf numFmtId="44" fontId="6" fillId="0" borderId="58" xfId="2" applyNumberFormat="1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/>
    </xf>
    <xf numFmtId="0" fontId="6" fillId="0" borderId="91" xfId="0" applyFont="1" applyFill="1" applyBorder="1" applyAlignment="1">
      <alignment horizontal="center"/>
    </xf>
    <xf numFmtId="0" fontId="6" fillId="0" borderId="92" xfId="13" applyFont="1" applyFill="1" applyBorder="1" applyAlignment="1">
      <alignment horizontal="center" vertical="center" wrapText="1"/>
    </xf>
    <xf numFmtId="0" fontId="6" fillId="0" borderId="92" xfId="13" applyFont="1" applyFill="1" applyBorder="1" applyAlignment="1">
      <alignment horizontal="center" vertical="center"/>
    </xf>
    <xf numFmtId="4" fontId="6" fillId="0" borderId="92" xfId="13" applyNumberFormat="1" applyFont="1" applyFill="1" applyBorder="1" applyAlignment="1">
      <alignment horizontal="center" vertical="center"/>
    </xf>
    <xf numFmtId="165" fontId="6" fillId="0" borderId="92" xfId="13" applyNumberFormat="1" applyFont="1" applyFill="1" applyBorder="1" applyAlignment="1">
      <alignment horizontal="center" vertical="center" wrapText="1"/>
    </xf>
    <xf numFmtId="44" fontId="6" fillId="0" borderId="92" xfId="1" applyFont="1" applyFill="1" applyBorder="1" applyAlignment="1">
      <alignment horizontal="center" vertical="center" wrapText="1"/>
    </xf>
    <xf numFmtId="44" fontId="6" fillId="0" borderId="93" xfId="2" applyNumberFormat="1" applyFont="1" applyFill="1" applyBorder="1" applyAlignment="1">
      <alignment horizontal="center" vertical="center"/>
    </xf>
    <xf numFmtId="44" fontId="5" fillId="8" borderId="56" xfId="1" applyFont="1" applyFill="1" applyBorder="1" applyAlignment="1">
      <alignment horizontal="center" vertical="center"/>
    </xf>
    <xf numFmtId="44" fontId="6" fillId="0" borderId="106" xfId="2" applyNumberFormat="1" applyFont="1" applyBorder="1" applyAlignment="1">
      <alignment horizontal="center" vertical="center"/>
    </xf>
    <xf numFmtId="44" fontId="6" fillId="0" borderId="109" xfId="2" applyNumberFormat="1" applyFont="1" applyBorder="1" applyAlignment="1">
      <alignment horizontal="center" vertical="center"/>
    </xf>
    <xf numFmtId="14" fontId="5" fillId="0" borderId="0" xfId="2" applyNumberFormat="1" applyFont="1" applyFill="1" applyBorder="1" applyAlignment="1">
      <alignment horizontal="left" vertical="center"/>
    </xf>
    <xf numFmtId="10" fontId="5" fillId="0" borderId="0" xfId="2" applyNumberFormat="1" applyFont="1" applyFill="1" applyBorder="1" applyAlignment="1">
      <alignment horizontal="left" vertical="center"/>
    </xf>
    <xf numFmtId="4" fontId="5" fillId="0" borderId="0" xfId="2" applyNumberFormat="1" applyFont="1" applyFill="1" applyBorder="1" applyAlignment="1">
      <alignment horizontal="left" vertical="center"/>
    </xf>
    <xf numFmtId="0" fontId="6" fillId="0" borderId="0" xfId="2" applyFont="1" applyBorder="1" applyAlignment="1">
      <alignment horizontal="right" vertical="center"/>
    </xf>
    <xf numFmtId="10" fontId="6" fillId="0" borderId="0" xfId="9" applyNumberFormat="1" applyFont="1" applyFill="1" applyBorder="1" applyAlignment="1">
      <alignment horizontal="left" vertical="center"/>
    </xf>
    <xf numFmtId="10" fontId="6" fillId="0" borderId="0" xfId="9" applyNumberFormat="1" applyFont="1" applyFill="1" applyBorder="1" applyAlignment="1">
      <alignment horizontal="right" vertical="center"/>
    </xf>
    <xf numFmtId="10" fontId="6" fillId="0" borderId="0" xfId="2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5" fillId="5" borderId="26" xfId="8" applyFont="1" applyFill="1" applyBorder="1" applyAlignment="1">
      <alignment horizontal="center" vertical="center"/>
    </xf>
    <xf numFmtId="0" fontId="5" fillId="5" borderId="28" xfId="9" applyFont="1" applyFill="1" applyBorder="1" applyAlignment="1">
      <alignment horizontal="center" vertical="center"/>
    </xf>
    <xf numFmtId="0" fontId="5" fillId="5" borderId="32" xfId="8" applyFont="1" applyFill="1" applyBorder="1" applyAlignment="1">
      <alignment horizontal="center" vertical="center"/>
    </xf>
    <xf numFmtId="0" fontId="6" fillId="0" borderId="54" xfId="8" applyFont="1" applyFill="1" applyBorder="1" applyAlignment="1">
      <alignment horizontal="center" vertical="center"/>
    </xf>
    <xf numFmtId="10" fontId="6" fillId="0" borderId="39" xfId="8" applyNumberFormat="1" applyFont="1" applyFill="1" applyBorder="1" applyAlignment="1">
      <alignment horizontal="center" vertical="center"/>
    </xf>
    <xf numFmtId="0" fontId="6" fillId="0" borderId="47" xfId="8" applyFont="1" applyFill="1" applyBorder="1" applyAlignment="1">
      <alignment horizontal="center" vertical="center"/>
    </xf>
    <xf numFmtId="10" fontId="6" fillId="0" borderId="46" xfId="8" applyNumberFormat="1" applyFont="1" applyFill="1" applyBorder="1" applyAlignment="1">
      <alignment horizontal="center" vertical="center"/>
    </xf>
    <xf numFmtId="0" fontId="6" fillId="0" borderId="86" xfId="8" applyFont="1" applyFill="1" applyBorder="1" applyAlignment="1">
      <alignment horizontal="center" vertical="center"/>
    </xf>
    <xf numFmtId="40" fontId="6" fillId="0" borderId="87" xfId="9" applyNumberFormat="1" applyFont="1" applyFill="1" applyBorder="1" applyAlignment="1">
      <alignment horizontal="left" vertical="center"/>
    </xf>
    <xf numFmtId="10" fontId="6" fillId="0" borderId="88" xfId="8" applyNumberFormat="1" applyFont="1" applyFill="1" applyBorder="1" applyAlignment="1">
      <alignment horizontal="center" vertical="center"/>
    </xf>
    <xf numFmtId="0" fontId="6" fillId="0" borderId="81" xfId="8" applyFont="1" applyFill="1" applyBorder="1" applyAlignment="1">
      <alignment horizontal="center" vertical="center"/>
    </xf>
    <xf numFmtId="10" fontId="6" fillId="0" borderId="82" xfId="8" applyNumberFormat="1" applyFont="1" applyFill="1" applyBorder="1" applyAlignment="1">
      <alignment horizontal="center" vertical="center"/>
    </xf>
    <xf numFmtId="10" fontId="5" fillId="6" borderId="6" xfId="8" applyNumberFormat="1" applyFont="1" applyFill="1" applyBorder="1" applyAlignment="1">
      <alignment horizontal="center" vertical="center"/>
    </xf>
    <xf numFmtId="0" fontId="6" fillId="0" borderId="33" xfId="8" applyFont="1" applyFill="1" applyBorder="1" applyAlignment="1">
      <alignment horizontal="center" vertical="center"/>
    </xf>
    <xf numFmtId="10" fontId="6" fillId="0" borderId="34" xfId="8" applyNumberFormat="1" applyFont="1" applyFill="1" applyBorder="1" applyAlignment="1">
      <alignment horizontal="center" vertical="center"/>
    </xf>
    <xf numFmtId="10" fontId="5" fillId="6" borderId="68" xfId="8" applyNumberFormat="1" applyFont="1" applyFill="1" applyBorder="1" applyAlignment="1">
      <alignment horizontal="center" vertical="center"/>
    </xf>
    <xf numFmtId="0" fontId="5" fillId="0" borderId="26" xfId="8" applyFont="1" applyFill="1" applyBorder="1" applyAlignment="1">
      <alignment horizontal="right" vertical="center"/>
    </xf>
    <xf numFmtId="0" fontId="5" fillId="0" borderId="27" xfId="8" applyFont="1" applyFill="1" applyBorder="1" applyAlignment="1">
      <alignment horizontal="right" vertical="center"/>
    </xf>
    <xf numFmtId="10" fontId="5" fillId="0" borderId="28" xfId="8" applyNumberFormat="1" applyFont="1" applyFill="1" applyBorder="1" applyAlignment="1">
      <alignment horizontal="center" vertical="center"/>
    </xf>
    <xf numFmtId="0" fontId="6" fillId="0" borderId="76" xfId="8" applyFont="1" applyFill="1" applyBorder="1" applyAlignment="1">
      <alignment horizontal="center" vertical="center"/>
    </xf>
    <xf numFmtId="10" fontId="6" fillId="0" borderId="80" xfId="8" applyNumberFormat="1" applyFont="1" applyFill="1" applyBorder="1" applyAlignment="1">
      <alignment horizontal="center" vertical="center"/>
    </xf>
    <xf numFmtId="10" fontId="5" fillId="6" borderId="28" xfId="8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52" xfId="0" applyFont="1" applyFill="1" applyBorder="1"/>
    <xf numFmtId="0" fontId="5" fillId="5" borderId="20" xfId="8" applyFont="1" applyFill="1" applyBorder="1" applyAlignment="1">
      <alignment horizontal="center" vertical="center"/>
    </xf>
    <xf numFmtId="0" fontId="5" fillId="5" borderId="21" xfId="9" applyFont="1" applyFill="1" applyBorder="1" applyAlignment="1">
      <alignment horizontal="center" vertical="center" wrapText="1"/>
    </xf>
    <xf numFmtId="0" fontId="5" fillId="5" borderId="22" xfId="9" applyFont="1" applyFill="1" applyBorder="1" applyAlignment="1">
      <alignment horizontal="center" vertical="center" wrapText="1"/>
    </xf>
    <xf numFmtId="0" fontId="5" fillId="0" borderId="35" xfId="8" applyFont="1" applyFill="1" applyBorder="1" applyAlignment="1">
      <alignment horizontal="center" vertical="center"/>
    </xf>
    <xf numFmtId="44" fontId="5" fillId="0" borderId="55" xfId="1" applyFont="1" applyFill="1" applyBorder="1" applyAlignment="1">
      <alignment vertical="center"/>
    </xf>
    <xf numFmtId="10" fontId="5" fillId="0" borderId="56" xfId="8" applyNumberFormat="1" applyFont="1" applyFill="1" applyBorder="1" applyAlignment="1">
      <alignment horizontal="right" vertical="center"/>
    </xf>
    <xf numFmtId="0" fontId="5" fillId="0" borderId="45" xfId="8" applyFont="1" applyFill="1" applyBorder="1" applyAlignment="1">
      <alignment horizontal="center" vertical="center"/>
    </xf>
    <xf numFmtId="44" fontId="5" fillId="0" borderId="57" xfId="1" applyFont="1" applyFill="1" applyBorder="1" applyAlignment="1">
      <alignment vertical="center"/>
    </xf>
    <xf numFmtId="10" fontId="5" fillId="0" borderId="58" xfId="8" applyNumberFormat="1" applyFont="1" applyFill="1" applyBorder="1" applyAlignment="1">
      <alignment horizontal="right" vertical="center"/>
    </xf>
    <xf numFmtId="4" fontId="5" fillId="0" borderId="57" xfId="8" applyNumberFormat="1" applyFont="1" applyFill="1" applyBorder="1" applyAlignment="1">
      <alignment vertical="center"/>
    </xf>
    <xf numFmtId="10" fontId="5" fillId="0" borderId="58" xfId="8" applyNumberFormat="1" applyFont="1" applyFill="1" applyBorder="1" applyAlignment="1">
      <alignment horizontal="center" vertical="center"/>
    </xf>
    <xf numFmtId="0" fontId="6" fillId="0" borderId="45" xfId="8" applyFont="1" applyFill="1" applyBorder="1"/>
    <xf numFmtId="0" fontId="6" fillId="0" borderId="57" xfId="8" applyFont="1" applyFill="1" applyBorder="1" applyAlignment="1">
      <alignment vertical="center"/>
    </xf>
    <xf numFmtId="0" fontId="6" fillId="0" borderId="58" xfId="8" applyFont="1" applyFill="1" applyBorder="1" applyAlignment="1">
      <alignment vertical="center"/>
    </xf>
    <xf numFmtId="0" fontId="6" fillId="0" borderId="59" xfId="8" applyFont="1" applyFill="1" applyBorder="1"/>
    <xf numFmtId="0" fontId="6" fillId="0" borderId="61" xfId="8" applyFont="1" applyFill="1" applyBorder="1" applyAlignment="1">
      <alignment vertical="center"/>
    </xf>
    <xf numFmtId="0" fontId="6" fillId="0" borderId="62" xfId="8" applyFont="1" applyFill="1" applyBorder="1" applyAlignment="1">
      <alignment vertical="center"/>
    </xf>
    <xf numFmtId="44" fontId="5" fillId="5" borderId="55" xfId="1" applyFont="1" applyFill="1" applyBorder="1" applyAlignment="1">
      <alignment vertical="center"/>
    </xf>
    <xf numFmtId="10" fontId="5" fillId="5" borderId="56" xfId="8" applyNumberFormat="1" applyFont="1" applyFill="1" applyBorder="1" applyAlignment="1">
      <alignment horizontal="center" vertical="center"/>
    </xf>
    <xf numFmtId="44" fontId="5" fillId="5" borderId="64" xfId="1" applyFont="1" applyFill="1" applyBorder="1" applyAlignment="1">
      <alignment vertical="center"/>
    </xf>
    <xf numFmtId="0" fontId="6" fillId="5" borderId="65" xfId="8" applyFont="1" applyFill="1" applyBorder="1" applyAlignment="1">
      <alignment vertical="center"/>
    </xf>
    <xf numFmtId="0" fontId="6" fillId="0" borderId="2" xfId="8" applyFont="1" applyFill="1" applyBorder="1" applyAlignment="1">
      <alignment vertical="center"/>
    </xf>
    <xf numFmtId="0" fontId="6" fillId="0" borderId="3" xfId="8" applyFont="1" applyFill="1" applyBorder="1" applyAlignment="1">
      <alignment vertical="center"/>
    </xf>
    <xf numFmtId="0" fontId="6" fillId="0" borderId="0" xfId="8" applyFont="1" applyFill="1" applyBorder="1" applyAlignment="1">
      <alignment vertical="center" wrapText="1"/>
    </xf>
    <xf numFmtId="0" fontId="6" fillId="0" borderId="5" xfId="8" applyFont="1" applyFill="1" applyBorder="1" applyAlignment="1">
      <alignment vertical="center" wrapText="1"/>
    </xf>
    <xf numFmtId="0" fontId="5" fillId="6" borderId="18" xfId="2" applyFont="1" applyFill="1" applyBorder="1" applyAlignment="1">
      <alignment horizontal="left" vertical="center"/>
    </xf>
    <xf numFmtId="0" fontId="5" fillId="8" borderId="57" xfId="11" applyFont="1" applyFill="1" applyBorder="1" applyAlignment="1">
      <alignment horizontal="left" vertical="center" wrapText="1"/>
    </xf>
    <xf numFmtId="0" fontId="5" fillId="8" borderId="55" xfId="11" applyFont="1" applyFill="1" applyBorder="1" applyAlignment="1">
      <alignment horizontal="left" vertical="center" wrapText="1"/>
    </xf>
    <xf numFmtId="165" fontId="5" fillId="8" borderId="55" xfId="2" applyNumberFormat="1" applyFont="1" applyFill="1" applyBorder="1" applyAlignment="1">
      <alignment horizontal="center" vertical="center"/>
    </xf>
    <xf numFmtId="44" fontId="5" fillId="8" borderId="55" xfId="1" applyFont="1" applyFill="1" applyBorder="1" applyAlignment="1">
      <alignment vertical="center"/>
    </xf>
    <xf numFmtId="0" fontId="5" fillId="6" borderId="21" xfId="2" applyFont="1" applyFill="1" applyBorder="1" applyAlignment="1">
      <alignment horizontal="center" vertical="center"/>
    </xf>
    <xf numFmtId="0" fontId="5" fillId="6" borderId="22" xfId="2" applyFont="1" applyFill="1" applyBorder="1" applyAlignment="1">
      <alignment horizontal="center" vertical="center"/>
    </xf>
    <xf numFmtId="44" fontId="6" fillId="0" borderId="57" xfId="2" applyNumberFormat="1" applyFont="1" applyBorder="1" applyAlignment="1">
      <alignment vertical="center"/>
    </xf>
    <xf numFmtId="44" fontId="6" fillId="0" borderId="58" xfId="2" applyNumberFormat="1" applyFont="1" applyBorder="1" applyAlignment="1">
      <alignment vertical="center"/>
    </xf>
    <xf numFmtId="0" fontId="6" fillId="0" borderId="63" xfId="2" applyFont="1" applyBorder="1" applyAlignment="1">
      <alignment horizontal="center" vertical="center"/>
    </xf>
    <xf numFmtId="44" fontId="6" fillId="0" borderId="64" xfId="2" applyNumberFormat="1" applyFont="1" applyBorder="1" applyAlignment="1">
      <alignment vertical="center"/>
    </xf>
    <xf numFmtId="44" fontId="6" fillId="0" borderId="65" xfId="2" applyNumberFormat="1" applyFont="1" applyBorder="1" applyAlignment="1">
      <alignment vertical="center"/>
    </xf>
    <xf numFmtId="0" fontId="6" fillId="0" borderId="113" xfId="2" applyFont="1" applyBorder="1" applyAlignment="1">
      <alignment vertical="center"/>
    </xf>
    <xf numFmtId="44" fontId="6" fillId="0" borderId="113" xfId="2" applyNumberFormat="1" applyFont="1" applyBorder="1" applyAlignment="1">
      <alignment vertical="center"/>
    </xf>
    <xf numFmtId="44" fontId="6" fillId="0" borderId="114" xfId="2" applyNumberFormat="1" applyFont="1" applyBorder="1" applyAlignment="1">
      <alignment vertical="center"/>
    </xf>
    <xf numFmtId="44" fontId="6" fillId="0" borderId="64" xfId="2" applyNumberFormat="1" applyFont="1" applyBorder="1" applyAlignment="1">
      <alignment horizontal="center" vertical="center"/>
    </xf>
    <xf numFmtId="44" fontId="6" fillId="0" borderId="65" xfId="2" applyNumberFormat="1" applyFont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5" fillId="0" borderId="52" xfId="2" applyFont="1" applyFill="1" applyBorder="1" applyAlignment="1">
      <alignment vertical="center"/>
    </xf>
    <xf numFmtId="0" fontId="5" fillId="0" borderId="53" xfId="2" applyFont="1" applyFill="1" applyBorder="1" applyAlignment="1">
      <alignment vertical="center"/>
    </xf>
    <xf numFmtId="0" fontId="6" fillId="0" borderId="53" xfId="2" applyFont="1" applyFill="1" applyBorder="1" applyAlignment="1">
      <alignment vertical="center"/>
    </xf>
    <xf numFmtId="0" fontId="6" fillId="0" borderId="53" xfId="2" quotePrefix="1" applyFont="1" applyBorder="1" applyAlignment="1">
      <alignment horizontal="center" vertical="center"/>
    </xf>
    <xf numFmtId="10" fontId="6" fillId="3" borderId="2" xfId="2" applyNumberFormat="1" applyFont="1" applyFill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0" fontId="6" fillId="0" borderId="4" xfId="0" applyFont="1" applyBorder="1" applyAlignment="1"/>
    <xf numFmtId="0" fontId="5" fillId="0" borderId="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44" fontId="6" fillId="0" borderId="79" xfId="2" applyNumberFormat="1" applyFont="1" applyBorder="1" applyAlignment="1">
      <alignment vertical="center"/>
    </xf>
    <xf numFmtId="44" fontId="6" fillId="0" borderId="78" xfId="2" applyNumberFormat="1" applyFont="1" applyBorder="1" applyAlignment="1">
      <alignment vertical="center"/>
    </xf>
    <xf numFmtId="10" fontId="6" fillId="0" borderId="79" xfId="14" applyNumberFormat="1" applyFont="1" applyFill="1" applyBorder="1" applyAlignment="1">
      <alignment horizontal="center" vertical="center"/>
    </xf>
    <xf numFmtId="10" fontId="6" fillId="0" borderId="57" xfId="14" applyNumberFormat="1" applyFont="1" applyFill="1" applyBorder="1" applyAlignment="1">
      <alignment horizontal="center" vertical="center"/>
    </xf>
    <xf numFmtId="10" fontId="6" fillId="0" borderId="64" xfId="14" applyNumberFormat="1" applyFont="1" applyFill="1" applyBorder="1" applyAlignment="1">
      <alignment horizontal="center" vertical="center"/>
    </xf>
    <xf numFmtId="10" fontId="6" fillId="0" borderId="113" xfId="14" applyNumberFormat="1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44" fontId="6" fillId="0" borderId="12" xfId="2" applyNumberFormat="1" applyFont="1" applyBorder="1" applyAlignment="1">
      <alignment vertical="center"/>
    </xf>
    <xf numFmtId="44" fontId="5" fillId="6" borderId="79" xfId="2" applyNumberFormat="1" applyFont="1" applyFill="1" applyBorder="1" applyAlignment="1">
      <alignment vertical="center"/>
    </xf>
    <xf numFmtId="44" fontId="5" fillId="6" borderId="57" xfId="2" applyNumberFormat="1" applyFont="1" applyFill="1" applyBorder="1" applyAlignment="1">
      <alignment vertical="center"/>
    </xf>
    <xf numFmtId="44" fontId="5" fillId="6" borderId="64" xfId="2" applyNumberFormat="1" applyFont="1" applyFill="1" applyBorder="1" applyAlignment="1">
      <alignment vertical="center"/>
    </xf>
    <xf numFmtId="44" fontId="5" fillId="6" borderId="113" xfId="2" applyNumberFormat="1" applyFont="1" applyFill="1" applyBorder="1" applyAlignment="1">
      <alignment vertical="center"/>
    </xf>
    <xf numFmtId="44" fontId="5" fillId="6" borderId="64" xfId="2" applyNumberFormat="1" applyFont="1" applyFill="1" applyBorder="1" applyAlignment="1">
      <alignment horizontal="center" vertical="center"/>
    </xf>
    <xf numFmtId="44" fontId="5" fillId="6" borderId="78" xfId="2" applyNumberFormat="1" applyFont="1" applyFill="1" applyBorder="1" applyAlignment="1">
      <alignment vertical="center"/>
    </xf>
    <xf numFmtId="44" fontId="5" fillId="6" borderId="58" xfId="2" applyNumberFormat="1" applyFont="1" applyFill="1" applyBorder="1" applyAlignment="1">
      <alignment vertical="center"/>
    </xf>
    <xf numFmtId="44" fontId="5" fillId="6" borderId="65" xfId="2" applyNumberFormat="1" applyFont="1" applyFill="1" applyBorder="1" applyAlignment="1">
      <alignment vertical="center"/>
    </xf>
    <xf numFmtId="44" fontId="5" fillId="6" borderId="114" xfId="2" applyNumberFormat="1" applyFont="1" applyFill="1" applyBorder="1" applyAlignment="1">
      <alignment vertical="center"/>
    </xf>
    <xf numFmtId="44" fontId="5" fillId="6" borderId="65" xfId="2" applyNumberFormat="1" applyFont="1" applyFill="1" applyBorder="1" applyAlignment="1">
      <alignment horizontal="center" vertical="center"/>
    </xf>
    <xf numFmtId="10" fontId="5" fillId="6" borderId="79" xfId="14" applyNumberFormat="1" applyFont="1" applyFill="1" applyBorder="1" applyAlignment="1">
      <alignment horizontal="center" vertical="center"/>
    </xf>
    <xf numFmtId="10" fontId="5" fillId="6" borderId="57" xfId="14" applyNumberFormat="1" applyFont="1" applyFill="1" applyBorder="1" applyAlignment="1">
      <alignment horizontal="center" vertical="center"/>
    </xf>
    <xf numFmtId="10" fontId="5" fillId="6" borderId="64" xfId="14" applyNumberFormat="1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 vertical="center"/>
    </xf>
    <xf numFmtId="10" fontId="5" fillId="6" borderId="113" xfId="14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40" fontId="5" fillId="0" borderId="42" xfId="9" applyNumberFormat="1" applyFont="1" applyFill="1" applyBorder="1" applyAlignment="1">
      <alignment horizontal="center" vertical="center"/>
    </xf>
    <xf numFmtId="40" fontId="5" fillId="0" borderId="43" xfId="9" applyNumberFormat="1" applyFont="1" applyFill="1" applyBorder="1" applyAlignment="1">
      <alignment horizontal="center" vertical="center"/>
    </xf>
    <xf numFmtId="40" fontId="5" fillId="0" borderId="44" xfId="9" applyNumberFormat="1" applyFont="1" applyFill="1" applyBorder="1" applyAlignment="1">
      <alignment horizontal="center" vertical="center"/>
    </xf>
    <xf numFmtId="4" fontId="5" fillId="0" borderId="42" xfId="9" applyNumberFormat="1" applyFont="1" applyFill="1" applyBorder="1" applyAlignment="1">
      <alignment horizontal="center" vertical="center"/>
    </xf>
    <xf numFmtId="4" fontId="5" fillId="0" borderId="43" xfId="9" applyNumberFormat="1" applyFont="1" applyFill="1" applyBorder="1" applyAlignment="1">
      <alignment horizontal="center" vertical="center"/>
    </xf>
    <xf numFmtId="4" fontId="5" fillId="0" borderId="44" xfId="9" applyNumberFormat="1" applyFont="1" applyFill="1" applyBorder="1" applyAlignment="1">
      <alignment horizontal="center" vertical="center"/>
    </xf>
    <xf numFmtId="40" fontId="5" fillId="0" borderId="42" xfId="9" applyNumberFormat="1" applyFont="1" applyFill="1" applyBorder="1" applyAlignment="1">
      <alignment horizontal="left" vertical="center"/>
    </xf>
    <xf numFmtId="40" fontId="5" fillId="0" borderId="43" xfId="9" applyNumberFormat="1" applyFont="1" applyFill="1" applyBorder="1" applyAlignment="1">
      <alignment horizontal="left" vertical="center"/>
    </xf>
    <xf numFmtId="40" fontId="5" fillId="0" borderId="44" xfId="9" applyNumberFormat="1" applyFont="1" applyFill="1" applyBorder="1" applyAlignment="1">
      <alignment horizontal="left" vertical="center"/>
    </xf>
    <xf numFmtId="40" fontId="5" fillId="0" borderId="72" xfId="9" applyNumberFormat="1" applyFont="1" applyFill="1" applyBorder="1" applyAlignment="1">
      <alignment horizontal="left" vertical="center"/>
    </xf>
    <xf numFmtId="40" fontId="5" fillId="0" borderId="73" xfId="9" applyNumberFormat="1" applyFont="1" applyFill="1" applyBorder="1" applyAlignment="1">
      <alignment horizontal="left" vertical="center"/>
    </xf>
    <xf numFmtId="40" fontId="5" fillId="0" borderId="38" xfId="9" applyNumberFormat="1" applyFont="1" applyFill="1" applyBorder="1" applyAlignment="1">
      <alignment horizontal="left" vertical="center"/>
    </xf>
    <xf numFmtId="0" fontId="5" fillId="5" borderId="48" xfId="8" applyFont="1" applyFill="1" applyBorder="1" applyAlignment="1">
      <alignment horizontal="right" vertical="center"/>
    </xf>
    <xf numFmtId="0" fontId="5" fillId="5" borderId="49" xfId="8" applyFont="1" applyFill="1" applyBorder="1" applyAlignment="1">
      <alignment horizontal="right" vertical="center"/>
    </xf>
    <xf numFmtId="0" fontId="5" fillId="5" borderId="51" xfId="8" applyFont="1" applyFill="1" applyBorder="1" applyAlignment="1">
      <alignment horizontal="right" vertical="center"/>
    </xf>
    <xf numFmtId="0" fontId="5" fillId="5" borderId="76" xfId="8" applyFont="1" applyFill="1" applyBorder="1" applyAlignment="1">
      <alignment horizontal="right" vertical="center"/>
    </xf>
    <xf numFmtId="0" fontId="5" fillId="5" borderId="73" xfId="8" applyFont="1" applyFill="1" applyBorder="1" applyAlignment="1">
      <alignment horizontal="right" vertical="center"/>
    </xf>
    <xf numFmtId="0" fontId="5" fillId="5" borderId="38" xfId="8" applyFont="1" applyFill="1" applyBorder="1" applyAlignment="1">
      <alignment horizontal="right" vertical="center"/>
    </xf>
    <xf numFmtId="0" fontId="5" fillId="0" borderId="42" xfId="8" applyFont="1" applyFill="1" applyBorder="1" applyAlignment="1">
      <alignment horizontal="center" vertical="center"/>
    </xf>
    <xf numFmtId="0" fontId="5" fillId="0" borderId="43" xfId="8" applyFont="1" applyFill="1" applyBorder="1" applyAlignment="1">
      <alignment horizontal="center" vertical="center"/>
    </xf>
    <xf numFmtId="0" fontId="5" fillId="0" borderId="44" xfId="8" applyFont="1" applyFill="1" applyBorder="1" applyAlignment="1">
      <alignment horizontal="center" vertical="center"/>
    </xf>
    <xf numFmtId="0" fontId="5" fillId="0" borderId="42" xfId="9" applyFont="1" applyFill="1" applyBorder="1" applyAlignment="1">
      <alignment horizontal="center" vertical="center"/>
    </xf>
    <xf numFmtId="0" fontId="5" fillId="0" borderId="43" xfId="9" applyFont="1" applyFill="1" applyBorder="1" applyAlignment="1">
      <alignment horizontal="center" vertical="center"/>
    </xf>
    <xf numFmtId="0" fontId="5" fillId="0" borderId="44" xfId="9" applyFont="1" applyFill="1" applyBorder="1" applyAlignment="1">
      <alignment horizontal="center" vertical="center"/>
    </xf>
    <xf numFmtId="0" fontId="4" fillId="5" borderId="83" xfId="2" applyFont="1" applyFill="1" applyBorder="1" applyAlignment="1">
      <alignment horizontal="center" vertical="center"/>
    </xf>
    <xf numFmtId="0" fontId="4" fillId="5" borderId="84" xfId="2" applyFont="1" applyFill="1" applyBorder="1" applyAlignment="1">
      <alignment horizontal="center" vertical="center"/>
    </xf>
    <xf numFmtId="0" fontId="4" fillId="5" borderId="85" xfId="2" applyFont="1" applyFill="1" applyBorder="1" applyAlignment="1">
      <alignment horizontal="center" vertical="center"/>
    </xf>
    <xf numFmtId="0" fontId="5" fillId="5" borderId="69" xfId="8" applyFont="1" applyFill="1" applyBorder="1" applyAlignment="1">
      <alignment horizontal="center" vertical="center"/>
    </xf>
    <xf numFmtId="0" fontId="5" fillId="5" borderId="70" xfId="8" applyFont="1" applyFill="1" applyBorder="1" applyAlignment="1">
      <alignment horizontal="center" vertical="center"/>
    </xf>
    <xf numFmtId="0" fontId="5" fillId="5" borderId="21" xfId="8" applyFont="1" applyFill="1" applyBorder="1" applyAlignment="1">
      <alignment horizontal="center" vertical="center"/>
    </xf>
    <xf numFmtId="0" fontId="5" fillId="0" borderId="74" xfId="8" applyFont="1" applyFill="1" applyBorder="1" applyAlignment="1">
      <alignment horizontal="center" vertical="center"/>
    </xf>
    <xf numFmtId="0" fontId="5" fillId="0" borderId="75" xfId="8" applyFont="1" applyFill="1" applyBorder="1" applyAlignment="1">
      <alignment horizontal="center" vertical="center"/>
    </xf>
    <xf numFmtId="0" fontId="5" fillId="0" borderId="60" xfId="8" applyFont="1" applyFill="1" applyBorder="1" applyAlignment="1">
      <alignment horizontal="center" vertical="center"/>
    </xf>
    <xf numFmtId="0" fontId="5" fillId="5" borderId="70" xfId="9" applyFont="1" applyFill="1" applyBorder="1" applyAlignment="1">
      <alignment horizontal="center" vertical="center"/>
    </xf>
    <xf numFmtId="0" fontId="5" fillId="5" borderId="71" xfId="9" applyFont="1" applyFill="1" applyBorder="1" applyAlignment="1">
      <alignment horizontal="center" vertical="center"/>
    </xf>
    <xf numFmtId="0" fontId="4" fillId="5" borderId="26" xfId="2" applyFont="1" applyFill="1" applyBorder="1" applyAlignment="1">
      <alignment horizontal="center" vertical="center"/>
    </xf>
    <xf numFmtId="0" fontId="4" fillId="5" borderId="27" xfId="2" applyFont="1" applyFill="1" applyBorder="1" applyAlignment="1">
      <alignment horizontal="center" vertical="center"/>
    </xf>
    <xf numFmtId="0" fontId="4" fillId="5" borderId="28" xfId="2" applyFont="1" applyFill="1" applyBorder="1" applyAlignment="1">
      <alignment horizontal="center" vertical="center"/>
    </xf>
    <xf numFmtId="0" fontId="5" fillId="5" borderId="30" xfId="2" applyFont="1" applyFill="1" applyBorder="1" applyAlignment="1">
      <alignment horizontal="center" vertical="center"/>
    </xf>
    <xf numFmtId="0" fontId="5" fillId="5" borderId="31" xfId="2" applyFont="1" applyFill="1" applyBorder="1" applyAlignment="1">
      <alignment horizontal="center" vertical="center"/>
    </xf>
    <xf numFmtId="0" fontId="5" fillId="5" borderId="7" xfId="2" applyFont="1" applyFill="1" applyBorder="1" applyAlignment="1">
      <alignment horizontal="center" vertical="center"/>
    </xf>
    <xf numFmtId="0" fontId="5" fillId="5" borderId="12" xfId="2" applyFont="1" applyFill="1" applyBorder="1" applyAlignment="1">
      <alignment horizontal="center" vertical="center"/>
    </xf>
    <xf numFmtId="0" fontId="5" fillId="5" borderId="8" xfId="2" applyFont="1" applyFill="1" applyBorder="1" applyAlignment="1">
      <alignment horizontal="center" vertical="center"/>
    </xf>
    <xf numFmtId="0" fontId="5" fillId="5" borderId="9" xfId="2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/>
    </xf>
    <xf numFmtId="40" fontId="5" fillId="6" borderId="26" xfId="2" applyNumberFormat="1" applyFont="1" applyFill="1" applyBorder="1" applyAlignment="1">
      <alignment horizontal="right" vertical="center"/>
    </xf>
    <xf numFmtId="40" fontId="5" fillId="6" borderId="27" xfId="2" applyNumberFormat="1" applyFont="1" applyFill="1" applyBorder="1" applyAlignment="1">
      <alignment horizontal="right" vertical="center"/>
    </xf>
    <xf numFmtId="0" fontId="5" fillId="5" borderId="89" xfId="2" applyFont="1" applyFill="1" applyBorder="1" applyAlignment="1">
      <alignment horizontal="center" vertical="center"/>
    </xf>
    <xf numFmtId="0" fontId="5" fillId="5" borderId="2" xfId="2" applyFont="1" applyFill="1" applyBorder="1" applyAlignment="1">
      <alignment horizontal="center" vertical="center"/>
    </xf>
    <xf numFmtId="0" fontId="5" fillId="5" borderId="90" xfId="2" applyFont="1" applyFill="1" applyBorder="1" applyAlignment="1">
      <alignment horizontal="center" vertical="center"/>
    </xf>
    <xf numFmtId="0" fontId="5" fillId="5" borderId="53" xfId="2" applyFont="1" applyFill="1" applyBorder="1" applyAlignment="1">
      <alignment horizontal="center" vertical="center"/>
    </xf>
    <xf numFmtId="0" fontId="5" fillId="6" borderId="8" xfId="2" applyFont="1" applyFill="1" applyBorder="1" applyAlignment="1">
      <alignment horizontal="left" vertical="center"/>
    </xf>
    <xf numFmtId="0" fontId="5" fillId="6" borderId="10" xfId="2" applyFont="1" applyFill="1" applyBorder="1" applyAlignment="1">
      <alignment horizontal="left" vertical="center"/>
    </xf>
    <xf numFmtId="0" fontId="6" fillId="0" borderId="74" xfId="2" applyFont="1" applyFill="1" applyBorder="1" applyAlignment="1">
      <alignment horizontal="left" vertical="center" wrapText="1"/>
    </xf>
    <xf numFmtId="0" fontId="6" fillId="0" borderId="75" xfId="2" applyFont="1" applyFill="1" applyBorder="1" applyAlignment="1">
      <alignment horizontal="left" vertical="center" wrapText="1"/>
    </xf>
    <xf numFmtId="0" fontId="6" fillId="0" borderId="42" xfId="2" applyFont="1" applyFill="1" applyBorder="1" applyAlignment="1">
      <alignment horizontal="left" vertical="center" wrapText="1"/>
    </xf>
    <xf numFmtId="0" fontId="6" fillId="0" borderId="43" xfId="2" applyFont="1" applyFill="1" applyBorder="1" applyAlignment="1">
      <alignment horizontal="left" vertical="center" wrapText="1"/>
    </xf>
    <xf numFmtId="0" fontId="6" fillId="0" borderId="72" xfId="2" applyFont="1" applyFill="1" applyBorder="1" applyAlignment="1">
      <alignment horizontal="left" vertical="center" wrapText="1"/>
    </xf>
    <xf numFmtId="0" fontId="6" fillId="0" borderId="73" xfId="2" applyFont="1" applyFill="1" applyBorder="1" applyAlignment="1">
      <alignment horizontal="left" vertical="center" wrapText="1"/>
    </xf>
    <xf numFmtId="0" fontId="5" fillId="5" borderId="29" xfId="2" applyFont="1" applyFill="1" applyBorder="1" applyAlignment="1">
      <alignment horizontal="center" vertical="center"/>
    </xf>
    <xf numFmtId="0" fontId="5" fillId="5" borderId="13" xfId="2" applyFont="1" applyFill="1" applyBorder="1" applyAlignment="1">
      <alignment horizontal="center" vertical="center"/>
    </xf>
    <xf numFmtId="40" fontId="5" fillId="6" borderId="23" xfId="2" applyNumberFormat="1" applyFont="1" applyFill="1" applyBorder="1" applyAlignment="1">
      <alignment horizontal="left" vertical="center" wrapText="1"/>
    </xf>
    <xf numFmtId="40" fontId="5" fillId="6" borderId="24" xfId="2" applyNumberFormat="1" applyFont="1" applyFill="1" applyBorder="1" applyAlignment="1">
      <alignment horizontal="left" vertical="center" wrapText="1"/>
    </xf>
    <xf numFmtId="40" fontId="6" fillId="0" borderId="50" xfId="2" applyNumberFormat="1" applyFont="1" applyFill="1" applyBorder="1" applyAlignment="1">
      <alignment horizontal="left" vertical="center" wrapText="1"/>
    </xf>
    <xf numFmtId="40" fontId="6" fillId="0" borderId="49" xfId="2" applyNumberFormat="1" applyFont="1" applyFill="1" applyBorder="1" applyAlignment="1">
      <alignment horizontal="left" vertical="center" wrapText="1"/>
    </xf>
    <xf numFmtId="14" fontId="5" fillId="0" borderId="0" xfId="2" applyNumberFormat="1" applyFont="1" applyFill="1" applyBorder="1" applyAlignment="1">
      <alignment horizontal="left" vertical="center"/>
    </xf>
    <xf numFmtId="4" fontId="5" fillId="0" borderId="0" xfId="2" applyNumberFormat="1" applyFont="1" applyFill="1" applyBorder="1" applyAlignment="1">
      <alignment horizontal="left" vertical="center"/>
    </xf>
    <xf numFmtId="10" fontId="5" fillId="0" borderId="0" xfId="2" applyNumberFormat="1" applyFont="1" applyFill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 wrapText="1"/>
    </xf>
    <xf numFmtId="0" fontId="5" fillId="5" borderId="108" xfId="2" applyFont="1" applyFill="1" applyBorder="1" applyAlignment="1">
      <alignment horizontal="center" vertical="center"/>
    </xf>
    <xf numFmtId="0" fontId="5" fillId="5" borderId="14" xfId="2" applyFont="1" applyFill="1" applyBorder="1" applyAlignment="1">
      <alignment horizontal="center" vertical="center"/>
    </xf>
    <xf numFmtId="0" fontId="5" fillId="5" borderId="99" xfId="2" applyFont="1" applyFill="1" applyBorder="1" applyAlignment="1">
      <alignment horizontal="center" vertical="center"/>
    </xf>
    <xf numFmtId="0" fontId="5" fillId="5" borderId="15" xfId="2" applyFont="1" applyFill="1" applyBorder="1" applyAlignment="1">
      <alignment horizontal="center" vertical="center"/>
    </xf>
    <xf numFmtId="0" fontId="5" fillId="5" borderId="99" xfId="2" applyFont="1" applyFill="1" applyBorder="1" applyAlignment="1">
      <alignment horizontal="left" vertical="center"/>
    </xf>
    <xf numFmtId="0" fontId="5" fillId="5" borderId="15" xfId="2" applyFont="1" applyFill="1" applyBorder="1" applyAlignment="1">
      <alignment horizontal="left" vertical="center"/>
    </xf>
    <xf numFmtId="0" fontId="5" fillId="5" borderId="77" xfId="2" applyFont="1" applyFill="1" applyBorder="1" applyAlignment="1">
      <alignment horizontal="left" vertical="center"/>
    </xf>
    <xf numFmtId="0" fontId="5" fillId="5" borderId="17" xfId="2" applyFont="1" applyFill="1" applyBorder="1" applyAlignment="1">
      <alignment horizontal="left" vertical="center"/>
    </xf>
    <xf numFmtId="0" fontId="5" fillId="8" borderId="42" xfId="11" applyFont="1" applyFill="1" applyBorder="1" applyAlignment="1">
      <alignment horizontal="left" vertical="center" wrapText="1"/>
    </xf>
    <xf numFmtId="0" fontId="5" fillId="8" borderId="43" xfId="11" applyFont="1" applyFill="1" applyBorder="1" applyAlignment="1">
      <alignment horizontal="left" vertical="center" wrapText="1"/>
    </xf>
    <xf numFmtId="0" fontId="5" fillId="8" borderId="36" xfId="11" applyFont="1" applyFill="1" applyBorder="1" applyAlignment="1">
      <alignment horizontal="left" vertical="center" wrapText="1"/>
    </xf>
    <xf numFmtId="0" fontId="5" fillId="8" borderId="37" xfId="11" applyFont="1" applyFill="1" applyBorder="1" applyAlignment="1">
      <alignment horizontal="left" vertical="center" wrapText="1"/>
    </xf>
    <xf numFmtId="0" fontId="6" fillId="0" borderId="75" xfId="13" applyFont="1" applyFill="1" applyBorder="1" applyAlignment="1">
      <alignment horizontal="left" vertical="center" wrapText="1"/>
    </xf>
    <xf numFmtId="0" fontId="6" fillId="0" borderId="60" xfId="13" applyFont="1" applyFill="1" applyBorder="1" applyAlignment="1">
      <alignment horizontal="left" vertical="center" wrapText="1"/>
    </xf>
    <xf numFmtId="0" fontId="6" fillId="0" borderId="43" xfId="13" applyFont="1" applyFill="1" applyBorder="1" applyAlignment="1">
      <alignment horizontal="left" vertical="center" wrapText="1"/>
    </xf>
    <xf numFmtId="0" fontId="6" fillId="0" borderId="44" xfId="13" applyFont="1" applyFill="1" applyBorder="1" applyAlignment="1">
      <alignment horizontal="left" vertical="center" wrapText="1"/>
    </xf>
    <xf numFmtId="0" fontId="6" fillId="0" borderId="37" xfId="13" applyFont="1" applyFill="1" applyBorder="1" applyAlignment="1">
      <alignment horizontal="left" vertical="center" wrapText="1"/>
    </xf>
    <xf numFmtId="0" fontId="6" fillId="0" borderId="41" xfId="13" applyFont="1" applyFill="1" applyBorder="1" applyAlignment="1">
      <alignment horizontal="left" vertical="center" wrapText="1"/>
    </xf>
    <xf numFmtId="0" fontId="6" fillId="9" borderId="74" xfId="11" applyFont="1" applyFill="1" applyBorder="1" applyAlignment="1">
      <alignment horizontal="left" vertical="center" wrapText="1"/>
    </xf>
    <xf numFmtId="0" fontId="6" fillId="9" borderId="75" xfId="11" applyFont="1" applyFill="1" applyBorder="1" applyAlignment="1">
      <alignment horizontal="left" vertical="center" wrapText="1"/>
    </xf>
    <xf numFmtId="0" fontId="6" fillId="9" borderId="87" xfId="11" applyFont="1" applyFill="1" applyBorder="1" applyAlignment="1">
      <alignment horizontal="left" vertical="center" wrapText="1"/>
    </xf>
    <xf numFmtId="0" fontId="6" fillId="9" borderId="98" xfId="11" applyFont="1" applyFill="1" applyBorder="1" applyAlignment="1">
      <alignment horizontal="left" vertical="center" wrapText="1"/>
    </xf>
    <xf numFmtId="0" fontId="6" fillId="9" borderId="42" xfId="11" applyFont="1" applyFill="1" applyBorder="1" applyAlignment="1">
      <alignment horizontal="left" vertical="center" wrapText="1"/>
    </xf>
    <xf numFmtId="0" fontId="6" fillId="9" borderId="43" xfId="11" applyFont="1" applyFill="1" applyBorder="1" applyAlignment="1">
      <alignment horizontal="left" vertical="center" wrapText="1"/>
    </xf>
    <xf numFmtId="0" fontId="6" fillId="9" borderId="44" xfId="11" applyFont="1" applyFill="1" applyBorder="1" applyAlignment="1">
      <alignment horizontal="left" vertical="center" wrapText="1"/>
    </xf>
    <xf numFmtId="0" fontId="6" fillId="9" borderId="72" xfId="11" applyFont="1" applyFill="1" applyBorder="1" applyAlignment="1">
      <alignment horizontal="left" vertical="center" wrapText="1"/>
    </xf>
    <xf numFmtId="0" fontId="6" fillId="9" borderId="73" xfId="11" applyFont="1" applyFill="1" applyBorder="1" applyAlignment="1">
      <alignment horizontal="left" vertical="center" wrapText="1"/>
    </xf>
    <xf numFmtId="0" fontId="6" fillId="9" borderId="38" xfId="11" applyFont="1" applyFill="1" applyBorder="1" applyAlignment="1">
      <alignment horizontal="left" vertical="center" wrapText="1"/>
    </xf>
    <xf numFmtId="0" fontId="6" fillId="0" borderId="43" xfId="12" applyFont="1" applyFill="1" applyBorder="1" applyAlignment="1">
      <alignment horizontal="left" vertical="center" wrapText="1"/>
    </xf>
    <xf numFmtId="0" fontId="6" fillId="0" borderId="44" xfId="12" applyFont="1" applyFill="1" applyBorder="1" applyAlignment="1">
      <alignment horizontal="left" vertical="center" wrapText="1"/>
    </xf>
    <xf numFmtId="0" fontId="6" fillId="2" borderId="97" xfId="11" applyFont="1" applyFill="1" applyBorder="1" applyAlignment="1">
      <alignment horizontal="left" vertical="center" wrapText="1"/>
    </xf>
    <xf numFmtId="0" fontId="6" fillId="2" borderId="87" xfId="11" applyFont="1" applyFill="1" applyBorder="1" applyAlignment="1">
      <alignment horizontal="left" vertical="center" wrapText="1"/>
    </xf>
    <xf numFmtId="0" fontId="6" fillId="2" borderId="98" xfId="11" applyFont="1" applyFill="1" applyBorder="1" applyAlignment="1">
      <alignment horizontal="left" vertical="center" wrapText="1"/>
    </xf>
    <xf numFmtId="0" fontId="6" fillId="0" borderId="37" xfId="12" applyFont="1" applyFill="1" applyBorder="1" applyAlignment="1">
      <alignment horizontal="left" vertical="center" wrapText="1"/>
    </xf>
    <xf numFmtId="0" fontId="6" fillId="0" borderId="41" xfId="12" applyFont="1" applyFill="1" applyBorder="1" applyAlignment="1">
      <alignment horizontal="left" vertical="center" wrapText="1"/>
    </xf>
    <xf numFmtId="0" fontId="6" fillId="2" borderId="42" xfId="11" applyFont="1" applyFill="1" applyBorder="1" applyAlignment="1">
      <alignment horizontal="left" vertical="center" wrapText="1"/>
    </xf>
    <xf numFmtId="0" fontId="6" fillId="2" borderId="43" xfId="11" applyFont="1" applyFill="1" applyBorder="1" applyAlignment="1">
      <alignment horizontal="left" vertical="center" wrapText="1"/>
    </xf>
    <xf numFmtId="0" fontId="6" fillId="2" borderId="44" xfId="11" applyFont="1" applyFill="1" applyBorder="1" applyAlignment="1">
      <alignment horizontal="left" vertical="center" wrapText="1"/>
    </xf>
    <xf numFmtId="0" fontId="6" fillId="2" borderId="72" xfId="11" applyFont="1" applyFill="1" applyBorder="1" applyAlignment="1">
      <alignment horizontal="left" vertical="center" wrapText="1"/>
    </xf>
    <xf numFmtId="0" fontId="6" fillId="2" borderId="73" xfId="11" applyFont="1" applyFill="1" applyBorder="1" applyAlignment="1">
      <alignment horizontal="left" vertical="center" wrapText="1"/>
    </xf>
    <xf numFmtId="0" fontId="6" fillId="2" borderId="38" xfId="11" applyFont="1" applyFill="1" applyBorder="1" applyAlignment="1">
      <alignment horizontal="left" vertical="center" wrapText="1"/>
    </xf>
    <xf numFmtId="0" fontId="6" fillId="0" borderId="87" xfId="12" applyFont="1" applyFill="1" applyBorder="1" applyAlignment="1">
      <alignment horizontal="left" vertical="center" wrapText="1"/>
    </xf>
    <xf numFmtId="0" fontId="6" fillId="0" borderId="98" xfId="12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5" fillId="6" borderId="66" xfId="8" applyFont="1" applyFill="1" applyBorder="1" applyAlignment="1">
      <alignment horizontal="right" vertical="center"/>
    </xf>
    <xf numFmtId="0" fontId="5" fillId="6" borderId="67" xfId="8" applyFont="1" applyFill="1" applyBorder="1" applyAlignment="1">
      <alignment horizontal="right" vertical="center"/>
    </xf>
    <xf numFmtId="0" fontId="5" fillId="0" borderId="4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" vertical="center"/>
    </xf>
    <xf numFmtId="0" fontId="5" fillId="0" borderId="5" xfId="8" applyFont="1" applyFill="1" applyBorder="1" applyAlignment="1">
      <alignment horizontal="center" vertical="center"/>
    </xf>
    <xf numFmtId="0" fontId="5" fillId="6" borderId="26" xfId="8" applyFont="1" applyFill="1" applyBorder="1" applyAlignment="1">
      <alignment horizontal="right" vertical="center"/>
    </xf>
    <xf numFmtId="0" fontId="5" fillId="6" borderId="27" xfId="8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75" xfId="8" applyFont="1" applyFill="1" applyBorder="1" applyAlignment="1">
      <alignment horizontal="left" vertical="center"/>
    </xf>
    <xf numFmtId="40" fontId="6" fillId="0" borderId="43" xfId="9" applyNumberFormat="1" applyFont="1" applyFill="1" applyBorder="1" applyAlignment="1">
      <alignment horizontal="left" vertical="center"/>
    </xf>
    <xf numFmtId="4" fontId="6" fillId="0" borderId="75" xfId="9" applyNumberFormat="1" applyFont="1" applyFill="1" applyBorder="1" applyAlignment="1">
      <alignment horizontal="left" vertical="center"/>
    </xf>
    <xf numFmtId="4" fontId="5" fillId="6" borderId="52" xfId="8" applyNumberFormat="1" applyFont="1" applyFill="1" applyBorder="1" applyAlignment="1">
      <alignment horizontal="right" vertical="center"/>
    </xf>
    <xf numFmtId="4" fontId="5" fillId="6" borderId="53" xfId="8" applyNumberFormat="1" applyFont="1" applyFill="1" applyBorder="1" applyAlignment="1">
      <alignment horizontal="right" vertical="center"/>
    </xf>
    <xf numFmtId="4" fontId="5" fillId="0" borderId="26" xfId="8" applyNumberFormat="1" applyFont="1" applyFill="1" applyBorder="1" applyAlignment="1">
      <alignment horizontal="center" vertical="center"/>
    </xf>
    <xf numFmtId="4" fontId="5" fillId="0" borderId="27" xfId="8" applyNumberFormat="1" applyFont="1" applyFill="1" applyBorder="1" applyAlignment="1">
      <alignment horizontal="center" vertical="center"/>
    </xf>
    <xf numFmtId="4" fontId="5" fillId="0" borderId="28" xfId="8" applyNumberFormat="1" applyFont="1" applyFill="1" applyBorder="1" applyAlignment="1">
      <alignment horizontal="center" vertical="center"/>
    </xf>
    <xf numFmtId="4" fontId="5" fillId="5" borderId="10" xfId="9" applyNumberFormat="1" applyFont="1" applyFill="1" applyBorder="1" applyAlignment="1">
      <alignment horizontal="left" vertical="center"/>
    </xf>
    <xf numFmtId="4" fontId="5" fillId="5" borderId="11" xfId="9" applyNumberFormat="1" applyFont="1" applyFill="1" applyBorder="1" applyAlignment="1">
      <alignment horizontal="left" vertical="center"/>
    </xf>
    <xf numFmtId="0" fontId="6" fillId="0" borderId="24" xfId="9" applyFont="1" applyFill="1" applyBorder="1" applyAlignment="1">
      <alignment horizontal="left" vertical="center"/>
    </xf>
    <xf numFmtId="0" fontId="5" fillId="5" borderId="10" xfId="9" applyFont="1" applyFill="1" applyBorder="1" applyAlignment="1">
      <alignment horizontal="left" vertical="center"/>
    </xf>
    <xf numFmtId="0" fontId="5" fillId="5" borderId="11" xfId="9" applyFont="1" applyFill="1" applyBorder="1" applyAlignment="1">
      <alignment horizontal="left" vertical="center"/>
    </xf>
    <xf numFmtId="0" fontId="6" fillId="0" borderId="73" xfId="8" applyFont="1" applyFill="1" applyBorder="1" applyAlignment="1">
      <alignment horizontal="left" vertical="center"/>
    </xf>
    <xf numFmtId="0" fontId="6" fillId="0" borderId="43" xfId="8" applyFont="1" applyFill="1" applyBorder="1" applyAlignment="1">
      <alignment horizontal="left" vertical="center"/>
    </xf>
    <xf numFmtId="0" fontId="5" fillId="5" borderId="27" xfId="8" applyFont="1" applyFill="1" applyBorder="1" applyAlignment="1">
      <alignment horizontal="center" vertical="center"/>
    </xf>
    <xf numFmtId="0" fontId="5" fillId="5" borderId="10" xfId="8" applyFont="1" applyFill="1" applyBorder="1" applyAlignment="1">
      <alignment horizontal="left" vertical="center"/>
    </xf>
    <xf numFmtId="0" fontId="5" fillId="5" borderId="11" xfId="8" applyFont="1" applyFill="1" applyBorder="1" applyAlignment="1">
      <alignment horizontal="left" vertical="center"/>
    </xf>
    <xf numFmtId="40" fontId="6" fillId="0" borderId="37" xfId="9" applyNumberFormat="1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40" fontId="6" fillId="0" borderId="50" xfId="2" applyNumberFormat="1" applyFont="1" applyBorder="1" applyAlignment="1">
      <alignment horizontal="left" vertical="center"/>
    </xf>
    <xf numFmtId="40" fontId="6" fillId="0" borderId="49" xfId="2" applyNumberFormat="1" applyFont="1" applyBorder="1" applyAlignment="1">
      <alignment horizontal="left" vertical="center"/>
    </xf>
    <xf numFmtId="40" fontId="6" fillId="0" borderId="51" xfId="2" applyNumberFormat="1" applyFont="1" applyBorder="1" applyAlignment="1">
      <alignment horizontal="left" vertical="center"/>
    </xf>
    <xf numFmtId="40" fontId="6" fillId="0" borderId="42" xfId="2" applyNumberFormat="1" applyFont="1" applyBorder="1" applyAlignment="1">
      <alignment horizontal="left" vertical="center"/>
    </xf>
    <xf numFmtId="40" fontId="6" fillId="0" borderId="43" xfId="2" applyNumberFormat="1" applyFont="1" applyBorder="1" applyAlignment="1">
      <alignment horizontal="left" vertical="center"/>
    </xf>
    <xf numFmtId="40" fontId="6" fillId="0" borderId="44" xfId="2" applyNumberFormat="1" applyFont="1" applyBorder="1" applyAlignment="1">
      <alignment horizontal="left" vertical="center"/>
    </xf>
    <xf numFmtId="40" fontId="6" fillId="0" borderId="36" xfId="2" applyNumberFormat="1" applyFont="1" applyBorder="1" applyAlignment="1">
      <alignment horizontal="left" vertical="center"/>
    </xf>
    <xf numFmtId="40" fontId="6" fillId="0" borderId="37" xfId="2" applyNumberFormat="1" applyFont="1" applyBorder="1" applyAlignment="1">
      <alignment horizontal="left" vertical="center"/>
    </xf>
    <xf numFmtId="40" fontId="6" fillId="0" borderId="41" xfId="2" applyNumberFormat="1" applyFont="1" applyBorder="1" applyAlignment="1">
      <alignment horizontal="left" vertical="center"/>
    </xf>
    <xf numFmtId="0" fontId="5" fillId="6" borderId="21" xfId="2" applyFont="1" applyFill="1" applyBorder="1" applyAlignment="1">
      <alignment horizontal="center" vertical="center"/>
    </xf>
    <xf numFmtId="0" fontId="5" fillId="6" borderId="69" xfId="2" applyFont="1" applyFill="1" applyBorder="1" applyAlignment="1">
      <alignment horizontal="center" vertical="center"/>
    </xf>
    <xf numFmtId="0" fontId="5" fillId="6" borderId="70" xfId="2" applyFont="1" applyFill="1" applyBorder="1" applyAlignment="1">
      <alignment horizontal="center" vertical="center"/>
    </xf>
    <xf numFmtId="0" fontId="5" fillId="6" borderId="71" xfId="2" applyFont="1" applyFill="1" applyBorder="1" applyAlignment="1">
      <alignment horizontal="center" vertical="center"/>
    </xf>
    <xf numFmtId="40" fontId="6" fillId="0" borderId="90" xfId="2" applyNumberFormat="1" applyFont="1" applyBorder="1" applyAlignment="1">
      <alignment horizontal="left" vertical="center"/>
    </xf>
    <xf numFmtId="40" fontId="6" fillId="0" borderId="53" xfId="2" applyNumberFormat="1" applyFont="1" applyBorder="1" applyAlignment="1">
      <alignment horizontal="left" vertical="center"/>
    </xf>
    <xf numFmtId="40" fontId="6" fillId="0" borderId="13" xfId="2" applyNumberFormat="1" applyFont="1" applyBorder="1" applyAlignment="1">
      <alignment horizontal="left" vertical="center"/>
    </xf>
    <xf numFmtId="0" fontId="6" fillId="0" borderId="110" xfId="2" applyFont="1" applyBorder="1" applyAlignment="1">
      <alignment horizontal="left" vertical="center"/>
    </xf>
    <xf numFmtId="0" fontId="6" fillId="0" borderId="111" xfId="2" applyFont="1" applyBorder="1" applyAlignment="1">
      <alignment horizontal="left" vertical="center"/>
    </xf>
    <xf numFmtId="0" fontId="6" fillId="0" borderId="112" xfId="2" applyFont="1" applyBorder="1" applyAlignment="1">
      <alignment horizontal="left" vertical="center"/>
    </xf>
    <xf numFmtId="0" fontId="6" fillId="0" borderId="48" xfId="2" applyFont="1" applyBorder="1" applyAlignment="1">
      <alignment horizontal="left" vertical="center"/>
    </xf>
    <xf numFmtId="0" fontId="6" fillId="0" borderId="49" xfId="2" applyFont="1" applyBorder="1" applyAlignment="1">
      <alignment horizontal="left" vertical="center"/>
    </xf>
    <xf numFmtId="0" fontId="6" fillId="0" borderId="51" xfId="2" applyFont="1" applyBorder="1" applyAlignment="1">
      <alignment horizontal="left" vertical="center"/>
    </xf>
    <xf numFmtId="0" fontId="5" fillId="6" borderId="20" xfId="2" applyFont="1" applyFill="1" applyBorder="1" applyAlignment="1">
      <alignment horizontal="center" vertical="center"/>
    </xf>
    <xf numFmtId="0" fontId="5" fillId="6" borderId="22" xfId="2" applyFont="1" applyFill="1" applyBorder="1" applyAlignment="1">
      <alignment horizontal="center" vertical="center"/>
    </xf>
  </cellXfs>
  <cellStyles count="16">
    <cellStyle name="Moeda" xfId="1" builtinId="4"/>
    <cellStyle name="Normal" xfId="0" builtinId="0"/>
    <cellStyle name="Normal 10" xfId="13"/>
    <cellStyle name="Normal 2" xfId="2"/>
    <cellStyle name="Normal 2 2" xfId="8"/>
    <cellStyle name="Normal 2 2 2" xfId="9"/>
    <cellStyle name="Normal 3 2" xfId="10"/>
    <cellStyle name="Normal 5" xfId="6"/>
    <cellStyle name="Normal 6" xfId="7"/>
    <cellStyle name="Normal 7" xfId="3"/>
    <cellStyle name="Normal 9" xfId="12"/>
    <cellStyle name="Normal_Pesquisa no referencial 10 de maio de 2013" xfId="11"/>
    <cellStyle name="Normal_planilha resumo orçamentária" xfId="5"/>
    <cellStyle name="Porcentagem" xfId="14" builtinId="5"/>
    <cellStyle name="Porcentagem 2" xfId="15"/>
    <cellStyle name="Separador de milhare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3</xdr:row>
      <xdr:rowOff>133350</xdr:rowOff>
    </xdr:from>
    <xdr:to>
      <xdr:col>3</xdr:col>
      <xdr:colOff>447676</xdr:colOff>
      <xdr:row>6</xdr:row>
      <xdr:rowOff>54515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6" y="514350"/>
          <a:ext cx="1638300" cy="485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195755</xdr:colOff>
      <xdr:row>2</xdr:row>
      <xdr:rowOff>96236</xdr:rowOff>
    </xdr:from>
    <xdr:to>
      <xdr:col>3</xdr:col>
      <xdr:colOff>437066</xdr:colOff>
      <xdr:row>5</xdr:row>
      <xdr:rowOff>86711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514" y="479426"/>
          <a:ext cx="1883552" cy="548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195755</xdr:colOff>
      <xdr:row>2</xdr:row>
      <xdr:rowOff>96236</xdr:rowOff>
    </xdr:from>
    <xdr:to>
      <xdr:col>3</xdr:col>
      <xdr:colOff>413253</xdr:colOff>
      <xdr:row>5</xdr:row>
      <xdr:rowOff>86711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455" y="486761"/>
          <a:ext cx="1889136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642938</xdr:colOff>
      <xdr:row>70</xdr:row>
      <xdr:rowOff>59531</xdr:rowOff>
    </xdr:from>
    <xdr:ext cx="1866901" cy="3223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/>
            <xdr:cNvSpPr txBox="1"/>
          </xdr:nvSpPr>
          <xdr:spPr>
            <a:xfrm>
              <a:off x="1857376" y="4905375"/>
              <a:ext cx="1866901" cy="3223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4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400" b="0" i="1">
                          <a:latin typeface="Cambria Math" panose="02040503050406030204" pitchFamily="18" charset="0"/>
                        </a:rPr>
                        <m:t>𝐶</m:t>
                      </m:r>
                    </m:e>
                    <m:sub>
                      <m:r>
                        <a:rPr lang="pt-BR" sz="1400" b="0" i="1">
                          <a:latin typeface="Cambria Math" panose="02040503050406030204" pitchFamily="18" charset="0"/>
                        </a:rPr>
                        <m:t>𝑀𝑂𝐵</m:t>
                      </m:r>
                    </m:sub>
                  </m:sSub>
                  <m:r>
                    <a:rPr lang="pt-BR" sz="1400" b="0" i="1">
                      <a:latin typeface="Cambria Math" panose="02040503050406030204" pitchFamily="18" charset="0"/>
                    </a:rPr>
                    <m:t>= </m:t>
                  </m:r>
                  <m:d>
                    <m:dPr>
                      <m:ctrlPr>
                        <a:rPr lang="pt-BR" sz="14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f>
                        <m:fPr>
                          <m:ctrlPr>
                            <a:rPr lang="pt-BR" sz="14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pt-BR" sz="1400" b="0" i="1">
                              <a:latin typeface="Cambria Math" panose="02040503050406030204" pitchFamily="18" charset="0"/>
                            </a:rPr>
                            <m:t>𝐷𝑀</m:t>
                          </m:r>
                          <m:r>
                            <a:rPr lang="pt-BR" sz="1400" b="0" i="1">
                              <a:latin typeface="Cambria Math" panose="02040503050406030204" pitchFamily="18" charset="0"/>
                            </a:rPr>
                            <m:t> .  </m:t>
                          </m:r>
                          <m:r>
                            <a:rPr lang="pt-BR" sz="1400" b="0" i="1">
                              <a:latin typeface="Cambria Math" panose="02040503050406030204" pitchFamily="18" charset="0"/>
                            </a:rPr>
                            <m:t>𝐾</m:t>
                          </m:r>
                          <m:r>
                            <a:rPr lang="pt-BR" sz="1400" b="0" i="1">
                              <a:latin typeface="Cambria Math" panose="02040503050406030204" pitchFamily="18" charset="0"/>
                            </a:rPr>
                            <m:t> .  </m:t>
                          </m:r>
                          <m:r>
                            <a:rPr lang="pt-BR" sz="1400" b="0" i="1">
                              <a:latin typeface="Cambria Math" panose="02040503050406030204" pitchFamily="18" charset="0"/>
                            </a:rPr>
                            <m:t>𝐹𝑈</m:t>
                          </m:r>
                        </m:num>
                        <m:den>
                          <m:r>
                            <a:rPr lang="pt-BR" sz="1400" b="0" i="1">
                              <a:latin typeface="Cambria Math" panose="02040503050406030204" pitchFamily="18" charset="0"/>
                            </a:rPr>
                            <m:t>𝑉</m:t>
                          </m:r>
                        </m:den>
                      </m:f>
                    </m:e>
                  </m:d>
                  <m:r>
                    <a:rPr lang="pt-BR" sz="1400" b="0" i="1">
                      <a:latin typeface="Cambria Math" panose="02040503050406030204" pitchFamily="18" charset="0"/>
                    </a:rPr>
                    <m:t>.</m:t>
                  </m:r>
                  <m:sSub>
                    <m:sSubPr>
                      <m:ctrlPr>
                        <a:rPr lang="pt-BR" sz="14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400" b="0" i="1">
                          <a:latin typeface="Cambria Math" panose="02040503050406030204" pitchFamily="18" charset="0"/>
                        </a:rPr>
                        <m:t>𝐶</m:t>
                      </m:r>
                    </m:e>
                    <m:sub>
                      <m:r>
                        <a:rPr lang="pt-BR" sz="1400" b="0" i="1">
                          <a:latin typeface="Cambria Math" panose="02040503050406030204" pitchFamily="18" charset="0"/>
                        </a:rPr>
                        <m:t>𝐻</m:t>
                      </m:r>
                    </m:sub>
                  </m:sSub>
                </m:oMath>
              </a14:m>
              <a:r>
                <a:rPr lang="pt-BR" sz="1400"/>
                <a:t> </a:t>
              </a:r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1857376" y="4905375"/>
              <a:ext cx="1866901" cy="3223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1400" b="0" i="0">
                  <a:latin typeface="Cambria Math" panose="02040503050406030204" pitchFamily="18" charset="0"/>
                </a:rPr>
                <a:t>𝐶_𝑀𝑂𝐵= ((𝐷𝑀 .  𝐾 .  𝐹𝑈)/𝑉).𝐶_𝐻</a:t>
              </a:r>
              <a:r>
                <a:rPr lang="pt-BR" sz="14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345281</xdr:colOff>
      <xdr:row>74</xdr:row>
      <xdr:rowOff>0</xdr:rowOff>
    </xdr:from>
    <xdr:ext cx="424076" cy="2143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/>
            <xdr:cNvSpPr txBox="1"/>
          </xdr:nvSpPr>
          <xdr:spPr>
            <a:xfrm>
              <a:off x="1559719" y="15120938"/>
              <a:ext cx="424076" cy="2143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𝑀𝑂𝐵</m:t>
                        </m:r>
                      </m:sub>
                    </m:sSub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4" name="CaixaDeTexto 3"/>
            <xdr:cNvSpPr txBox="1"/>
          </xdr:nvSpPr>
          <xdr:spPr>
            <a:xfrm>
              <a:off x="1559719" y="15120938"/>
              <a:ext cx="424076" cy="2143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𝐶_𝑀𝑂𝐵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</xdr:col>
      <xdr:colOff>471486</xdr:colOff>
      <xdr:row>75</xdr:row>
      <xdr:rowOff>14290</xdr:rowOff>
    </xdr:from>
    <xdr:ext cx="25301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/>
            <xdr:cNvSpPr txBox="1"/>
          </xdr:nvSpPr>
          <xdr:spPr>
            <a:xfrm>
              <a:off x="1685924" y="15325728"/>
              <a:ext cx="2530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𝐷𝑀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5" name="CaixaDeTexto 4"/>
            <xdr:cNvSpPr txBox="1"/>
          </xdr:nvSpPr>
          <xdr:spPr>
            <a:xfrm>
              <a:off x="1685924" y="15325728"/>
              <a:ext cx="25301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𝐷𝑀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</xdr:col>
      <xdr:colOff>590548</xdr:colOff>
      <xdr:row>76</xdr:row>
      <xdr:rowOff>26196</xdr:rowOff>
    </xdr:from>
    <xdr:ext cx="13465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/>
            <xdr:cNvSpPr txBox="1"/>
          </xdr:nvSpPr>
          <xdr:spPr>
            <a:xfrm>
              <a:off x="1804986" y="15528134"/>
              <a:ext cx="13465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𝐾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6" name="CaixaDeTexto 5"/>
            <xdr:cNvSpPr txBox="1"/>
          </xdr:nvSpPr>
          <xdr:spPr>
            <a:xfrm>
              <a:off x="1804986" y="15528134"/>
              <a:ext cx="13465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𝐾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</xdr:col>
      <xdr:colOff>509586</xdr:colOff>
      <xdr:row>77</xdr:row>
      <xdr:rowOff>2383</xdr:rowOff>
    </xdr:from>
    <xdr:ext cx="21800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ixaDeTexto 6"/>
            <xdr:cNvSpPr txBox="1"/>
          </xdr:nvSpPr>
          <xdr:spPr>
            <a:xfrm>
              <a:off x="1724024" y="15694821"/>
              <a:ext cx="2180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𝐹𝑈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7" name="CaixaDeTexto 6"/>
            <xdr:cNvSpPr txBox="1"/>
          </xdr:nvSpPr>
          <xdr:spPr>
            <a:xfrm>
              <a:off x="1724024" y="15694821"/>
              <a:ext cx="2180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𝐹𝑈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</xdr:col>
      <xdr:colOff>604835</xdr:colOff>
      <xdr:row>77</xdr:row>
      <xdr:rowOff>188125</xdr:rowOff>
    </xdr:from>
    <xdr:ext cx="12458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aixaDeTexto 7"/>
            <xdr:cNvSpPr txBox="1"/>
          </xdr:nvSpPr>
          <xdr:spPr>
            <a:xfrm>
              <a:off x="1819273" y="15880563"/>
              <a:ext cx="1245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8" name="CaixaDeTexto 7"/>
            <xdr:cNvSpPr txBox="1"/>
          </xdr:nvSpPr>
          <xdr:spPr>
            <a:xfrm>
              <a:off x="1819273" y="15880563"/>
              <a:ext cx="1245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𝑉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</xdr:col>
      <xdr:colOff>500059</xdr:colOff>
      <xdr:row>78</xdr:row>
      <xdr:rowOff>173832</xdr:rowOff>
    </xdr:from>
    <xdr:ext cx="29205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aixaDeTexto 8"/>
            <xdr:cNvSpPr txBox="1"/>
          </xdr:nvSpPr>
          <xdr:spPr>
            <a:xfrm>
              <a:off x="1714497" y="16056770"/>
              <a:ext cx="29205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9" name="CaixaDeTexto 8"/>
            <xdr:cNvSpPr txBox="1"/>
          </xdr:nvSpPr>
          <xdr:spPr>
            <a:xfrm>
              <a:off x="1714497" y="16056770"/>
              <a:ext cx="29205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𝐶_𝐻</a:t>
              </a:r>
              <a:endParaRPr lang="pt-BR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3</xdr:row>
      <xdr:rowOff>133350</xdr:rowOff>
    </xdr:from>
    <xdr:to>
      <xdr:col>3</xdr:col>
      <xdr:colOff>447676</xdr:colOff>
      <xdr:row>6</xdr:row>
      <xdr:rowOff>54515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6" y="714375"/>
          <a:ext cx="1638300" cy="492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388144</xdr:colOff>
      <xdr:row>38</xdr:row>
      <xdr:rowOff>155970</xdr:rowOff>
    </xdr:from>
    <xdr:ext cx="3283591" cy="358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/>
            <xdr:cNvSpPr txBox="1"/>
          </xdr:nvSpPr>
          <xdr:spPr>
            <a:xfrm>
              <a:off x="2921794" y="9395220"/>
              <a:ext cx="3283591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𝐵𝐷𝐼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1+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𝐴𝐶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e>
                        </m:d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ctrlP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1+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𝐷𝐹</m:t>
                            </m:r>
                          </m:e>
                        </m:d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∗(1+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  <m:r>
                          <m:rPr>
                            <m:nor/>
                          </m:rPr>
                          <a:rPr lang="pt-BR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(1−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𝐼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pt-BR" sz="1100" b="0" i="1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2921794" y="9395220"/>
              <a:ext cx="3283591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𝐵𝐷𝐼=(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(1+𝐴𝐶+𝑆+𝑅+𝐺)∗(1+𝐷𝐹)∗(1+𝐿)"</a:t>
              </a:r>
              <a:r>
                <a:rPr lang="pt-BR" i="0">
                  <a:effectLst/>
                </a:rPr>
                <a:t> </a:t>
              </a:r>
              <a:r>
                <a:rPr lang="pt-BR" sz="1100" b="0" i="0">
                  <a:effectLst/>
                  <a:latin typeface="Cambria Math" panose="02040503050406030204" pitchFamily="18" charset="0"/>
                </a:rPr>
                <a:t>" )/(</a:t>
              </a:r>
              <a:r>
                <a:rPr lang="pt-BR" sz="1100" b="0" i="0">
                  <a:latin typeface="Cambria Math" panose="02040503050406030204" pitchFamily="18" charset="0"/>
                </a:rPr>
                <a:t>(1−𝐼))−1</a:t>
              </a:r>
              <a:endParaRPr lang="pt-BR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3</xdr:row>
      <xdr:rowOff>133350</xdr:rowOff>
    </xdr:from>
    <xdr:to>
      <xdr:col>3</xdr:col>
      <xdr:colOff>447676</xdr:colOff>
      <xdr:row>6</xdr:row>
      <xdr:rowOff>54515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5" y="716756"/>
          <a:ext cx="1633537" cy="492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388144</xdr:colOff>
      <xdr:row>37</xdr:row>
      <xdr:rowOff>155970</xdr:rowOff>
    </xdr:from>
    <xdr:ext cx="3283591" cy="358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/>
            <xdr:cNvSpPr txBox="1"/>
          </xdr:nvSpPr>
          <xdr:spPr>
            <a:xfrm>
              <a:off x="2912269" y="8609408"/>
              <a:ext cx="3283591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𝐵𝐷𝐼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1+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𝐴𝐶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𝐺</m:t>
                            </m:r>
                          </m:e>
                        </m:d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ctrlP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1+</m:t>
                            </m:r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𝐷𝐹</m:t>
                            </m:r>
                          </m:e>
                        </m:d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∗(1+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  <m:r>
                          <m:rPr>
                            <m:nor/>
                          </m:rPr>
                          <a:rPr lang="pt-BR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(1−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𝐼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pt-BR" sz="1100" b="0" i="1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2912269" y="8609408"/>
              <a:ext cx="3283591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𝐵𝐷𝐼=(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(1+𝐴𝐶+𝑆+𝑅+𝐺)∗(1+𝐷𝐹)∗(1+𝐿)"</a:t>
              </a:r>
              <a:r>
                <a:rPr lang="pt-BR" i="0">
                  <a:effectLst/>
                </a:rPr>
                <a:t> </a:t>
              </a:r>
              <a:r>
                <a:rPr lang="pt-BR" sz="1100" b="0" i="0">
                  <a:effectLst/>
                  <a:latin typeface="Cambria Math" panose="02040503050406030204" pitchFamily="18" charset="0"/>
                </a:rPr>
                <a:t>" )/(</a:t>
              </a:r>
              <a:r>
                <a:rPr lang="pt-BR" sz="1100" b="0" i="0">
                  <a:latin typeface="Cambria Math" panose="02040503050406030204" pitchFamily="18" charset="0"/>
                </a:rPr>
                <a:t>(1−𝐼))−1</a:t>
              </a:r>
              <a:endParaRPr lang="pt-BR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322755</xdr:colOff>
      <xdr:row>2</xdr:row>
      <xdr:rowOff>22153</xdr:rowOff>
    </xdr:from>
    <xdr:to>
      <xdr:col>3</xdr:col>
      <xdr:colOff>897441</xdr:colOff>
      <xdr:row>5</xdr:row>
      <xdr:rowOff>12628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38" y="413736"/>
          <a:ext cx="1897603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4" tint="0.79998168889431442"/>
    <pageSetUpPr fitToPage="1"/>
  </sheetPr>
  <dimension ref="B2:H48"/>
  <sheetViews>
    <sheetView showGridLines="0" view="pageBreakPreview" topLeftCell="A10" zoomScale="80" zoomScaleNormal="100" zoomScaleSheetLayoutView="80" workbookViewId="0">
      <selection activeCell="M23" sqref="M23"/>
    </sheetView>
  </sheetViews>
  <sheetFormatPr defaultRowHeight="15" x14ac:dyDescent="0.25"/>
  <cols>
    <col min="1" max="2" width="9.140625" style="334"/>
    <col min="3" max="3" width="10.5703125" style="334" customWidth="1"/>
    <col min="4" max="4" width="9.140625" style="334"/>
    <col min="5" max="5" width="15" style="334" customWidth="1"/>
    <col min="6" max="6" width="29.140625" style="334" customWidth="1"/>
    <col min="7" max="7" width="23.7109375" style="334" customWidth="1"/>
    <col min="8" max="8" width="11.140625" style="334" customWidth="1"/>
    <col min="9" max="16384" width="9.140625" style="334"/>
  </cols>
  <sheetData>
    <row r="2" spans="2:8" ht="15.75" thickBot="1" x14ac:dyDescent="0.3"/>
    <row r="3" spans="2:8" x14ac:dyDescent="0.25">
      <c r="B3" s="95"/>
      <c r="C3" s="96"/>
      <c r="D3" s="96"/>
      <c r="E3" s="96"/>
      <c r="F3" s="96"/>
      <c r="G3" s="96"/>
      <c r="H3" s="97"/>
    </row>
    <row r="4" spans="2:8" x14ac:dyDescent="0.25">
      <c r="B4" s="98"/>
      <c r="C4" s="99"/>
      <c r="D4" s="99"/>
      <c r="E4" s="358" t="s">
        <v>84</v>
      </c>
      <c r="F4" s="75" t="s">
        <v>89</v>
      </c>
      <c r="G4" s="100"/>
      <c r="H4" s="101"/>
    </row>
    <row r="5" spans="2:8" x14ac:dyDescent="0.25">
      <c r="B5" s="98"/>
      <c r="C5" s="99"/>
      <c r="D5" s="99"/>
      <c r="E5" s="358" t="s">
        <v>85</v>
      </c>
      <c r="F5" s="75" t="s">
        <v>88</v>
      </c>
      <c r="G5" s="100"/>
      <c r="H5" s="101"/>
    </row>
    <row r="6" spans="2:8" x14ac:dyDescent="0.25">
      <c r="B6" s="98"/>
      <c r="C6" s="99"/>
      <c r="D6" s="99"/>
      <c r="E6" s="358" t="s">
        <v>86</v>
      </c>
      <c r="F6" s="75" t="s">
        <v>90</v>
      </c>
      <c r="G6" s="100"/>
      <c r="H6" s="101"/>
    </row>
    <row r="7" spans="2:8" x14ac:dyDescent="0.25">
      <c r="B7" s="102"/>
      <c r="C7" s="99"/>
      <c r="D7" s="99"/>
      <c r="E7" s="358" t="s">
        <v>87</v>
      </c>
      <c r="F7" s="75" t="s">
        <v>91</v>
      </c>
      <c r="G7" s="103"/>
      <c r="H7" s="104"/>
    </row>
    <row r="8" spans="2:8" x14ac:dyDescent="0.25">
      <c r="B8" s="102"/>
      <c r="C8" s="99"/>
      <c r="D8" s="99"/>
      <c r="E8" s="75"/>
      <c r="F8" s="103"/>
      <c r="G8" s="103"/>
      <c r="H8" s="104"/>
    </row>
    <row r="9" spans="2:8" x14ac:dyDescent="0.25">
      <c r="B9" s="102"/>
      <c r="C9" s="99"/>
      <c r="D9" s="99"/>
      <c r="E9" s="75"/>
      <c r="F9" s="99"/>
      <c r="G9" s="99"/>
      <c r="H9" s="121"/>
    </row>
    <row r="10" spans="2:8" x14ac:dyDescent="0.25">
      <c r="B10" s="105"/>
      <c r="C10" s="99"/>
      <c r="D10" s="106" t="s">
        <v>46</v>
      </c>
      <c r="E10" s="107">
        <v>60649.21</v>
      </c>
      <c r="F10" s="108" t="s">
        <v>36</v>
      </c>
      <c r="G10" s="109">
        <v>44610</v>
      </c>
      <c r="H10" s="104"/>
    </row>
    <row r="11" spans="2:8" x14ac:dyDescent="0.25">
      <c r="B11" s="110"/>
      <c r="C11" s="99"/>
      <c r="D11" s="99"/>
      <c r="E11" s="111"/>
      <c r="F11" s="108" t="s">
        <v>52</v>
      </c>
      <c r="G11" s="103" t="s">
        <v>38</v>
      </c>
      <c r="H11" s="121"/>
    </row>
    <row r="12" spans="2:8" x14ac:dyDescent="0.25">
      <c r="B12" s="105"/>
      <c r="C12" s="99"/>
      <c r="D12" s="106" t="s">
        <v>29</v>
      </c>
      <c r="E12" s="112">
        <f>'BDI - Transporte'!$H$36</f>
        <v>0</v>
      </c>
      <c r="F12" s="99"/>
      <c r="G12" s="99"/>
      <c r="H12" s="121"/>
    </row>
    <row r="13" spans="2:8" x14ac:dyDescent="0.25">
      <c r="B13" s="105"/>
      <c r="C13" s="99"/>
      <c r="D13" s="106" t="s">
        <v>30</v>
      </c>
      <c r="E13" s="112">
        <f>Orçamento!J4</f>
        <v>0.15</v>
      </c>
      <c r="F13" s="113" t="s">
        <v>41</v>
      </c>
      <c r="G13" s="76" t="s">
        <v>39</v>
      </c>
      <c r="H13" s="104"/>
    </row>
    <row r="14" spans="2:8" x14ac:dyDescent="0.25">
      <c r="B14" s="105"/>
      <c r="C14" s="99"/>
      <c r="D14" s="106" t="s">
        <v>31</v>
      </c>
      <c r="E14" s="112">
        <f>'BDI - Serviço'!H35</f>
        <v>0</v>
      </c>
      <c r="F14" s="114"/>
      <c r="G14" s="76" t="s">
        <v>40</v>
      </c>
      <c r="H14" s="104"/>
    </row>
    <row r="15" spans="2:8" x14ac:dyDescent="0.25">
      <c r="B15" s="105"/>
      <c r="C15" s="99"/>
      <c r="D15" s="115"/>
      <c r="E15" s="112"/>
      <c r="F15" s="114"/>
      <c r="G15" s="76"/>
      <c r="H15" s="104"/>
    </row>
    <row r="16" spans="2:8" x14ac:dyDescent="0.25">
      <c r="B16" s="105"/>
      <c r="C16" s="99"/>
      <c r="D16" s="115"/>
      <c r="E16" s="331" t="s">
        <v>254</v>
      </c>
      <c r="F16" s="447" t="s">
        <v>268</v>
      </c>
      <c r="G16" s="76"/>
      <c r="H16" s="104"/>
    </row>
    <row r="17" spans="2:8" ht="15.75" thickBot="1" x14ac:dyDescent="0.3">
      <c r="B17" s="102"/>
      <c r="C17" s="75"/>
      <c r="D17" s="103"/>
      <c r="E17" s="103"/>
      <c r="F17" s="103"/>
      <c r="G17" s="103"/>
      <c r="H17" s="104"/>
    </row>
    <row r="18" spans="2:8" ht="32.1" customHeight="1" thickBot="1" x14ac:dyDescent="0.3">
      <c r="B18" s="478" t="s">
        <v>252</v>
      </c>
      <c r="C18" s="479"/>
      <c r="D18" s="479"/>
      <c r="E18" s="479"/>
      <c r="F18" s="479"/>
      <c r="G18" s="479"/>
      <c r="H18" s="480"/>
    </row>
    <row r="19" spans="2:8" ht="15" customHeight="1" thickBot="1" x14ac:dyDescent="0.3">
      <c r="B19" s="451"/>
      <c r="C19" s="452"/>
      <c r="D19" s="452"/>
      <c r="E19" s="452"/>
      <c r="F19" s="452"/>
      <c r="G19" s="452"/>
      <c r="H19" s="453"/>
    </row>
    <row r="20" spans="2:8" ht="27" customHeight="1" x14ac:dyDescent="0.25">
      <c r="B20" s="481" t="s">
        <v>48</v>
      </c>
      <c r="C20" s="482"/>
      <c r="D20" s="482"/>
      <c r="E20" s="482"/>
      <c r="F20" s="482"/>
      <c r="G20" s="487" t="s">
        <v>47</v>
      </c>
      <c r="H20" s="488"/>
    </row>
    <row r="21" spans="2:8" ht="23.25" customHeight="1" x14ac:dyDescent="0.25">
      <c r="B21" s="360" t="s">
        <v>1</v>
      </c>
      <c r="C21" s="483" t="s">
        <v>49</v>
      </c>
      <c r="D21" s="483"/>
      <c r="E21" s="483"/>
      <c r="F21" s="483"/>
      <c r="G21" s="361" t="s">
        <v>45</v>
      </c>
      <c r="H21" s="362" t="s">
        <v>50</v>
      </c>
    </row>
    <row r="22" spans="2:8" ht="21.95" customHeight="1" x14ac:dyDescent="0.25">
      <c r="B22" s="363">
        <v>1</v>
      </c>
      <c r="C22" s="463" t="str">
        <f>Orçamento!E15</f>
        <v>SERVIÇOS PRELIMINARES</v>
      </c>
      <c r="D22" s="464"/>
      <c r="E22" s="464"/>
      <c r="F22" s="465"/>
      <c r="G22" s="364">
        <f>Orçamento!M15</f>
        <v>0</v>
      </c>
      <c r="H22" s="365" t="e">
        <f>G22/$G$37</f>
        <v>#DIV/0!</v>
      </c>
    </row>
    <row r="23" spans="2:8" ht="21.95" customHeight="1" x14ac:dyDescent="0.25">
      <c r="B23" s="366">
        <v>2</v>
      </c>
      <c r="C23" s="460" t="str">
        <f>Orçamento!E19</f>
        <v>DEMOLIÇÃO</v>
      </c>
      <c r="D23" s="461"/>
      <c r="E23" s="461"/>
      <c r="F23" s="462"/>
      <c r="G23" s="367">
        <f>Orçamento!M19</f>
        <v>0</v>
      </c>
      <c r="H23" s="368" t="e">
        <f t="shared" ref="H23:H24" si="0">G23/$G$37</f>
        <v>#DIV/0!</v>
      </c>
    </row>
    <row r="24" spans="2:8" ht="21.95" customHeight="1" x14ac:dyDescent="0.25">
      <c r="B24" s="366">
        <v>3</v>
      </c>
      <c r="C24" s="460" t="str">
        <f>Orçamento!E22</f>
        <v>TERRAPLENAGEM E PAVIMENTAÇÃO</v>
      </c>
      <c r="D24" s="461"/>
      <c r="E24" s="461"/>
      <c r="F24" s="462"/>
      <c r="G24" s="367">
        <f>Orçamento!M22</f>
        <v>0</v>
      </c>
      <c r="H24" s="368" t="e">
        <f t="shared" si="0"/>
        <v>#DIV/0!</v>
      </c>
    </row>
    <row r="25" spans="2:8" ht="21.95" customHeight="1" x14ac:dyDescent="0.25">
      <c r="B25" s="366"/>
      <c r="C25" s="457"/>
      <c r="D25" s="458"/>
      <c r="E25" s="458"/>
      <c r="F25" s="459"/>
      <c r="G25" s="369"/>
      <c r="H25" s="370"/>
    </row>
    <row r="26" spans="2:8" ht="21.95" customHeight="1" x14ac:dyDescent="0.25">
      <c r="B26" s="366"/>
      <c r="C26" s="454"/>
      <c r="D26" s="455"/>
      <c r="E26" s="455"/>
      <c r="F26" s="456"/>
      <c r="G26" s="369"/>
      <c r="H26" s="370"/>
    </row>
    <row r="27" spans="2:8" ht="21.95" customHeight="1" x14ac:dyDescent="0.25">
      <c r="B27" s="366"/>
      <c r="C27" s="457"/>
      <c r="D27" s="458"/>
      <c r="E27" s="458"/>
      <c r="F27" s="459"/>
      <c r="G27" s="369"/>
      <c r="H27" s="370"/>
    </row>
    <row r="28" spans="2:8" ht="21.95" customHeight="1" x14ac:dyDescent="0.25">
      <c r="B28" s="371"/>
      <c r="C28" s="475"/>
      <c r="D28" s="476"/>
      <c r="E28" s="476"/>
      <c r="F28" s="477"/>
      <c r="G28" s="369"/>
      <c r="H28" s="370"/>
    </row>
    <row r="29" spans="2:8" ht="21.95" customHeight="1" x14ac:dyDescent="0.25">
      <c r="B29" s="371"/>
      <c r="C29" s="475"/>
      <c r="D29" s="476"/>
      <c r="E29" s="476"/>
      <c r="F29" s="477"/>
      <c r="G29" s="369"/>
      <c r="H29" s="370"/>
    </row>
    <row r="30" spans="2:8" ht="21.95" customHeight="1" x14ac:dyDescent="0.25">
      <c r="B30" s="371"/>
      <c r="C30" s="475"/>
      <c r="D30" s="476"/>
      <c r="E30" s="476"/>
      <c r="F30" s="477"/>
      <c r="G30" s="369"/>
      <c r="H30" s="370"/>
    </row>
    <row r="31" spans="2:8" ht="21.95" customHeight="1" x14ac:dyDescent="0.25">
      <c r="B31" s="371"/>
      <c r="C31" s="472"/>
      <c r="D31" s="473"/>
      <c r="E31" s="473"/>
      <c r="F31" s="474"/>
      <c r="G31" s="369"/>
      <c r="H31" s="370"/>
    </row>
    <row r="32" spans="2:8" ht="21.95" customHeight="1" x14ac:dyDescent="0.25">
      <c r="B32" s="371"/>
      <c r="C32" s="472"/>
      <c r="D32" s="473"/>
      <c r="E32" s="473"/>
      <c r="F32" s="474"/>
      <c r="G32" s="369"/>
      <c r="H32" s="370"/>
    </row>
    <row r="33" spans="2:8" ht="21.95" customHeight="1" x14ac:dyDescent="0.25">
      <c r="B33" s="371"/>
      <c r="C33" s="472"/>
      <c r="D33" s="473"/>
      <c r="E33" s="473"/>
      <c r="F33" s="474"/>
      <c r="G33" s="369"/>
      <c r="H33" s="370"/>
    </row>
    <row r="34" spans="2:8" ht="21.95" customHeight="1" x14ac:dyDescent="0.25">
      <c r="B34" s="371"/>
      <c r="C34" s="472"/>
      <c r="D34" s="473"/>
      <c r="E34" s="473"/>
      <c r="F34" s="474"/>
      <c r="G34" s="369"/>
      <c r="H34" s="370"/>
    </row>
    <row r="35" spans="2:8" ht="21.95" customHeight="1" x14ac:dyDescent="0.25">
      <c r="B35" s="371"/>
      <c r="C35" s="472"/>
      <c r="D35" s="473"/>
      <c r="E35" s="473"/>
      <c r="F35" s="474"/>
      <c r="G35" s="372"/>
      <c r="H35" s="373"/>
    </row>
    <row r="36" spans="2:8" ht="21.95" customHeight="1" x14ac:dyDescent="0.25">
      <c r="B36" s="374"/>
      <c r="C36" s="484"/>
      <c r="D36" s="485"/>
      <c r="E36" s="485"/>
      <c r="F36" s="486"/>
      <c r="G36" s="375"/>
      <c r="H36" s="376"/>
    </row>
    <row r="37" spans="2:8" ht="21" customHeight="1" x14ac:dyDescent="0.25">
      <c r="B37" s="469" t="s">
        <v>53</v>
      </c>
      <c r="C37" s="470"/>
      <c r="D37" s="470"/>
      <c r="E37" s="470"/>
      <c r="F37" s="471"/>
      <c r="G37" s="377">
        <f>SUM(G22:G36)</f>
        <v>0</v>
      </c>
      <c r="H37" s="378" t="e">
        <f>SUM(H22:H36)</f>
        <v>#DIV/0!</v>
      </c>
    </row>
    <row r="38" spans="2:8" ht="18.75" customHeight="1" thickBot="1" x14ac:dyDescent="0.3">
      <c r="B38" s="466" t="s">
        <v>55</v>
      </c>
      <c r="C38" s="467"/>
      <c r="D38" s="467"/>
      <c r="E38" s="467"/>
      <c r="F38" s="468"/>
      <c r="G38" s="379">
        <f>G37/E10</f>
        <v>0</v>
      </c>
      <c r="H38" s="380"/>
    </row>
    <row r="39" spans="2:8" ht="18.75" customHeight="1" x14ac:dyDescent="0.25">
      <c r="B39" s="449" t="s">
        <v>51</v>
      </c>
      <c r="C39" s="450"/>
      <c r="D39" s="96"/>
      <c r="E39" s="96"/>
      <c r="F39" s="96"/>
      <c r="G39" s="381"/>
      <c r="H39" s="382"/>
    </row>
    <row r="40" spans="2:8" x14ac:dyDescent="0.25">
      <c r="B40" s="105"/>
      <c r="C40" s="99"/>
      <c r="D40" s="99"/>
      <c r="E40" s="111"/>
      <c r="F40" s="99"/>
      <c r="G40" s="99"/>
      <c r="H40" s="121"/>
    </row>
    <row r="41" spans="2:8" x14ac:dyDescent="0.25">
      <c r="B41" s="105"/>
      <c r="C41" s="99"/>
      <c r="D41" s="99"/>
      <c r="E41" s="99"/>
      <c r="F41" s="99"/>
      <c r="G41" s="99"/>
      <c r="H41" s="121"/>
    </row>
    <row r="42" spans="2:8" x14ac:dyDescent="0.25">
      <c r="B42" s="105"/>
      <c r="C42" s="99"/>
      <c r="D42" s="99"/>
      <c r="E42" s="112"/>
      <c r="F42" s="112"/>
      <c r="G42" s="383"/>
      <c r="H42" s="384"/>
    </row>
    <row r="43" spans="2:8" x14ac:dyDescent="0.25">
      <c r="B43" s="105"/>
      <c r="C43" s="99"/>
      <c r="D43" s="99"/>
      <c r="E43" s="112"/>
      <c r="F43" s="112"/>
      <c r="G43" s="383"/>
      <c r="H43" s="384"/>
    </row>
    <row r="44" spans="2:8" x14ac:dyDescent="0.25">
      <c r="B44" s="105"/>
      <c r="C44" s="99"/>
      <c r="D44" s="99"/>
      <c r="E44" s="112"/>
      <c r="F44" s="112"/>
      <c r="G44" s="99"/>
      <c r="H44" s="121"/>
    </row>
    <row r="45" spans="2:8" x14ac:dyDescent="0.25">
      <c r="B45" s="105"/>
      <c r="C45" s="99"/>
      <c r="D45" s="99"/>
      <c r="E45" s="99"/>
      <c r="F45" s="99"/>
      <c r="G45" s="99"/>
      <c r="H45" s="121"/>
    </row>
    <row r="46" spans="2:8" x14ac:dyDescent="0.25">
      <c r="B46" s="105"/>
      <c r="C46" s="99"/>
      <c r="D46" s="99"/>
      <c r="E46" s="99"/>
      <c r="F46" s="99"/>
      <c r="G46" s="99"/>
      <c r="H46" s="121"/>
    </row>
    <row r="47" spans="2:8" ht="15.75" thickBot="1" x14ac:dyDescent="0.3">
      <c r="B47" s="359"/>
      <c r="C47" s="123"/>
      <c r="D47" s="123"/>
      <c r="E47" s="123"/>
      <c r="F47" s="123"/>
      <c r="G47" s="123"/>
      <c r="H47" s="124"/>
    </row>
    <row r="48" spans="2:8" x14ac:dyDescent="0.25">
      <c r="B48" s="131"/>
      <c r="C48" s="131"/>
      <c r="D48" s="131"/>
      <c r="E48" s="131"/>
      <c r="F48" s="131"/>
      <c r="G48" s="131"/>
      <c r="H48" s="131"/>
    </row>
  </sheetData>
  <mergeCells count="23">
    <mergeCell ref="B18:H18"/>
    <mergeCell ref="B20:F20"/>
    <mergeCell ref="C21:F21"/>
    <mergeCell ref="C36:F36"/>
    <mergeCell ref="C35:F35"/>
    <mergeCell ref="C34:F34"/>
    <mergeCell ref="C33:F33"/>
    <mergeCell ref="G20:H20"/>
    <mergeCell ref="B39:C39"/>
    <mergeCell ref="B19:H19"/>
    <mergeCell ref="C26:F26"/>
    <mergeCell ref="C25:F25"/>
    <mergeCell ref="C24:F24"/>
    <mergeCell ref="C23:F23"/>
    <mergeCell ref="C22:F22"/>
    <mergeCell ref="B38:F38"/>
    <mergeCell ref="B37:F37"/>
    <mergeCell ref="C32:F32"/>
    <mergeCell ref="C31:F31"/>
    <mergeCell ref="C30:F30"/>
    <mergeCell ref="C29:F29"/>
    <mergeCell ref="C28:F28"/>
    <mergeCell ref="C27:F2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5"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4" tint="0.79998168889431442"/>
    <outlinePr summaryBelow="0"/>
    <pageSetUpPr fitToPage="1"/>
  </sheetPr>
  <dimension ref="B1:P38"/>
  <sheetViews>
    <sheetView showGridLines="0" tabSelected="1" view="pageBreakPreview" zoomScale="80" zoomScaleNormal="87" zoomScaleSheetLayoutView="80" workbookViewId="0">
      <pane ySplit="14" topLeftCell="A15" activePane="bottomLeft" state="frozen"/>
      <selection pane="bottomLeft" activeCell="B11" sqref="B11:M11"/>
    </sheetView>
  </sheetViews>
  <sheetFormatPr defaultColWidth="11.42578125" defaultRowHeight="15" outlineLevelRow="1" x14ac:dyDescent="0.25"/>
  <cols>
    <col min="1" max="1" width="4" style="16" customWidth="1"/>
    <col min="2" max="2" width="13.85546875" style="15" customWidth="1"/>
    <col min="3" max="3" width="10.85546875" style="15" customWidth="1"/>
    <col min="4" max="5" width="9.85546875" style="16" customWidth="1"/>
    <col min="6" max="6" width="84.7109375" style="16" customWidth="1"/>
    <col min="7" max="7" width="15.42578125" style="16" customWidth="1"/>
    <col min="8" max="8" width="10.85546875" style="15" customWidth="1"/>
    <col min="9" max="9" width="13.140625" style="16" customWidth="1"/>
    <col min="10" max="10" width="17.42578125" style="16" customWidth="1"/>
    <col min="11" max="12" width="15.85546875" style="15" customWidth="1"/>
    <col min="13" max="13" width="19.140625" style="15" customWidth="1"/>
    <col min="14" max="14" width="96.7109375" style="16" customWidth="1"/>
    <col min="15" max="15" width="11.42578125" style="16" customWidth="1"/>
    <col min="16" max="260" width="11.42578125" style="16"/>
    <col min="261" max="261" width="20.28515625" style="16" bestFit="1" customWidth="1"/>
    <col min="262" max="262" width="9.85546875" style="16" customWidth="1"/>
    <col min="263" max="263" width="86.5703125" style="16" customWidth="1"/>
    <col min="264" max="264" width="8.7109375" style="16" customWidth="1"/>
    <col min="265" max="265" width="14.28515625" style="16" bestFit="1" customWidth="1"/>
    <col min="266" max="266" width="19.140625" style="16" customWidth="1"/>
    <col min="267" max="267" width="16.5703125" style="16" customWidth="1"/>
    <col min="268" max="268" width="17.5703125" style="16" customWidth="1"/>
    <col min="269" max="269" width="26" style="16" customWidth="1"/>
    <col min="270" max="270" width="96.7109375" style="16" customWidth="1"/>
    <col min="271" max="271" width="11.42578125" style="16" customWidth="1"/>
    <col min="272" max="516" width="11.42578125" style="16"/>
    <col min="517" max="517" width="20.28515625" style="16" bestFit="1" customWidth="1"/>
    <col min="518" max="518" width="9.85546875" style="16" customWidth="1"/>
    <col min="519" max="519" width="86.5703125" style="16" customWidth="1"/>
    <col min="520" max="520" width="8.7109375" style="16" customWidth="1"/>
    <col min="521" max="521" width="14.28515625" style="16" bestFit="1" customWidth="1"/>
    <col min="522" max="522" width="19.140625" style="16" customWidth="1"/>
    <col min="523" max="523" width="16.5703125" style="16" customWidth="1"/>
    <col min="524" max="524" width="17.5703125" style="16" customWidth="1"/>
    <col min="525" max="525" width="26" style="16" customWidth="1"/>
    <col min="526" max="526" width="96.7109375" style="16" customWidth="1"/>
    <col min="527" max="527" width="11.42578125" style="16" customWidth="1"/>
    <col min="528" max="772" width="11.42578125" style="16"/>
    <col min="773" max="773" width="20.28515625" style="16" bestFit="1" customWidth="1"/>
    <col min="774" max="774" width="9.85546875" style="16" customWidth="1"/>
    <col min="775" max="775" width="86.5703125" style="16" customWidth="1"/>
    <col min="776" max="776" width="8.7109375" style="16" customWidth="1"/>
    <col min="777" max="777" width="14.28515625" style="16" bestFit="1" customWidth="1"/>
    <col min="778" max="778" width="19.140625" style="16" customWidth="1"/>
    <col min="779" max="779" width="16.5703125" style="16" customWidth="1"/>
    <col min="780" max="780" width="17.5703125" style="16" customWidth="1"/>
    <col min="781" max="781" width="26" style="16" customWidth="1"/>
    <col min="782" max="782" width="96.7109375" style="16" customWidth="1"/>
    <col min="783" max="783" width="11.42578125" style="16" customWidth="1"/>
    <col min="784" max="1028" width="11.42578125" style="16"/>
    <col min="1029" max="1029" width="20.28515625" style="16" bestFit="1" customWidth="1"/>
    <col min="1030" max="1030" width="9.85546875" style="16" customWidth="1"/>
    <col min="1031" max="1031" width="86.5703125" style="16" customWidth="1"/>
    <col min="1032" max="1032" width="8.7109375" style="16" customWidth="1"/>
    <col min="1033" max="1033" width="14.28515625" style="16" bestFit="1" customWidth="1"/>
    <col min="1034" max="1034" width="19.140625" style="16" customWidth="1"/>
    <col min="1035" max="1035" width="16.5703125" style="16" customWidth="1"/>
    <col min="1036" max="1036" width="17.5703125" style="16" customWidth="1"/>
    <col min="1037" max="1037" width="26" style="16" customWidth="1"/>
    <col min="1038" max="1038" width="96.7109375" style="16" customWidth="1"/>
    <col min="1039" max="1039" width="11.42578125" style="16" customWidth="1"/>
    <col min="1040" max="1284" width="11.42578125" style="16"/>
    <col min="1285" max="1285" width="20.28515625" style="16" bestFit="1" customWidth="1"/>
    <col min="1286" max="1286" width="9.85546875" style="16" customWidth="1"/>
    <col min="1287" max="1287" width="86.5703125" style="16" customWidth="1"/>
    <col min="1288" max="1288" width="8.7109375" style="16" customWidth="1"/>
    <col min="1289" max="1289" width="14.28515625" style="16" bestFit="1" customWidth="1"/>
    <col min="1290" max="1290" width="19.140625" style="16" customWidth="1"/>
    <col min="1291" max="1291" width="16.5703125" style="16" customWidth="1"/>
    <col min="1292" max="1292" width="17.5703125" style="16" customWidth="1"/>
    <col min="1293" max="1293" width="26" style="16" customWidth="1"/>
    <col min="1294" max="1294" width="96.7109375" style="16" customWidth="1"/>
    <col min="1295" max="1295" width="11.42578125" style="16" customWidth="1"/>
    <col min="1296" max="1540" width="11.42578125" style="16"/>
    <col min="1541" max="1541" width="20.28515625" style="16" bestFit="1" customWidth="1"/>
    <col min="1542" max="1542" width="9.85546875" style="16" customWidth="1"/>
    <col min="1543" max="1543" width="86.5703125" style="16" customWidth="1"/>
    <col min="1544" max="1544" width="8.7109375" style="16" customWidth="1"/>
    <col min="1545" max="1545" width="14.28515625" style="16" bestFit="1" customWidth="1"/>
    <col min="1546" max="1546" width="19.140625" style="16" customWidth="1"/>
    <col min="1547" max="1547" width="16.5703125" style="16" customWidth="1"/>
    <col min="1548" max="1548" width="17.5703125" style="16" customWidth="1"/>
    <col min="1549" max="1549" width="26" style="16" customWidth="1"/>
    <col min="1550" max="1550" width="96.7109375" style="16" customWidth="1"/>
    <col min="1551" max="1551" width="11.42578125" style="16" customWidth="1"/>
    <col min="1552" max="1796" width="11.42578125" style="16"/>
    <col min="1797" max="1797" width="20.28515625" style="16" bestFit="1" customWidth="1"/>
    <col min="1798" max="1798" width="9.85546875" style="16" customWidth="1"/>
    <col min="1799" max="1799" width="86.5703125" style="16" customWidth="1"/>
    <col min="1800" max="1800" width="8.7109375" style="16" customWidth="1"/>
    <col min="1801" max="1801" width="14.28515625" style="16" bestFit="1" customWidth="1"/>
    <col min="1802" max="1802" width="19.140625" style="16" customWidth="1"/>
    <col min="1803" max="1803" width="16.5703125" style="16" customWidth="1"/>
    <col min="1804" max="1804" width="17.5703125" style="16" customWidth="1"/>
    <col min="1805" max="1805" width="26" style="16" customWidth="1"/>
    <col min="1806" max="1806" width="96.7109375" style="16" customWidth="1"/>
    <col min="1807" max="1807" width="11.42578125" style="16" customWidth="1"/>
    <col min="1808" max="2052" width="11.42578125" style="16"/>
    <col min="2053" max="2053" width="20.28515625" style="16" bestFit="1" customWidth="1"/>
    <col min="2054" max="2054" width="9.85546875" style="16" customWidth="1"/>
    <col min="2055" max="2055" width="86.5703125" style="16" customWidth="1"/>
    <col min="2056" max="2056" width="8.7109375" style="16" customWidth="1"/>
    <col min="2057" max="2057" width="14.28515625" style="16" bestFit="1" customWidth="1"/>
    <col min="2058" max="2058" width="19.140625" style="16" customWidth="1"/>
    <col min="2059" max="2059" width="16.5703125" style="16" customWidth="1"/>
    <col min="2060" max="2060" width="17.5703125" style="16" customWidth="1"/>
    <col min="2061" max="2061" width="26" style="16" customWidth="1"/>
    <col min="2062" max="2062" width="96.7109375" style="16" customWidth="1"/>
    <col min="2063" max="2063" width="11.42578125" style="16" customWidth="1"/>
    <col min="2064" max="2308" width="11.42578125" style="16"/>
    <col min="2309" max="2309" width="20.28515625" style="16" bestFit="1" customWidth="1"/>
    <col min="2310" max="2310" width="9.85546875" style="16" customWidth="1"/>
    <col min="2311" max="2311" width="86.5703125" style="16" customWidth="1"/>
    <col min="2312" max="2312" width="8.7109375" style="16" customWidth="1"/>
    <col min="2313" max="2313" width="14.28515625" style="16" bestFit="1" customWidth="1"/>
    <col min="2314" max="2314" width="19.140625" style="16" customWidth="1"/>
    <col min="2315" max="2315" width="16.5703125" style="16" customWidth="1"/>
    <col min="2316" max="2316" width="17.5703125" style="16" customWidth="1"/>
    <col min="2317" max="2317" width="26" style="16" customWidth="1"/>
    <col min="2318" max="2318" width="96.7109375" style="16" customWidth="1"/>
    <col min="2319" max="2319" width="11.42578125" style="16" customWidth="1"/>
    <col min="2320" max="2564" width="11.42578125" style="16"/>
    <col min="2565" max="2565" width="20.28515625" style="16" bestFit="1" customWidth="1"/>
    <col min="2566" max="2566" width="9.85546875" style="16" customWidth="1"/>
    <col min="2567" max="2567" width="86.5703125" style="16" customWidth="1"/>
    <col min="2568" max="2568" width="8.7109375" style="16" customWidth="1"/>
    <col min="2569" max="2569" width="14.28515625" style="16" bestFit="1" customWidth="1"/>
    <col min="2570" max="2570" width="19.140625" style="16" customWidth="1"/>
    <col min="2571" max="2571" width="16.5703125" style="16" customWidth="1"/>
    <col min="2572" max="2572" width="17.5703125" style="16" customWidth="1"/>
    <col min="2573" max="2573" width="26" style="16" customWidth="1"/>
    <col min="2574" max="2574" width="96.7109375" style="16" customWidth="1"/>
    <col min="2575" max="2575" width="11.42578125" style="16" customWidth="1"/>
    <col min="2576" max="2820" width="11.42578125" style="16"/>
    <col min="2821" max="2821" width="20.28515625" style="16" bestFit="1" customWidth="1"/>
    <col min="2822" max="2822" width="9.85546875" style="16" customWidth="1"/>
    <col min="2823" max="2823" width="86.5703125" style="16" customWidth="1"/>
    <col min="2824" max="2824" width="8.7109375" style="16" customWidth="1"/>
    <col min="2825" max="2825" width="14.28515625" style="16" bestFit="1" customWidth="1"/>
    <col min="2826" max="2826" width="19.140625" style="16" customWidth="1"/>
    <col min="2827" max="2827" width="16.5703125" style="16" customWidth="1"/>
    <col min="2828" max="2828" width="17.5703125" style="16" customWidth="1"/>
    <col min="2829" max="2829" width="26" style="16" customWidth="1"/>
    <col min="2830" max="2830" width="96.7109375" style="16" customWidth="1"/>
    <col min="2831" max="2831" width="11.42578125" style="16" customWidth="1"/>
    <col min="2832" max="3076" width="11.42578125" style="16"/>
    <col min="3077" max="3077" width="20.28515625" style="16" bestFit="1" customWidth="1"/>
    <col min="3078" max="3078" width="9.85546875" style="16" customWidth="1"/>
    <col min="3079" max="3079" width="86.5703125" style="16" customWidth="1"/>
    <col min="3080" max="3080" width="8.7109375" style="16" customWidth="1"/>
    <col min="3081" max="3081" width="14.28515625" style="16" bestFit="1" customWidth="1"/>
    <col min="3082" max="3082" width="19.140625" style="16" customWidth="1"/>
    <col min="3083" max="3083" width="16.5703125" style="16" customWidth="1"/>
    <col min="3084" max="3084" width="17.5703125" style="16" customWidth="1"/>
    <col min="3085" max="3085" width="26" style="16" customWidth="1"/>
    <col min="3086" max="3086" width="96.7109375" style="16" customWidth="1"/>
    <col min="3087" max="3087" width="11.42578125" style="16" customWidth="1"/>
    <col min="3088" max="3332" width="11.42578125" style="16"/>
    <col min="3333" max="3333" width="20.28515625" style="16" bestFit="1" customWidth="1"/>
    <col min="3334" max="3334" width="9.85546875" style="16" customWidth="1"/>
    <col min="3335" max="3335" width="86.5703125" style="16" customWidth="1"/>
    <col min="3336" max="3336" width="8.7109375" style="16" customWidth="1"/>
    <col min="3337" max="3337" width="14.28515625" style="16" bestFit="1" customWidth="1"/>
    <col min="3338" max="3338" width="19.140625" style="16" customWidth="1"/>
    <col min="3339" max="3339" width="16.5703125" style="16" customWidth="1"/>
    <col min="3340" max="3340" width="17.5703125" style="16" customWidth="1"/>
    <col min="3341" max="3341" width="26" style="16" customWidth="1"/>
    <col min="3342" max="3342" width="96.7109375" style="16" customWidth="1"/>
    <col min="3343" max="3343" width="11.42578125" style="16" customWidth="1"/>
    <col min="3344" max="3588" width="11.42578125" style="16"/>
    <col min="3589" max="3589" width="20.28515625" style="16" bestFit="1" customWidth="1"/>
    <col min="3590" max="3590" width="9.85546875" style="16" customWidth="1"/>
    <col min="3591" max="3591" width="86.5703125" style="16" customWidth="1"/>
    <col min="3592" max="3592" width="8.7109375" style="16" customWidth="1"/>
    <col min="3593" max="3593" width="14.28515625" style="16" bestFit="1" customWidth="1"/>
    <col min="3594" max="3594" width="19.140625" style="16" customWidth="1"/>
    <col min="3595" max="3595" width="16.5703125" style="16" customWidth="1"/>
    <col min="3596" max="3596" width="17.5703125" style="16" customWidth="1"/>
    <col min="3597" max="3597" width="26" style="16" customWidth="1"/>
    <col min="3598" max="3598" width="96.7109375" style="16" customWidth="1"/>
    <col min="3599" max="3599" width="11.42578125" style="16" customWidth="1"/>
    <col min="3600" max="3844" width="11.42578125" style="16"/>
    <col min="3845" max="3845" width="20.28515625" style="16" bestFit="1" customWidth="1"/>
    <col min="3846" max="3846" width="9.85546875" style="16" customWidth="1"/>
    <col min="3847" max="3847" width="86.5703125" style="16" customWidth="1"/>
    <col min="3848" max="3848" width="8.7109375" style="16" customWidth="1"/>
    <col min="3849" max="3849" width="14.28515625" style="16" bestFit="1" customWidth="1"/>
    <col min="3850" max="3850" width="19.140625" style="16" customWidth="1"/>
    <col min="3851" max="3851" width="16.5703125" style="16" customWidth="1"/>
    <col min="3852" max="3852" width="17.5703125" style="16" customWidth="1"/>
    <col min="3853" max="3853" width="26" style="16" customWidth="1"/>
    <col min="3854" max="3854" width="96.7109375" style="16" customWidth="1"/>
    <col min="3855" max="3855" width="11.42578125" style="16" customWidth="1"/>
    <col min="3856" max="4100" width="11.42578125" style="16"/>
    <col min="4101" max="4101" width="20.28515625" style="16" bestFit="1" customWidth="1"/>
    <col min="4102" max="4102" width="9.85546875" style="16" customWidth="1"/>
    <col min="4103" max="4103" width="86.5703125" style="16" customWidth="1"/>
    <col min="4104" max="4104" width="8.7109375" style="16" customWidth="1"/>
    <col min="4105" max="4105" width="14.28515625" style="16" bestFit="1" customWidth="1"/>
    <col min="4106" max="4106" width="19.140625" style="16" customWidth="1"/>
    <col min="4107" max="4107" width="16.5703125" style="16" customWidth="1"/>
    <col min="4108" max="4108" width="17.5703125" style="16" customWidth="1"/>
    <col min="4109" max="4109" width="26" style="16" customWidth="1"/>
    <col min="4110" max="4110" width="96.7109375" style="16" customWidth="1"/>
    <col min="4111" max="4111" width="11.42578125" style="16" customWidth="1"/>
    <col min="4112" max="4356" width="11.42578125" style="16"/>
    <col min="4357" max="4357" width="20.28515625" style="16" bestFit="1" customWidth="1"/>
    <col min="4358" max="4358" width="9.85546875" style="16" customWidth="1"/>
    <col min="4359" max="4359" width="86.5703125" style="16" customWidth="1"/>
    <col min="4360" max="4360" width="8.7109375" style="16" customWidth="1"/>
    <col min="4361" max="4361" width="14.28515625" style="16" bestFit="1" customWidth="1"/>
    <col min="4362" max="4362" width="19.140625" style="16" customWidth="1"/>
    <col min="4363" max="4363" width="16.5703125" style="16" customWidth="1"/>
    <col min="4364" max="4364" width="17.5703125" style="16" customWidth="1"/>
    <col min="4365" max="4365" width="26" style="16" customWidth="1"/>
    <col min="4366" max="4366" width="96.7109375" style="16" customWidth="1"/>
    <col min="4367" max="4367" width="11.42578125" style="16" customWidth="1"/>
    <col min="4368" max="4612" width="11.42578125" style="16"/>
    <col min="4613" max="4613" width="20.28515625" style="16" bestFit="1" customWidth="1"/>
    <col min="4614" max="4614" width="9.85546875" style="16" customWidth="1"/>
    <col min="4615" max="4615" width="86.5703125" style="16" customWidth="1"/>
    <col min="4616" max="4616" width="8.7109375" style="16" customWidth="1"/>
    <col min="4617" max="4617" width="14.28515625" style="16" bestFit="1" customWidth="1"/>
    <col min="4618" max="4618" width="19.140625" style="16" customWidth="1"/>
    <col min="4619" max="4619" width="16.5703125" style="16" customWidth="1"/>
    <col min="4620" max="4620" width="17.5703125" style="16" customWidth="1"/>
    <col min="4621" max="4621" width="26" style="16" customWidth="1"/>
    <col min="4622" max="4622" width="96.7109375" style="16" customWidth="1"/>
    <col min="4623" max="4623" width="11.42578125" style="16" customWidth="1"/>
    <col min="4624" max="4868" width="11.42578125" style="16"/>
    <col min="4869" max="4869" width="20.28515625" style="16" bestFit="1" customWidth="1"/>
    <col min="4870" max="4870" width="9.85546875" style="16" customWidth="1"/>
    <col min="4871" max="4871" width="86.5703125" style="16" customWidth="1"/>
    <col min="4872" max="4872" width="8.7109375" style="16" customWidth="1"/>
    <col min="4873" max="4873" width="14.28515625" style="16" bestFit="1" customWidth="1"/>
    <col min="4874" max="4874" width="19.140625" style="16" customWidth="1"/>
    <col min="4875" max="4875" width="16.5703125" style="16" customWidth="1"/>
    <col min="4876" max="4876" width="17.5703125" style="16" customWidth="1"/>
    <col min="4877" max="4877" width="26" style="16" customWidth="1"/>
    <col min="4878" max="4878" width="96.7109375" style="16" customWidth="1"/>
    <col min="4879" max="4879" width="11.42578125" style="16" customWidth="1"/>
    <col min="4880" max="5124" width="11.42578125" style="16"/>
    <col min="5125" max="5125" width="20.28515625" style="16" bestFit="1" customWidth="1"/>
    <col min="5126" max="5126" width="9.85546875" style="16" customWidth="1"/>
    <col min="5127" max="5127" width="86.5703125" style="16" customWidth="1"/>
    <col min="5128" max="5128" width="8.7109375" style="16" customWidth="1"/>
    <col min="5129" max="5129" width="14.28515625" style="16" bestFit="1" customWidth="1"/>
    <col min="5130" max="5130" width="19.140625" style="16" customWidth="1"/>
    <col min="5131" max="5131" width="16.5703125" style="16" customWidth="1"/>
    <col min="5132" max="5132" width="17.5703125" style="16" customWidth="1"/>
    <col min="5133" max="5133" width="26" style="16" customWidth="1"/>
    <col min="5134" max="5134" width="96.7109375" style="16" customWidth="1"/>
    <col min="5135" max="5135" width="11.42578125" style="16" customWidth="1"/>
    <col min="5136" max="5380" width="11.42578125" style="16"/>
    <col min="5381" max="5381" width="20.28515625" style="16" bestFit="1" customWidth="1"/>
    <col min="5382" max="5382" width="9.85546875" style="16" customWidth="1"/>
    <col min="5383" max="5383" width="86.5703125" style="16" customWidth="1"/>
    <col min="5384" max="5384" width="8.7109375" style="16" customWidth="1"/>
    <col min="5385" max="5385" width="14.28515625" style="16" bestFit="1" customWidth="1"/>
    <col min="5386" max="5386" width="19.140625" style="16" customWidth="1"/>
    <col min="5387" max="5387" width="16.5703125" style="16" customWidth="1"/>
    <col min="5388" max="5388" width="17.5703125" style="16" customWidth="1"/>
    <col min="5389" max="5389" width="26" style="16" customWidth="1"/>
    <col min="5390" max="5390" width="96.7109375" style="16" customWidth="1"/>
    <col min="5391" max="5391" width="11.42578125" style="16" customWidth="1"/>
    <col min="5392" max="5636" width="11.42578125" style="16"/>
    <col min="5637" max="5637" width="20.28515625" style="16" bestFit="1" customWidth="1"/>
    <col min="5638" max="5638" width="9.85546875" style="16" customWidth="1"/>
    <col min="5639" max="5639" width="86.5703125" style="16" customWidth="1"/>
    <col min="5640" max="5640" width="8.7109375" style="16" customWidth="1"/>
    <col min="5641" max="5641" width="14.28515625" style="16" bestFit="1" customWidth="1"/>
    <col min="5642" max="5642" width="19.140625" style="16" customWidth="1"/>
    <col min="5643" max="5643" width="16.5703125" style="16" customWidth="1"/>
    <col min="5644" max="5644" width="17.5703125" style="16" customWidth="1"/>
    <col min="5645" max="5645" width="26" style="16" customWidth="1"/>
    <col min="5646" max="5646" width="96.7109375" style="16" customWidth="1"/>
    <col min="5647" max="5647" width="11.42578125" style="16" customWidth="1"/>
    <col min="5648" max="5892" width="11.42578125" style="16"/>
    <col min="5893" max="5893" width="20.28515625" style="16" bestFit="1" customWidth="1"/>
    <col min="5894" max="5894" width="9.85546875" style="16" customWidth="1"/>
    <col min="5895" max="5895" width="86.5703125" style="16" customWidth="1"/>
    <col min="5896" max="5896" width="8.7109375" style="16" customWidth="1"/>
    <col min="5897" max="5897" width="14.28515625" style="16" bestFit="1" customWidth="1"/>
    <col min="5898" max="5898" width="19.140625" style="16" customWidth="1"/>
    <col min="5899" max="5899" width="16.5703125" style="16" customWidth="1"/>
    <col min="5900" max="5900" width="17.5703125" style="16" customWidth="1"/>
    <col min="5901" max="5901" width="26" style="16" customWidth="1"/>
    <col min="5902" max="5902" width="96.7109375" style="16" customWidth="1"/>
    <col min="5903" max="5903" width="11.42578125" style="16" customWidth="1"/>
    <col min="5904" max="6148" width="11.42578125" style="16"/>
    <col min="6149" max="6149" width="20.28515625" style="16" bestFit="1" customWidth="1"/>
    <col min="6150" max="6150" width="9.85546875" style="16" customWidth="1"/>
    <col min="6151" max="6151" width="86.5703125" style="16" customWidth="1"/>
    <col min="6152" max="6152" width="8.7109375" style="16" customWidth="1"/>
    <col min="6153" max="6153" width="14.28515625" style="16" bestFit="1" customWidth="1"/>
    <col min="6154" max="6154" width="19.140625" style="16" customWidth="1"/>
    <col min="6155" max="6155" width="16.5703125" style="16" customWidth="1"/>
    <col min="6156" max="6156" width="17.5703125" style="16" customWidth="1"/>
    <col min="6157" max="6157" width="26" style="16" customWidth="1"/>
    <col min="6158" max="6158" width="96.7109375" style="16" customWidth="1"/>
    <col min="6159" max="6159" width="11.42578125" style="16" customWidth="1"/>
    <col min="6160" max="6404" width="11.42578125" style="16"/>
    <col min="6405" max="6405" width="20.28515625" style="16" bestFit="1" customWidth="1"/>
    <col min="6406" max="6406" width="9.85546875" style="16" customWidth="1"/>
    <col min="6407" max="6407" width="86.5703125" style="16" customWidth="1"/>
    <col min="6408" max="6408" width="8.7109375" style="16" customWidth="1"/>
    <col min="6409" max="6409" width="14.28515625" style="16" bestFit="1" customWidth="1"/>
    <col min="6410" max="6410" width="19.140625" style="16" customWidth="1"/>
    <col min="6411" max="6411" width="16.5703125" style="16" customWidth="1"/>
    <col min="6412" max="6412" width="17.5703125" style="16" customWidth="1"/>
    <col min="6413" max="6413" width="26" style="16" customWidth="1"/>
    <col min="6414" max="6414" width="96.7109375" style="16" customWidth="1"/>
    <col min="6415" max="6415" width="11.42578125" style="16" customWidth="1"/>
    <col min="6416" max="6660" width="11.42578125" style="16"/>
    <col min="6661" max="6661" width="20.28515625" style="16" bestFit="1" customWidth="1"/>
    <col min="6662" max="6662" width="9.85546875" style="16" customWidth="1"/>
    <col min="6663" max="6663" width="86.5703125" style="16" customWidth="1"/>
    <col min="6664" max="6664" width="8.7109375" style="16" customWidth="1"/>
    <col min="6665" max="6665" width="14.28515625" style="16" bestFit="1" customWidth="1"/>
    <col min="6666" max="6666" width="19.140625" style="16" customWidth="1"/>
    <col min="6667" max="6667" width="16.5703125" style="16" customWidth="1"/>
    <col min="6668" max="6668" width="17.5703125" style="16" customWidth="1"/>
    <col min="6669" max="6669" width="26" style="16" customWidth="1"/>
    <col min="6670" max="6670" width="96.7109375" style="16" customWidth="1"/>
    <col min="6671" max="6671" width="11.42578125" style="16" customWidth="1"/>
    <col min="6672" max="6916" width="11.42578125" style="16"/>
    <col min="6917" max="6917" width="20.28515625" style="16" bestFit="1" customWidth="1"/>
    <col min="6918" max="6918" width="9.85546875" style="16" customWidth="1"/>
    <col min="6919" max="6919" width="86.5703125" style="16" customWidth="1"/>
    <col min="6920" max="6920" width="8.7109375" style="16" customWidth="1"/>
    <col min="6921" max="6921" width="14.28515625" style="16" bestFit="1" customWidth="1"/>
    <col min="6922" max="6922" width="19.140625" style="16" customWidth="1"/>
    <col min="6923" max="6923" width="16.5703125" style="16" customWidth="1"/>
    <col min="6924" max="6924" width="17.5703125" style="16" customWidth="1"/>
    <col min="6925" max="6925" width="26" style="16" customWidth="1"/>
    <col min="6926" max="6926" width="96.7109375" style="16" customWidth="1"/>
    <col min="6927" max="6927" width="11.42578125" style="16" customWidth="1"/>
    <col min="6928" max="7172" width="11.42578125" style="16"/>
    <col min="7173" max="7173" width="20.28515625" style="16" bestFit="1" customWidth="1"/>
    <col min="7174" max="7174" width="9.85546875" style="16" customWidth="1"/>
    <col min="7175" max="7175" width="86.5703125" style="16" customWidth="1"/>
    <col min="7176" max="7176" width="8.7109375" style="16" customWidth="1"/>
    <col min="7177" max="7177" width="14.28515625" style="16" bestFit="1" customWidth="1"/>
    <col min="7178" max="7178" width="19.140625" style="16" customWidth="1"/>
    <col min="7179" max="7179" width="16.5703125" style="16" customWidth="1"/>
    <col min="7180" max="7180" width="17.5703125" style="16" customWidth="1"/>
    <col min="7181" max="7181" width="26" style="16" customWidth="1"/>
    <col min="7182" max="7182" width="96.7109375" style="16" customWidth="1"/>
    <col min="7183" max="7183" width="11.42578125" style="16" customWidth="1"/>
    <col min="7184" max="7428" width="11.42578125" style="16"/>
    <col min="7429" max="7429" width="20.28515625" style="16" bestFit="1" customWidth="1"/>
    <col min="7430" max="7430" width="9.85546875" style="16" customWidth="1"/>
    <col min="7431" max="7431" width="86.5703125" style="16" customWidth="1"/>
    <col min="7432" max="7432" width="8.7109375" style="16" customWidth="1"/>
    <col min="7433" max="7433" width="14.28515625" style="16" bestFit="1" customWidth="1"/>
    <col min="7434" max="7434" width="19.140625" style="16" customWidth="1"/>
    <col min="7435" max="7435" width="16.5703125" style="16" customWidth="1"/>
    <col min="7436" max="7436" width="17.5703125" style="16" customWidth="1"/>
    <col min="7437" max="7437" width="26" style="16" customWidth="1"/>
    <col min="7438" max="7438" width="96.7109375" style="16" customWidth="1"/>
    <col min="7439" max="7439" width="11.42578125" style="16" customWidth="1"/>
    <col min="7440" max="7684" width="11.42578125" style="16"/>
    <col min="7685" max="7685" width="20.28515625" style="16" bestFit="1" customWidth="1"/>
    <col min="7686" max="7686" width="9.85546875" style="16" customWidth="1"/>
    <col min="7687" max="7687" width="86.5703125" style="16" customWidth="1"/>
    <col min="7688" max="7688" width="8.7109375" style="16" customWidth="1"/>
    <col min="7689" max="7689" width="14.28515625" style="16" bestFit="1" customWidth="1"/>
    <col min="7690" max="7690" width="19.140625" style="16" customWidth="1"/>
    <col min="7691" max="7691" width="16.5703125" style="16" customWidth="1"/>
    <col min="7692" max="7692" width="17.5703125" style="16" customWidth="1"/>
    <col min="7693" max="7693" width="26" style="16" customWidth="1"/>
    <col min="7694" max="7694" width="96.7109375" style="16" customWidth="1"/>
    <col min="7695" max="7695" width="11.42578125" style="16" customWidth="1"/>
    <col min="7696" max="7940" width="11.42578125" style="16"/>
    <col min="7941" max="7941" width="20.28515625" style="16" bestFit="1" customWidth="1"/>
    <col min="7942" max="7942" width="9.85546875" style="16" customWidth="1"/>
    <col min="7943" max="7943" width="86.5703125" style="16" customWidth="1"/>
    <col min="7944" max="7944" width="8.7109375" style="16" customWidth="1"/>
    <col min="7945" max="7945" width="14.28515625" style="16" bestFit="1" customWidth="1"/>
    <col min="7946" max="7946" width="19.140625" style="16" customWidth="1"/>
    <col min="7947" max="7947" width="16.5703125" style="16" customWidth="1"/>
    <col min="7948" max="7948" width="17.5703125" style="16" customWidth="1"/>
    <col min="7949" max="7949" width="26" style="16" customWidth="1"/>
    <col min="7950" max="7950" width="96.7109375" style="16" customWidth="1"/>
    <col min="7951" max="7951" width="11.42578125" style="16" customWidth="1"/>
    <col min="7952" max="8196" width="11.42578125" style="16"/>
    <col min="8197" max="8197" width="20.28515625" style="16" bestFit="1" customWidth="1"/>
    <col min="8198" max="8198" width="9.85546875" style="16" customWidth="1"/>
    <col min="8199" max="8199" width="86.5703125" style="16" customWidth="1"/>
    <col min="8200" max="8200" width="8.7109375" style="16" customWidth="1"/>
    <col min="8201" max="8201" width="14.28515625" style="16" bestFit="1" customWidth="1"/>
    <col min="8202" max="8202" width="19.140625" style="16" customWidth="1"/>
    <col min="8203" max="8203" width="16.5703125" style="16" customWidth="1"/>
    <col min="8204" max="8204" width="17.5703125" style="16" customWidth="1"/>
    <col min="8205" max="8205" width="26" style="16" customWidth="1"/>
    <col min="8206" max="8206" width="96.7109375" style="16" customWidth="1"/>
    <col min="8207" max="8207" width="11.42578125" style="16" customWidth="1"/>
    <col min="8208" max="8452" width="11.42578125" style="16"/>
    <col min="8453" max="8453" width="20.28515625" style="16" bestFit="1" customWidth="1"/>
    <col min="8454" max="8454" width="9.85546875" style="16" customWidth="1"/>
    <col min="8455" max="8455" width="86.5703125" style="16" customWidth="1"/>
    <col min="8456" max="8456" width="8.7109375" style="16" customWidth="1"/>
    <col min="8457" max="8457" width="14.28515625" style="16" bestFit="1" customWidth="1"/>
    <col min="8458" max="8458" width="19.140625" style="16" customWidth="1"/>
    <col min="8459" max="8459" width="16.5703125" style="16" customWidth="1"/>
    <col min="8460" max="8460" width="17.5703125" style="16" customWidth="1"/>
    <col min="8461" max="8461" width="26" style="16" customWidth="1"/>
    <col min="8462" max="8462" width="96.7109375" style="16" customWidth="1"/>
    <col min="8463" max="8463" width="11.42578125" style="16" customWidth="1"/>
    <col min="8464" max="8708" width="11.42578125" style="16"/>
    <col min="8709" max="8709" width="20.28515625" style="16" bestFit="1" customWidth="1"/>
    <col min="8710" max="8710" width="9.85546875" style="16" customWidth="1"/>
    <col min="8711" max="8711" width="86.5703125" style="16" customWidth="1"/>
    <col min="8712" max="8712" width="8.7109375" style="16" customWidth="1"/>
    <col min="8713" max="8713" width="14.28515625" style="16" bestFit="1" customWidth="1"/>
    <col min="8714" max="8714" width="19.140625" style="16" customWidth="1"/>
    <col min="8715" max="8715" width="16.5703125" style="16" customWidth="1"/>
    <col min="8716" max="8716" width="17.5703125" style="16" customWidth="1"/>
    <col min="8717" max="8717" width="26" style="16" customWidth="1"/>
    <col min="8718" max="8718" width="96.7109375" style="16" customWidth="1"/>
    <col min="8719" max="8719" width="11.42578125" style="16" customWidth="1"/>
    <col min="8720" max="8964" width="11.42578125" style="16"/>
    <col min="8965" max="8965" width="20.28515625" style="16" bestFit="1" customWidth="1"/>
    <col min="8966" max="8966" width="9.85546875" style="16" customWidth="1"/>
    <col min="8967" max="8967" width="86.5703125" style="16" customWidth="1"/>
    <col min="8968" max="8968" width="8.7109375" style="16" customWidth="1"/>
    <col min="8969" max="8969" width="14.28515625" style="16" bestFit="1" customWidth="1"/>
    <col min="8970" max="8970" width="19.140625" style="16" customWidth="1"/>
    <col min="8971" max="8971" width="16.5703125" style="16" customWidth="1"/>
    <col min="8972" max="8972" width="17.5703125" style="16" customWidth="1"/>
    <col min="8973" max="8973" width="26" style="16" customWidth="1"/>
    <col min="8974" max="8974" width="96.7109375" style="16" customWidth="1"/>
    <col min="8975" max="8975" width="11.42578125" style="16" customWidth="1"/>
    <col min="8976" max="9220" width="11.42578125" style="16"/>
    <col min="9221" max="9221" width="20.28515625" style="16" bestFit="1" customWidth="1"/>
    <col min="9222" max="9222" width="9.85546875" style="16" customWidth="1"/>
    <col min="9223" max="9223" width="86.5703125" style="16" customWidth="1"/>
    <col min="9224" max="9224" width="8.7109375" style="16" customWidth="1"/>
    <col min="9225" max="9225" width="14.28515625" style="16" bestFit="1" customWidth="1"/>
    <col min="9226" max="9226" width="19.140625" style="16" customWidth="1"/>
    <col min="9227" max="9227" width="16.5703125" style="16" customWidth="1"/>
    <col min="9228" max="9228" width="17.5703125" style="16" customWidth="1"/>
    <col min="9229" max="9229" width="26" style="16" customWidth="1"/>
    <col min="9230" max="9230" width="96.7109375" style="16" customWidth="1"/>
    <col min="9231" max="9231" width="11.42578125" style="16" customWidth="1"/>
    <col min="9232" max="9476" width="11.42578125" style="16"/>
    <col min="9477" max="9477" width="20.28515625" style="16" bestFit="1" customWidth="1"/>
    <col min="9478" max="9478" width="9.85546875" style="16" customWidth="1"/>
    <col min="9479" max="9479" width="86.5703125" style="16" customWidth="1"/>
    <col min="9480" max="9480" width="8.7109375" style="16" customWidth="1"/>
    <col min="9481" max="9481" width="14.28515625" style="16" bestFit="1" customWidth="1"/>
    <col min="9482" max="9482" width="19.140625" style="16" customWidth="1"/>
    <col min="9483" max="9483" width="16.5703125" style="16" customWidth="1"/>
    <col min="9484" max="9484" width="17.5703125" style="16" customWidth="1"/>
    <col min="9485" max="9485" width="26" style="16" customWidth="1"/>
    <col min="9486" max="9486" width="96.7109375" style="16" customWidth="1"/>
    <col min="9487" max="9487" width="11.42578125" style="16" customWidth="1"/>
    <col min="9488" max="9732" width="11.42578125" style="16"/>
    <col min="9733" max="9733" width="20.28515625" style="16" bestFit="1" customWidth="1"/>
    <col min="9734" max="9734" width="9.85546875" style="16" customWidth="1"/>
    <col min="9735" max="9735" width="86.5703125" style="16" customWidth="1"/>
    <col min="9736" max="9736" width="8.7109375" style="16" customWidth="1"/>
    <col min="9737" max="9737" width="14.28515625" style="16" bestFit="1" customWidth="1"/>
    <col min="9738" max="9738" width="19.140625" style="16" customWidth="1"/>
    <col min="9739" max="9739" width="16.5703125" style="16" customWidth="1"/>
    <col min="9740" max="9740" width="17.5703125" style="16" customWidth="1"/>
    <col min="9741" max="9741" width="26" style="16" customWidth="1"/>
    <col min="9742" max="9742" width="96.7109375" style="16" customWidth="1"/>
    <col min="9743" max="9743" width="11.42578125" style="16" customWidth="1"/>
    <col min="9744" max="9988" width="11.42578125" style="16"/>
    <col min="9989" max="9989" width="20.28515625" style="16" bestFit="1" customWidth="1"/>
    <col min="9990" max="9990" width="9.85546875" style="16" customWidth="1"/>
    <col min="9991" max="9991" width="86.5703125" style="16" customWidth="1"/>
    <col min="9992" max="9992" width="8.7109375" style="16" customWidth="1"/>
    <col min="9993" max="9993" width="14.28515625" style="16" bestFit="1" customWidth="1"/>
    <col min="9994" max="9994" width="19.140625" style="16" customWidth="1"/>
    <col min="9995" max="9995" width="16.5703125" style="16" customWidth="1"/>
    <col min="9996" max="9996" width="17.5703125" style="16" customWidth="1"/>
    <col min="9997" max="9997" width="26" style="16" customWidth="1"/>
    <col min="9998" max="9998" width="96.7109375" style="16" customWidth="1"/>
    <col min="9999" max="9999" width="11.42578125" style="16" customWidth="1"/>
    <col min="10000" max="10244" width="11.42578125" style="16"/>
    <col min="10245" max="10245" width="20.28515625" style="16" bestFit="1" customWidth="1"/>
    <col min="10246" max="10246" width="9.85546875" style="16" customWidth="1"/>
    <col min="10247" max="10247" width="86.5703125" style="16" customWidth="1"/>
    <col min="10248" max="10248" width="8.7109375" style="16" customWidth="1"/>
    <col min="10249" max="10249" width="14.28515625" style="16" bestFit="1" customWidth="1"/>
    <col min="10250" max="10250" width="19.140625" style="16" customWidth="1"/>
    <col min="10251" max="10251" width="16.5703125" style="16" customWidth="1"/>
    <col min="10252" max="10252" width="17.5703125" style="16" customWidth="1"/>
    <col min="10253" max="10253" width="26" style="16" customWidth="1"/>
    <col min="10254" max="10254" width="96.7109375" style="16" customWidth="1"/>
    <col min="10255" max="10255" width="11.42578125" style="16" customWidth="1"/>
    <col min="10256" max="10500" width="11.42578125" style="16"/>
    <col min="10501" max="10501" width="20.28515625" style="16" bestFit="1" customWidth="1"/>
    <col min="10502" max="10502" width="9.85546875" style="16" customWidth="1"/>
    <col min="10503" max="10503" width="86.5703125" style="16" customWidth="1"/>
    <col min="10504" max="10504" width="8.7109375" style="16" customWidth="1"/>
    <col min="10505" max="10505" width="14.28515625" style="16" bestFit="1" customWidth="1"/>
    <col min="10506" max="10506" width="19.140625" style="16" customWidth="1"/>
    <col min="10507" max="10507" width="16.5703125" style="16" customWidth="1"/>
    <col min="10508" max="10508" width="17.5703125" style="16" customWidth="1"/>
    <col min="10509" max="10509" width="26" style="16" customWidth="1"/>
    <col min="10510" max="10510" width="96.7109375" style="16" customWidth="1"/>
    <col min="10511" max="10511" width="11.42578125" style="16" customWidth="1"/>
    <col min="10512" max="10756" width="11.42578125" style="16"/>
    <col min="10757" max="10757" width="20.28515625" style="16" bestFit="1" customWidth="1"/>
    <col min="10758" max="10758" width="9.85546875" style="16" customWidth="1"/>
    <col min="10759" max="10759" width="86.5703125" style="16" customWidth="1"/>
    <col min="10760" max="10760" width="8.7109375" style="16" customWidth="1"/>
    <col min="10761" max="10761" width="14.28515625" style="16" bestFit="1" customWidth="1"/>
    <col min="10762" max="10762" width="19.140625" style="16" customWidth="1"/>
    <col min="10763" max="10763" width="16.5703125" style="16" customWidth="1"/>
    <col min="10764" max="10764" width="17.5703125" style="16" customWidth="1"/>
    <col min="10765" max="10765" width="26" style="16" customWidth="1"/>
    <col min="10766" max="10766" width="96.7109375" style="16" customWidth="1"/>
    <col min="10767" max="10767" width="11.42578125" style="16" customWidth="1"/>
    <col min="10768" max="11012" width="11.42578125" style="16"/>
    <col min="11013" max="11013" width="20.28515625" style="16" bestFit="1" customWidth="1"/>
    <col min="11014" max="11014" width="9.85546875" style="16" customWidth="1"/>
    <col min="11015" max="11015" width="86.5703125" style="16" customWidth="1"/>
    <col min="11016" max="11016" width="8.7109375" style="16" customWidth="1"/>
    <col min="11017" max="11017" width="14.28515625" style="16" bestFit="1" customWidth="1"/>
    <col min="11018" max="11018" width="19.140625" style="16" customWidth="1"/>
    <col min="11019" max="11019" width="16.5703125" style="16" customWidth="1"/>
    <col min="11020" max="11020" width="17.5703125" style="16" customWidth="1"/>
    <col min="11021" max="11021" width="26" style="16" customWidth="1"/>
    <col min="11022" max="11022" width="96.7109375" style="16" customWidth="1"/>
    <col min="11023" max="11023" width="11.42578125" style="16" customWidth="1"/>
    <col min="11024" max="11268" width="11.42578125" style="16"/>
    <col min="11269" max="11269" width="20.28515625" style="16" bestFit="1" customWidth="1"/>
    <col min="11270" max="11270" width="9.85546875" style="16" customWidth="1"/>
    <col min="11271" max="11271" width="86.5703125" style="16" customWidth="1"/>
    <col min="11272" max="11272" width="8.7109375" style="16" customWidth="1"/>
    <col min="11273" max="11273" width="14.28515625" style="16" bestFit="1" customWidth="1"/>
    <col min="11274" max="11274" width="19.140625" style="16" customWidth="1"/>
    <col min="11275" max="11275" width="16.5703125" style="16" customWidth="1"/>
    <col min="11276" max="11276" width="17.5703125" style="16" customWidth="1"/>
    <col min="11277" max="11277" width="26" style="16" customWidth="1"/>
    <col min="11278" max="11278" width="96.7109375" style="16" customWidth="1"/>
    <col min="11279" max="11279" width="11.42578125" style="16" customWidth="1"/>
    <col min="11280" max="11524" width="11.42578125" style="16"/>
    <col min="11525" max="11525" width="20.28515625" style="16" bestFit="1" customWidth="1"/>
    <col min="11526" max="11526" width="9.85546875" style="16" customWidth="1"/>
    <col min="11527" max="11527" width="86.5703125" style="16" customWidth="1"/>
    <col min="11528" max="11528" width="8.7109375" style="16" customWidth="1"/>
    <col min="11529" max="11529" width="14.28515625" style="16" bestFit="1" customWidth="1"/>
    <col min="11530" max="11530" width="19.140625" style="16" customWidth="1"/>
    <col min="11531" max="11531" width="16.5703125" style="16" customWidth="1"/>
    <col min="11532" max="11532" width="17.5703125" style="16" customWidth="1"/>
    <col min="11533" max="11533" width="26" style="16" customWidth="1"/>
    <col min="11534" max="11534" width="96.7109375" style="16" customWidth="1"/>
    <col min="11535" max="11535" width="11.42578125" style="16" customWidth="1"/>
    <col min="11536" max="11780" width="11.42578125" style="16"/>
    <col min="11781" max="11781" width="20.28515625" style="16" bestFit="1" customWidth="1"/>
    <col min="11782" max="11782" width="9.85546875" style="16" customWidth="1"/>
    <col min="11783" max="11783" width="86.5703125" style="16" customWidth="1"/>
    <col min="11784" max="11784" width="8.7109375" style="16" customWidth="1"/>
    <col min="11785" max="11785" width="14.28515625" style="16" bestFit="1" customWidth="1"/>
    <col min="11786" max="11786" width="19.140625" style="16" customWidth="1"/>
    <col min="11787" max="11787" width="16.5703125" style="16" customWidth="1"/>
    <col min="11788" max="11788" width="17.5703125" style="16" customWidth="1"/>
    <col min="11789" max="11789" width="26" style="16" customWidth="1"/>
    <col min="11790" max="11790" width="96.7109375" style="16" customWidth="1"/>
    <col min="11791" max="11791" width="11.42578125" style="16" customWidth="1"/>
    <col min="11792" max="12036" width="11.42578125" style="16"/>
    <col min="12037" max="12037" width="20.28515625" style="16" bestFit="1" customWidth="1"/>
    <col min="12038" max="12038" width="9.85546875" style="16" customWidth="1"/>
    <col min="12039" max="12039" width="86.5703125" style="16" customWidth="1"/>
    <col min="12040" max="12040" width="8.7109375" style="16" customWidth="1"/>
    <col min="12041" max="12041" width="14.28515625" style="16" bestFit="1" customWidth="1"/>
    <col min="12042" max="12042" width="19.140625" style="16" customWidth="1"/>
    <col min="12043" max="12043" width="16.5703125" style="16" customWidth="1"/>
    <col min="12044" max="12044" width="17.5703125" style="16" customWidth="1"/>
    <col min="12045" max="12045" width="26" style="16" customWidth="1"/>
    <col min="12046" max="12046" width="96.7109375" style="16" customWidth="1"/>
    <col min="12047" max="12047" width="11.42578125" style="16" customWidth="1"/>
    <col min="12048" max="12292" width="11.42578125" style="16"/>
    <col min="12293" max="12293" width="20.28515625" style="16" bestFit="1" customWidth="1"/>
    <col min="12294" max="12294" width="9.85546875" style="16" customWidth="1"/>
    <col min="12295" max="12295" width="86.5703125" style="16" customWidth="1"/>
    <col min="12296" max="12296" width="8.7109375" style="16" customWidth="1"/>
    <col min="12297" max="12297" width="14.28515625" style="16" bestFit="1" customWidth="1"/>
    <col min="12298" max="12298" width="19.140625" style="16" customWidth="1"/>
    <col min="12299" max="12299" width="16.5703125" style="16" customWidth="1"/>
    <col min="12300" max="12300" width="17.5703125" style="16" customWidth="1"/>
    <col min="12301" max="12301" width="26" style="16" customWidth="1"/>
    <col min="12302" max="12302" width="96.7109375" style="16" customWidth="1"/>
    <col min="12303" max="12303" width="11.42578125" style="16" customWidth="1"/>
    <col min="12304" max="12548" width="11.42578125" style="16"/>
    <col min="12549" max="12549" width="20.28515625" style="16" bestFit="1" customWidth="1"/>
    <col min="12550" max="12550" width="9.85546875" style="16" customWidth="1"/>
    <col min="12551" max="12551" width="86.5703125" style="16" customWidth="1"/>
    <col min="12552" max="12552" width="8.7109375" style="16" customWidth="1"/>
    <col min="12553" max="12553" width="14.28515625" style="16" bestFit="1" customWidth="1"/>
    <col min="12554" max="12554" width="19.140625" style="16" customWidth="1"/>
    <col min="12555" max="12555" width="16.5703125" style="16" customWidth="1"/>
    <col min="12556" max="12556" width="17.5703125" style="16" customWidth="1"/>
    <col min="12557" max="12557" width="26" style="16" customWidth="1"/>
    <col min="12558" max="12558" width="96.7109375" style="16" customWidth="1"/>
    <col min="12559" max="12559" width="11.42578125" style="16" customWidth="1"/>
    <col min="12560" max="12804" width="11.42578125" style="16"/>
    <col min="12805" max="12805" width="20.28515625" style="16" bestFit="1" customWidth="1"/>
    <col min="12806" max="12806" width="9.85546875" style="16" customWidth="1"/>
    <col min="12807" max="12807" width="86.5703125" style="16" customWidth="1"/>
    <col min="12808" max="12808" width="8.7109375" style="16" customWidth="1"/>
    <col min="12809" max="12809" width="14.28515625" style="16" bestFit="1" customWidth="1"/>
    <col min="12810" max="12810" width="19.140625" style="16" customWidth="1"/>
    <col min="12811" max="12811" width="16.5703125" style="16" customWidth="1"/>
    <col min="12812" max="12812" width="17.5703125" style="16" customWidth="1"/>
    <col min="12813" max="12813" width="26" style="16" customWidth="1"/>
    <col min="12814" max="12814" width="96.7109375" style="16" customWidth="1"/>
    <col min="12815" max="12815" width="11.42578125" style="16" customWidth="1"/>
    <col min="12816" max="13060" width="11.42578125" style="16"/>
    <col min="13061" max="13061" width="20.28515625" style="16" bestFit="1" customWidth="1"/>
    <col min="13062" max="13062" width="9.85546875" style="16" customWidth="1"/>
    <col min="13063" max="13063" width="86.5703125" style="16" customWidth="1"/>
    <col min="13064" max="13064" width="8.7109375" style="16" customWidth="1"/>
    <col min="13065" max="13065" width="14.28515625" style="16" bestFit="1" customWidth="1"/>
    <col min="13066" max="13066" width="19.140625" style="16" customWidth="1"/>
    <col min="13067" max="13067" width="16.5703125" style="16" customWidth="1"/>
    <col min="13068" max="13068" width="17.5703125" style="16" customWidth="1"/>
    <col min="13069" max="13069" width="26" style="16" customWidth="1"/>
    <col min="13070" max="13070" width="96.7109375" style="16" customWidth="1"/>
    <col min="13071" max="13071" width="11.42578125" style="16" customWidth="1"/>
    <col min="13072" max="13316" width="11.42578125" style="16"/>
    <col min="13317" max="13317" width="20.28515625" style="16" bestFit="1" customWidth="1"/>
    <col min="13318" max="13318" width="9.85546875" style="16" customWidth="1"/>
    <col min="13319" max="13319" width="86.5703125" style="16" customWidth="1"/>
    <col min="13320" max="13320" width="8.7109375" style="16" customWidth="1"/>
    <col min="13321" max="13321" width="14.28515625" style="16" bestFit="1" customWidth="1"/>
    <col min="13322" max="13322" width="19.140625" style="16" customWidth="1"/>
    <col min="13323" max="13323" width="16.5703125" style="16" customWidth="1"/>
    <col min="13324" max="13324" width="17.5703125" style="16" customWidth="1"/>
    <col min="13325" max="13325" width="26" style="16" customWidth="1"/>
    <col min="13326" max="13326" width="96.7109375" style="16" customWidth="1"/>
    <col min="13327" max="13327" width="11.42578125" style="16" customWidth="1"/>
    <col min="13328" max="13572" width="11.42578125" style="16"/>
    <col min="13573" max="13573" width="20.28515625" style="16" bestFit="1" customWidth="1"/>
    <col min="13574" max="13574" width="9.85546875" style="16" customWidth="1"/>
    <col min="13575" max="13575" width="86.5703125" style="16" customWidth="1"/>
    <col min="13576" max="13576" width="8.7109375" style="16" customWidth="1"/>
    <col min="13577" max="13577" width="14.28515625" style="16" bestFit="1" customWidth="1"/>
    <col min="13578" max="13578" width="19.140625" style="16" customWidth="1"/>
    <col min="13579" max="13579" width="16.5703125" style="16" customWidth="1"/>
    <col min="13580" max="13580" width="17.5703125" style="16" customWidth="1"/>
    <col min="13581" max="13581" width="26" style="16" customWidth="1"/>
    <col min="13582" max="13582" width="96.7109375" style="16" customWidth="1"/>
    <col min="13583" max="13583" width="11.42578125" style="16" customWidth="1"/>
    <col min="13584" max="13828" width="11.42578125" style="16"/>
    <col min="13829" max="13829" width="20.28515625" style="16" bestFit="1" customWidth="1"/>
    <col min="13830" max="13830" width="9.85546875" style="16" customWidth="1"/>
    <col min="13831" max="13831" width="86.5703125" style="16" customWidth="1"/>
    <col min="13832" max="13832" width="8.7109375" style="16" customWidth="1"/>
    <col min="13833" max="13833" width="14.28515625" style="16" bestFit="1" customWidth="1"/>
    <col min="13834" max="13834" width="19.140625" style="16" customWidth="1"/>
    <col min="13835" max="13835" width="16.5703125" style="16" customWidth="1"/>
    <col min="13836" max="13836" width="17.5703125" style="16" customWidth="1"/>
    <col min="13837" max="13837" width="26" style="16" customWidth="1"/>
    <col min="13838" max="13838" width="96.7109375" style="16" customWidth="1"/>
    <col min="13839" max="13839" width="11.42578125" style="16" customWidth="1"/>
    <col min="13840" max="14084" width="11.42578125" style="16"/>
    <col min="14085" max="14085" width="20.28515625" style="16" bestFit="1" customWidth="1"/>
    <col min="14086" max="14086" width="9.85546875" style="16" customWidth="1"/>
    <col min="14087" max="14087" width="86.5703125" style="16" customWidth="1"/>
    <col min="14088" max="14088" width="8.7109375" style="16" customWidth="1"/>
    <col min="14089" max="14089" width="14.28515625" style="16" bestFit="1" customWidth="1"/>
    <col min="14090" max="14090" width="19.140625" style="16" customWidth="1"/>
    <col min="14091" max="14091" width="16.5703125" style="16" customWidth="1"/>
    <col min="14092" max="14092" width="17.5703125" style="16" customWidth="1"/>
    <col min="14093" max="14093" width="26" style="16" customWidth="1"/>
    <col min="14094" max="14094" width="96.7109375" style="16" customWidth="1"/>
    <col min="14095" max="14095" width="11.42578125" style="16" customWidth="1"/>
    <col min="14096" max="14340" width="11.42578125" style="16"/>
    <col min="14341" max="14341" width="20.28515625" style="16" bestFit="1" customWidth="1"/>
    <col min="14342" max="14342" width="9.85546875" style="16" customWidth="1"/>
    <col min="14343" max="14343" width="86.5703125" style="16" customWidth="1"/>
    <col min="14344" max="14344" width="8.7109375" style="16" customWidth="1"/>
    <col min="14345" max="14345" width="14.28515625" style="16" bestFit="1" customWidth="1"/>
    <col min="14346" max="14346" width="19.140625" style="16" customWidth="1"/>
    <col min="14347" max="14347" width="16.5703125" style="16" customWidth="1"/>
    <col min="14348" max="14348" width="17.5703125" style="16" customWidth="1"/>
    <col min="14349" max="14349" width="26" style="16" customWidth="1"/>
    <col min="14350" max="14350" width="96.7109375" style="16" customWidth="1"/>
    <col min="14351" max="14351" width="11.42578125" style="16" customWidth="1"/>
    <col min="14352" max="14596" width="11.42578125" style="16"/>
    <col min="14597" max="14597" width="20.28515625" style="16" bestFit="1" customWidth="1"/>
    <col min="14598" max="14598" width="9.85546875" style="16" customWidth="1"/>
    <col min="14599" max="14599" width="86.5703125" style="16" customWidth="1"/>
    <col min="14600" max="14600" width="8.7109375" style="16" customWidth="1"/>
    <col min="14601" max="14601" width="14.28515625" style="16" bestFit="1" customWidth="1"/>
    <col min="14602" max="14602" width="19.140625" style="16" customWidth="1"/>
    <col min="14603" max="14603" width="16.5703125" style="16" customWidth="1"/>
    <col min="14604" max="14604" width="17.5703125" style="16" customWidth="1"/>
    <col min="14605" max="14605" width="26" style="16" customWidth="1"/>
    <col min="14606" max="14606" width="96.7109375" style="16" customWidth="1"/>
    <col min="14607" max="14607" width="11.42578125" style="16" customWidth="1"/>
    <col min="14608" max="14852" width="11.42578125" style="16"/>
    <col min="14853" max="14853" width="20.28515625" style="16" bestFit="1" customWidth="1"/>
    <col min="14854" max="14854" width="9.85546875" style="16" customWidth="1"/>
    <col min="14855" max="14855" width="86.5703125" style="16" customWidth="1"/>
    <col min="14856" max="14856" width="8.7109375" style="16" customWidth="1"/>
    <col min="14857" max="14857" width="14.28515625" style="16" bestFit="1" customWidth="1"/>
    <col min="14858" max="14858" width="19.140625" style="16" customWidth="1"/>
    <col min="14859" max="14859" width="16.5703125" style="16" customWidth="1"/>
    <col min="14860" max="14860" width="17.5703125" style="16" customWidth="1"/>
    <col min="14861" max="14861" width="26" style="16" customWidth="1"/>
    <col min="14862" max="14862" width="96.7109375" style="16" customWidth="1"/>
    <col min="14863" max="14863" width="11.42578125" style="16" customWidth="1"/>
    <col min="14864" max="15108" width="11.42578125" style="16"/>
    <col min="15109" max="15109" width="20.28515625" style="16" bestFit="1" customWidth="1"/>
    <col min="15110" max="15110" width="9.85546875" style="16" customWidth="1"/>
    <col min="15111" max="15111" width="86.5703125" style="16" customWidth="1"/>
    <col min="15112" max="15112" width="8.7109375" style="16" customWidth="1"/>
    <col min="15113" max="15113" width="14.28515625" style="16" bestFit="1" customWidth="1"/>
    <col min="15114" max="15114" width="19.140625" style="16" customWidth="1"/>
    <col min="15115" max="15115" width="16.5703125" style="16" customWidth="1"/>
    <col min="15116" max="15116" width="17.5703125" style="16" customWidth="1"/>
    <col min="15117" max="15117" width="26" style="16" customWidth="1"/>
    <col min="15118" max="15118" width="96.7109375" style="16" customWidth="1"/>
    <col min="15119" max="15119" width="11.42578125" style="16" customWidth="1"/>
    <col min="15120" max="15364" width="11.42578125" style="16"/>
    <col min="15365" max="15365" width="20.28515625" style="16" bestFit="1" customWidth="1"/>
    <col min="15366" max="15366" width="9.85546875" style="16" customWidth="1"/>
    <col min="15367" max="15367" width="86.5703125" style="16" customWidth="1"/>
    <col min="15368" max="15368" width="8.7109375" style="16" customWidth="1"/>
    <col min="15369" max="15369" width="14.28515625" style="16" bestFit="1" customWidth="1"/>
    <col min="15370" max="15370" width="19.140625" style="16" customWidth="1"/>
    <col min="15371" max="15371" width="16.5703125" style="16" customWidth="1"/>
    <col min="15372" max="15372" width="17.5703125" style="16" customWidth="1"/>
    <col min="15373" max="15373" width="26" style="16" customWidth="1"/>
    <col min="15374" max="15374" width="96.7109375" style="16" customWidth="1"/>
    <col min="15375" max="15375" width="11.42578125" style="16" customWidth="1"/>
    <col min="15376" max="15620" width="11.42578125" style="16"/>
    <col min="15621" max="15621" width="20.28515625" style="16" bestFit="1" customWidth="1"/>
    <col min="15622" max="15622" width="9.85546875" style="16" customWidth="1"/>
    <col min="15623" max="15623" width="86.5703125" style="16" customWidth="1"/>
    <col min="15624" max="15624" width="8.7109375" style="16" customWidth="1"/>
    <col min="15625" max="15625" width="14.28515625" style="16" bestFit="1" customWidth="1"/>
    <col min="15626" max="15626" width="19.140625" style="16" customWidth="1"/>
    <col min="15627" max="15627" width="16.5703125" style="16" customWidth="1"/>
    <col min="15628" max="15628" width="17.5703125" style="16" customWidth="1"/>
    <col min="15629" max="15629" width="26" style="16" customWidth="1"/>
    <col min="15630" max="15630" width="96.7109375" style="16" customWidth="1"/>
    <col min="15631" max="15631" width="11.42578125" style="16" customWidth="1"/>
    <col min="15632" max="15876" width="11.42578125" style="16"/>
    <col min="15877" max="15877" width="20.28515625" style="16" bestFit="1" customWidth="1"/>
    <col min="15878" max="15878" width="9.85546875" style="16" customWidth="1"/>
    <col min="15879" max="15879" width="86.5703125" style="16" customWidth="1"/>
    <col min="15880" max="15880" width="8.7109375" style="16" customWidth="1"/>
    <col min="15881" max="15881" width="14.28515625" style="16" bestFit="1" customWidth="1"/>
    <col min="15882" max="15882" width="19.140625" style="16" customWidth="1"/>
    <col min="15883" max="15883" width="16.5703125" style="16" customWidth="1"/>
    <col min="15884" max="15884" width="17.5703125" style="16" customWidth="1"/>
    <col min="15885" max="15885" width="26" style="16" customWidth="1"/>
    <col min="15886" max="15886" width="96.7109375" style="16" customWidth="1"/>
    <col min="15887" max="15887" width="11.42578125" style="16" customWidth="1"/>
    <col min="15888" max="16132" width="11.42578125" style="16"/>
    <col min="16133" max="16133" width="20.28515625" style="16" bestFit="1" customWidth="1"/>
    <col min="16134" max="16134" width="9.85546875" style="16" customWidth="1"/>
    <col min="16135" max="16135" width="86.5703125" style="16" customWidth="1"/>
    <col min="16136" max="16136" width="8.7109375" style="16" customWidth="1"/>
    <col min="16137" max="16137" width="14.28515625" style="16" bestFit="1" customWidth="1"/>
    <col min="16138" max="16138" width="19.140625" style="16" customWidth="1"/>
    <col min="16139" max="16139" width="16.5703125" style="16" customWidth="1"/>
    <col min="16140" max="16140" width="17.5703125" style="16" customWidth="1"/>
    <col min="16141" max="16141" width="26" style="16" customWidth="1"/>
    <col min="16142" max="16142" width="96.7109375" style="16" customWidth="1"/>
    <col min="16143" max="16143" width="11.42578125" style="16" customWidth="1"/>
    <col min="16144" max="16384" width="11.42578125" style="16"/>
  </cols>
  <sheetData>
    <row r="1" spans="2:15" ht="15.75" thickBot="1" x14ac:dyDescent="0.3"/>
    <row r="2" spans="2:15" s="2" customFormat="1" x14ac:dyDescent="0.25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  <c r="N2" s="3"/>
    </row>
    <row r="3" spans="2:15" s="2" customFormat="1" x14ac:dyDescent="0.25">
      <c r="B3" s="82"/>
      <c r="C3" s="75"/>
      <c r="D3" s="75"/>
      <c r="E3" s="83" t="str">
        <f>Resumo!E4</f>
        <v>Obra:</v>
      </c>
      <c r="F3" s="75" t="str">
        <f>Resumo!F4</f>
        <v xml:space="preserve">Pavimentação e Drenagem de Vias Urbanas </v>
      </c>
      <c r="G3" s="75"/>
      <c r="H3" s="75"/>
      <c r="I3" s="83" t="s">
        <v>29</v>
      </c>
      <c r="J3" s="84">
        <f>'BDI - Transporte'!$H$36</f>
        <v>0</v>
      </c>
      <c r="K3" s="83" t="s">
        <v>36</v>
      </c>
      <c r="L3" s="85"/>
      <c r="M3" s="86"/>
      <c r="N3" s="3"/>
    </row>
    <row r="4" spans="2:15" s="2" customFormat="1" x14ac:dyDescent="0.25">
      <c r="B4" s="82"/>
      <c r="C4" s="75"/>
      <c r="D4" s="75"/>
      <c r="E4" s="83" t="str">
        <f>Resumo!E5</f>
        <v>Local:</v>
      </c>
      <c r="F4" s="75" t="str">
        <f>Resumo!F5</f>
        <v>Diversas ruas</v>
      </c>
      <c r="G4" s="75"/>
      <c r="H4" s="75"/>
      <c r="I4" s="83" t="s">
        <v>30</v>
      </c>
      <c r="J4" s="84">
        <v>0.15</v>
      </c>
      <c r="K4" s="83" t="s">
        <v>37</v>
      </c>
      <c r="L4" s="76"/>
      <c r="M4" s="86"/>
      <c r="N4" s="3"/>
    </row>
    <row r="5" spans="2:15" s="2" customFormat="1" x14ac:dyDescent="0.25">
      <c r="B5" s="82"/>
      <c r="C5" s="75"/>
      <c r="D5" s="75"/>
      <c r="E5" s="83" t="str">
        <f>Resumo!E6</f>
        <v>Bairro:</v>
      </c>
      <c r="F5" s="75" t="str">
        <f>Resumo!F6</f>
        <v>Distrito de Boa Esperança do Norte</v>
      </c>
      <c r="G5" s="75"/>
      <c r="H5" s="87"/>
      <c r="I5" s="83" t="s">
        <v>31</v>
      </c>
      <c r="J5" s="84">
        <f>'BDI - Serviço'!H35</f>
        <v>0</v>
      </c>
      <c r="K5" s="87"/>
      <c r="L5" s="87"/>
      <c r="M5" s="86"/>
      <c r="N5" s="3"/>
    </row>
    <row r="6" spans="2:15" s="2" customFormat="1" x14ac:dyDescent="0.25">
      <c r="B6" s="82"/>
      <c r="C6" s="75"/>
      <c r="D6" s="75"/>
      <c r="E6" s="83" t="str">
        <f>Resumo!E7</f>
        <v>Município:</v>
      </c>
      <c r="F6" s="75" t="str">
        <f>Resumo!F7</f>
        <v>Sorriso - MT</v>
      </c>
      <c r="G6" s="75"/>
      <c r="H6" s="75"/>
      <c r="I6" s="75"/>
      <c r="J6" s="75"/>
      <c r="K6" s="87"/>
      <c r="L6" s="87"/>
      <c r="M6" s="86"/>
      <c r="N6" s="3"/>
    </row>
    <row r="7" spans="2:15" s="2" customFormat="1" x14ac:dyDescent="0.25">
      <c r="B7" s="82"/>
      <c r="C7" s="75"/>
      <c r="D7" s="75"/>
      <c r="E7" s="75"/>
      <c r="F7" s="88"/>
      <c r="G7" s="88"/>
      <c r="H7" s="75"/>
      <c r="I7" s="83" t="s">
        <v>42</v>
      </c>
      <c r="J7" s="89">
        <f>Resumo!E10</f>
        <v>60649.21</v>
      </c>
      <c r="K7" s="83" t="s">
        <v>41</v>
      </c>
      <c r="L7" s="76"/>
      <c r="M7" s="86"/>
      <c r="N7" s="3"/>
    </row>
    <row r="8" spans="2:15" s="2" customFormat="1" x14ac:dyDescent="0.25">
      <c r="B8" s="82"/>
      <c r="C8" s="75"/>
      <c r="D8" s="75"/>
      <c r="E8" s="83" t="s">
        <v>254</v>
      </c>
      <c r="F8" s="76"/>
      <c r="G8" s="75"/>
      <c r="H8" s="75"/>
      <c r="I8" s="83" t="s">
        <v>43</v>
      </c>
      <c r="J8" s="89">
        <f>Resumo!G37</f>
        <v>0</v>
      </c>
      <c r="K8" s="87"/>
      <c r="L8" s="76"/>
      <c r="M8" s="86"/>
      <c r="N8" s="3"/>
    </row>
    <row r="9" spans="2:15" s="2" customFormat="1" x14ac:dyDescent="0.25">
      <c r="B9" s="82"/>
      <c r="C9" s="75"/>
      <c r="D9" s="75"/>
      <c r="E9" s="75"/>
      <c r="F9" s="90"/>
      <c r="G9" s="90"/>
      <c r="H9" s="75"/>
      <c r="I9" s="83" t="s">
        <v>54</v>
      </c>
      <c r="J9" s="91">
        <f>Resumo!G38</f>
        <v>0</v>
      </c>
      <c r="K9" s="75"/>
      <c r="L9" s="75"/>
      <c r="M9" s="86"/>
      <c r="N9" s="3"/>
    </row>
    <row r="10" spans="2:15" s="2" customFormat="1" ht="15.75" thickBot="1" x14ac:dyDescent="0.3">
      <c r="B10" s="82"/>
      <c r="C10" s="75"/>
      <c r="D10" s="75"/>
      <c r="E10" s="75"/>
      <c r="F10" s="87"/>
      <c r="G10" s="87"/>
      <c r="H10" s="75"/>
      <c r="I10" s="75"/>
      <c r="J10" s="75"/>
      <c r="K10" s="75"/>
      <c r="L10" s="75"/>
      <c r="M10" s="86"/>
      <c r="N10" s="1"/>
      <c r="O10" s="1"/>
    </row>
    <row r="11" spans="2:15" s="2" customFormat="1" ht="32.1" customHeight="1" thickBot="1" x14ac:dyDescent="0.3">
      <c r="B11" s="489" t="s">
        <v>251</v>
      </c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1"/>
      <c r="N11" s="4"/>
      <c r="O11" s="4"/>
    </row>
    <row r="12" spans="2:15" s="87" customFormat="1" ht="15" customHeight="1" thickBot="1" x14ac:dyDescent="0.3"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4"/>
      <c r="N12" s="90"/>
      <c r="O12" s="90"/>
    </row>
    <row r="13" spans="2:15" s="2" customFormat="1" ht="21" customHeight="1" x14ac:dyDescent="0.25">
      <c r="B13" s="492" t="s">
        <v>23</v>
      </c>
      <c r="C13" s="514" t="s">
        <v>0</v>
      </c>
      <c r="D13" s="494" t="s">
        <v>1</v>
      </c>
      <c r="E13" s="502" t="s">
        <v>2</v>
      </c>
      <c r="F13" s="503"/>
      <c r="G13" s="20"/>
      <c r="H13" s="496" t="s">
        <v>3</v>
      </c>
      <c r="I13" s="497"/>
      <c r="J13" s="496" t="s">
        <v>44</v>
      </c>
      <c r="K13" s="498"/>
      <c r="L13" s="498"/>
      <c r="M13" s="499"/>
      <c r="N13" s="4"/>
      <c r="O13" s="4"/>
    </row>
    <row r="14" spans="2:15" s="2" customFormat="1" ht="26.25" customHeight="1" thickBot="1" x14ac:dyDescent="0.3">
      <c r="B14" s="493"/>
      <c r="C14" s="515"/>
      <c r="D14" s="495"/>
      <c r="E14" s="504"/>
      <c r="F14" s="505"/>
      <c r="G14" s="22"/>
      <c r="H14" s="21" t="s">
        <v>32</v>
      </c>
      <c r="I14" s="21" t="s">
        <v>4</v>
      </c>
      <c r="J14" s="21" t="s">
        <v>5</v>
      </c>
      <c r="K14" s="21" t="s">
        <v>33</v>
      </c>
      <c r="L14" s="22" t="s">
        <v>34</v>
      </c>
      <c r="M14" s="23" t="s">
        <v>35</v>
      </c>
      <c r="N14" s="5"/>
      <c r="O14" s="5"/>
    </row>
    <row r="15" spans="2:15" s="2" customFormat="1" ht="24.95" customHeight="1" x14ac:dyDescent="0.25">
      <c r="B15" s="24"/>
      <c r="C15" s="25"/>
      <c r="D15" s="26">
        <v>1</v>
      </c>
      <c r="E15" s="506" t="s">
        <v>6</v>
      </c>
      <c r="F15" s="507"/>
      <c r="G15" s="385"/>
      <c r="H15" s="27"/>
      <c r="I15" s="28"/>
      <c r="J15" s="36"/>
      <c r="K15" s="37"/>
      <c r="L15" s="38"/>
      <c r="M15" s="29">
        <f>SUM(M16:M18)</f>
        <v>0</v>
      </c>
      <c r="N15" s="5"/>
      <c r="O15" s="5"/>
    </row>
    <row r="16" spans="2:15" s="8" customFormat="1" ht="28.5" customHeight="1" outlineLevel="1" x14ac:dyDescent="0.25">
      <c r="B16" s="69" t="s">
        <v>28</v>
      </c>
      <c r="C16" s="70" t="s">
        <v>25</v>
      </c>
      <c r="D16" s="71" t="s">
        <v>7</v>
      </c>
      <c r="E16" s="512" t="s">
        <v>150</v>
      </c>
      <c r="F16" s="513"/>
      <c r="G16" s="135"/>
      <c r="H16" s="71" t="str">
        <f>Composições!M15</f>
        <v>CJ</v>
      </c>
      <c r="I16" s="44">
        <f>Composições!N15</f>
        <v>1</v>
      </c>
      <c r="J16" s="45"/>
      <c r="K16" s="45">
        <f>ROUND(J16*J$5,2)</f>
        <v>0</v>
      </c>
      <c r="L16" s="45">
        <f>J16+K16</f>
        <v>0</v>
      </c>
      <c r="M16" s="46">
        <f>ROUND(I16*L16,2)</f>
        <v>0</v>
      </c>
      <c r="N16" s="6" t="s">
        <v>10</v>
      </c>
      <c r="O16" s="7"/>
    </row>
    <row r="17" spans="2:16" s="8" customFormat="1" ht="28.5" customHeight="1" outlineLevel="1" x14ac:dyDescent="0.25">
      <c r="B17" s="92" t="s">
        <v>28</v>
      </c>
      <c r="C17" s="93" t="s">
        <v>26</v>
      </c>
      <c r="D17" s="94" t="s">
        <v>8</v>
      </c>
      <c r="E17" s="510" t="s">
        <v>151</v>
      </c>
      <c r="F17" s="511"/>
      <c r="G17" s="136"/>
      <c r="H17" s="94" t="str">
        <f>Composições!M39</f>
        <v>CJ</v>
      </c>
      <c r="I17" s="47">
        <f>Composições!N39</f>
        <v>1</v>
      </c>
      <c r="J17" s="48"/>
      <c r="K17" s="48">
        <f>ROUND(J17*J$5,2)</f>
        <v>0</v>
      </c>
      <c r="L17" s="48">
        <f>J17+K17</f>
        <v>0</v>
      </c>
      <c r="M17" s="49">
        <f>ROUND(I17*L17,2)</f>
        <v>0</v>
      </c>
      <c r="N17" s="6" t="s">
        <v>10</v>
      </c>
      <c r="O17" s="7"/>
    </row>
    <row r="18" spans="2:16" s="8" customFormat="1" ht="26.25" customHeight="1" outlineLevel="1" x14ac:dyDescent="0.25">
      <c r="B18" s="72" t="s">
        <v>28</v>
      </c>
      <c r="C18" s="73" t="s">
        <v>27</v>
      </c>
      <c r="D18" s="74" t="s">
        <v>11</v>
      </c>
      <c r="E18" s="508" t="s">
        <v>152</v>
      </c>
      <c r="F18" s="509"/>
      <c r="G18" s="137"/>
      <c r="H18" s="74" t="str">
        <f>Composições!M43</f>
        <v>CJ</v>
      </c>
      <c r="I18" s="50">
        <f>Composições!N43</f>
        <v>1</v>
      </c>
      <c r="J18" s="51"/>
      <c r="K18" s="51">
        <f>ROUND(J18*J$5,2)</f>
        <v>0</v>
      </c>
      <c r="L18" s="51">
        <f>J18+K18</f>
        <v>0</v>
      </c>
      <c r="M18" s="52">
        <f>ROUND(I18*L18,2)</f>
        <v>0</v>
      </c>
      <c r="N18" s="6" t="s">
        <v>10</v>
      </c>
      <c r="O18" s="7"/>
    </row>
    <row r="19" spans="2:16" s="2" customFormat="1" ht="24.95" customHeight="1" x14ac:dyDescent="0.25">
      <c r="B19" s="30"/>
      <c r="C19" s="31"/>
      <c r="D19" s="32">
        <v>2</v>
      </c>
      <c r="E19" s="516" t="s">
        <v>12</v>
      </c>
      <c r="F19" s="517"/>
      <c r="G19" s="138"/>
      <c r="H19" s="33"/>
      <c r="I19" s="34"/>
      <c r="J19" s="39"/>
      <c r="K19" s="39"/>
      <c r="L19" s="40"/>
      <c r="M19" s="35">
        <f>SUM(M20:M21)</f>
        <v>0</v>
      </c>
      <c r="N19" s="9"/>
      <c r="O19" s="10"/>
    </row>
    <row r="20" spans="2:16" s="2" customFormat="1" ht="60" customHeight="1" outlineLevel="1" x14ac:dyDescent="0.25">
      <c r="B20" s="69" t="s">
        <v>24</v>
      </c>
      <c r="C20" s="70">
        <v>100978</v>
      </c>
      <c r="D20" s="71" t="s">
        <v>13</v>
      </c>
      <c r="E20" s="512" t="s">
        <v>154</v>
      </c>
      <c r="F20" s="513"/>
      <c r="G20" s="135"/>
      <c r="H20" s="53" t="s">
        <v>122</v>
      </c>
      <c r="I20" s="44">
        <v>6.585</v>
      </c>
      <c r="J20" s="45"/>
      <c r="K20" s="45">
        <f>ROUND(J20*J$5,2)</f>
        <v>0</v>
      </c>
      <c r="L20" s="45">
        <f>J20+K20</f>
        <v>0</v>
      </c>
      <c r="M20" s="46">
        <f>ROUND(I20*L20,2)</f>
        <v>0</v>
      </c>
      <c r="N20" s="6" t="s">
        <v>10</v>
      </c>
      <c r="O20" s="10"/>
    </row>
    <row r="21" spans="2:16" s="2" customFormat="1" ht="44.25" customHeight="1" outlineLevel="1" x14ac:dyDescent="0.25">
      <c r="B21" s="72" t="s">
        <v>24</v>
      </c>
      <c r="C21" s="73">
        <v>95425</v>
      </c>
      <c r="D21" s="74" t="s">
        <v>14</v>
      </c>
      <c r="E21" s="508" t="s">
        <v>153</v>
      </c>
      <c r="F21" s="509"/>
      <c r="G21" s="137"/>
      <c r="H21" s="54" t="s">
        <v>158</v>
      </c>
      <c r="I21" s="50">
        <v>3.2925</v>
      </c>
      <c r="J21" s="51"/>
      <c r="K21" s="51">
        <f>ROUND(J21*J$3,2)</f>
        <v>0</v>
      </c>
      <c r="L21" s="51">
        <f>J21+K21</f>
        <v>0</v>
      </c>
      <c r="M21" s="52">
        <f>ROUND(I21*L21,2)</f>
        <v>0</v>
      </c>
      <c r="N21" s="6" t="s">
        <v>10</v>
      </c>
      <c r="O21" s="10"/>
    </row>
    <row r="22" spans="2:16" s="2" customFormat="1" ht="24.95" customHeight="1" x14ac:dyDescent="0.25">
      <c r="B22" s="30"/>
      <c r="C22" s="31"/>
      <c r="D22" s="32">
        <v>3</v>
      </c>
      <c r="E22" s="516" t="s">
        <v>15</v>
      </c>
      <c r="F22" s="517"/>
      <c r="G22" s="138"/>
      <c r="H22" s="33"/>
      <c r="I22" s="34"/>
      <c r="J22" s="39"/>
      <c r="K22" s="39"/>
      <c r="L22" s="40"/>
      <c r="M22" s="35">
        <f>SUM(M23:M25)</f>
        <v>0</v>
      </c>
      <c r="N22" s="9"/>
      <c r="O22" s="10"/>
      <c r="P22" s="11"/>
    </row>
    <row r="23" spans="2:16" s="14" customFormat="1" ht="41.25" customHeight="1" outlineLevel="1" x14ac:dyDescent="0.25">
      <c r="B23" s="55" t="s">
        <v>24</v>
      </c>
      <c r="C23" s="56">
        <v>4011227</v>
      </c>
      <c r="D23" s="57" t="s">
        <v>16</v>
      </c>
      <c r="E23" s="512" t="s">
        <v>155</v>
      </c>
      <c r="F23" s="513"/>
      <c r="G23" s="135"/>
      <c r="H23" s="53" t="s">
        <v>122</v>
      </c>
      <c r="I23" s="44">
        <v>4851.93</v>
      </c>
      <c r="J23" s="45"/>
      <c r="K23" s="45">
        <f>ROUND(J23*J$5,2)</f>
        <v>0</v>
      </c>
      <c r="L23" s="45">
        <f t="shared" ref="L23:L25" si="0">J23+K23</f>
        <v>0</v>
      </c>
      <c r="M23" s="46">
        <f t="shared" ref="M23:M25" si="1">ROUND(I23*L23,2)</f>
        <v>0</v>
      </c>
      <c r="N23" s="12" t="s">
        <v>19</v>
      </c>
      <c r="O23" s="13"/>
    </row>
    <row r="24" spans="2:16" s="2" customFormat="1" ht="45" customHeight="1" outlineLevel="1" x14ac:dyDescent="0.25">
      <c r="B24" s="58" t="s">
        <v>24</v>
      </c>
      <c r="C24" s="59">
        <v>101127</v>
      </c>
      <c r="D24" s="60" t="s">
        <v>17</v>
      </c>
      <c r="E24" s="510" t="s">
        <v>156</v>
      </c>
      <c r="F24" s="511"/>
      <c r="G24" s="136"/>
      <c r="H24" s="61" t="s">
        <v>122</v>
      </c>
      <c r="I24" s="47">
        <v>7304.09</v>
      </c>
      <c r="J24" s="48"/>
      <c r="K24" s="48">
        <f>ROUND(J24*J$5,2)</f>
        <v>0</v>
      </c>
      <c r="L24" s="48">
        <f t="shared" si="0"/>
        <v>0</v>
      </c>
      <c r="M24" s="49">
        <f t="shared" si="1"/>
        <v>0</v>
      </c>
      <c r="N24" s="12" t="s">
        <v>20</v>
      </c>
      <c r="O24" s="10"/>
    </row>
    <row r="25" spans="2:16" s="2" customFormat="1" ht="40.5" customHeight="1" outlineLevel="1" thickBot="1" x14ac:dyDescent="0.3">
      <c r="B25" s="62" t="s">
        <v>24</v>
      </c>
      <c r="C25" s="63">
        <v>95425</v>
      </c>
      <c r="D25" s="64" t="s">
        <v>18</v>
      </c>
      <c r="E25" s="518" t="s">
        <v>157</v>
      </c>
      <c r="F25" s="519"/>
      <c r="G25" s="139"/>
      <c r="H25" s="65" t="s">
        <v>158</v>
      </c>
      <c r="I25" s="66">
        <v>20846.34</v>
      </c>
      <c r="J25" s="67"/>
      <c r="K25" s="67">
        <f>ROUND(J25*J$3,2)</f>
        <v>0</v>
      </c>
      <c r="L25" s="67">
        <f t="shared" si="0"/>
        <v>0</v>
      </c>
      <c r="M25" s="68">
        <f t="shared" si="1"/>
        <v>0</v>
      </c>
      <c r="N25" s="12" t="s">
        <v>21</v>
      </c>
      <c r="O25" s="10"/>
    </row>
    <row r="26" spans="2:16" s="41" customFormat="1" ht="21.75" collapsed="1" thickBot="1" x14ac:dyDescent="0.3">
      <c r="B26" s="500" t="s">
        <v>22</v>
      </c>
      <c r="C26" s="501"/>
      <c r="D26" s="501"/>
      <c r="E26" s="501"/>
      <c r="F26" s="501"/>
      <c r="G26" s="501"/>
      <c r="H26" s="501"/>
      <c r="I26" s="501"/>
      <c r="J26" s="78">
        <f>SUM(J16:J25)</f>
        <v>0</v>
      </c>
      <c r="K26" s="78">
        <f>SUM(K16:K25)</f>
        <v>0</v>
      </c>
      <c r="L26" s="78">
        <f>SUM(L16:L25)</f>
        <v>0</v>
      </c>
      <c r="M26" s="77">
        <f>M15+M19+M22</f>
        <v>0</v>
      </c>
      <c r="N26" s="42"/>
    </row>
    <row r="28" spans="2:16" x14ac:dyDescent="0.25">
      <c r="M28" s="17"/>
    </row>
    <row r="29" spans="2:16" x14ac:dyDescent="0.25">
      <c r="M29" s="17"/>
    </row>
    <row r="30" spans="2:16" x14ac:dyDescent="0.25">
      <c r="M30" s="17"/>
    </row>
    <row r="31" spans="2:16" x14ac:dyDescent="0.25">
      <c r="N31" s="18"/>
    </row>
    <row r="33" spans="2:14" x14ac:dyDescent="0.25">
      <c r="N33" s="18"/>
    </row>
    <row r="35" spans="2:14" ht="12.75" customHeight="1" x14ac:dyDescent="0.2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2:14" ht="12.75" customHeight="1" x14ac:dyDescent="0.25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2:14" ht="12.75" customHeight="1" x14ac:dyDescent="0.25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2:14" ht="12.75" customHeight="1" x14ac:dyDescent="0.25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</sheetData>
  <mergeCells count="19">
    <mergeCell ref="B26:I26"/>
    <mergeCell ref="E13:F14"/>
    <mergeCell ref="E15:F15"/>
    <mergeCell ref="E18:F18"/>
    <mergeCell ref="E17:F17"/>
    <mergeCell ref="E16:F16"/>
    <mergeCell ref="E21:F21"/>
    <mergeCell ref="E20:F20"/>
    <mergeCell ref="C13:C14"/>
    <mergeCell ref="E19:F19"/>
    <mergeCell ref="E25:F25"/>
    <mergeCell ref="E24:F24"/>
    <mergeCell ref="E23:F23"/>
    <mergeCell ref="E22:F22"/>
    <mergeCell ref="B11:M11"/>
    <mergeCell ref="B13:B14"/>
    <mergeCell ref="D13:D14"/>
    <mergeCell ref="H13:I13"/>
    <mergeCell ref="J13:M13"/>
  </mergeCells>
  <pageMargins left="0.51181102362204722" right="0.51181102362204722" top="0.78740157480314965" bottom="0.78740157480314965" header="0.31496062992125984" footer="0.31496062992125984"/>
  <pageSetup paperSize="9" scale="57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theme="4" tint="0.79998168889431442"/>
    <outlinePr summaryBelow="0"/>
    <pageSetUpPr fitToPage="1"/>
  </sheetPr>
  <dimension ref="B1:R86"/>
  <sheetViews>
    <sheetView showGridLines="0" view="pageBreakPreview" zoomScale="80" zoomScaleNormal="87" zoomScaleSheetLayoutView="80" workbookViewId="0">
      <pane ySplit="14" topLeftCell="A36" activePane="bottomLeft" state="frozen"/>
      <selection pane="bottomLeft" activeCell="Q53" sqref="Q53"/>
    </sheetView>
  </sheetViews>
  <sheetFormatPr defaultColWidth="11.42578125" defaultRowHeight="15" outlineLevelRow="2" x14ac:dyDescent="0.25"/>
  <cols>
    <col min="1" max="1" width="4" style="16" customWidth="1"/>
    <col min="2" max="2" width="14.28515625" style="15" bestFit="1" customWidth="1"/>
    <col min="3" max="3" width="10.85546875" style="15" customWidth="1"/>
    <col min="4" max="4" width="13.5703125" style="15" bestFit="1" customWidth="1"/>
    <col min="5" max="5" width="9.85546875" style="16" customWidth="1"/>
    <col min="6" max="6" width="7.5703125" style="16" customWidth="1"/>
    <col min="7" max="7" width="84.7109375" style="16" customWidth="1"/>
    <col min="8" max="8" width="9.28515625" style="16" bestFit="1" customWidth="1"/>
    <col min="9" max="9" width="6.7109375" style="16" customWidth="1"/>
    <col min="10" max="10" width="7.85546875" style="16" customWidth="1"/>
    <col min="11" max="11" width="10.85546875" style="16" customWidth="1"/>
    <col min="12" max="12" width="11.42578125" style="16" bestFit="1" customWidth="1"/>
    <col min="13" max="13" width="8.5703125" style="15" bestFit="1" customWidth="1"/>
    <col min="14" max="14" width="11.42578125" style="16" bestFit="1" customWidth="1"/>
    <col min="15" max="15" width="17.42578125" style="16" customWidth="1"/>
    <col min="16" max="16" width="15.28515625" style="15" bestFit="1" customWidth="1"/>
    <col min="17" max="17" width="96.7109375" style="16" customWidth="1"/>
    <col min="18" max="18" width="11.42578125" style="16" customWidth="1"/>
    <col min="19" max="263" width="11.42578125" style="16"/>
    <col min="264" max="264" width="20.28515625" style="16" bestFit="1" customWidth="1"/>
    <col min="265" max="265" width="9.85546875" style="16" customWidth="1"/>
    <col min="266" max="266" width="86.5703125" style="16" customWidth="1"/>
    <col min="267" max="267" width="8.7109375" style="16" customWidth="1"/>
    <col min="268" max="268" width="14.28515625" style="16" bestFit="1" customWidth="1"/>
    <col min="269" max="269" width="19.140625" style="16" customWidth="1"/>
    <col min="270" max="270" width="16.5703125" style="16" customWidth="1"/>
    <col min="271" max="271" width="17.5703125" style="16" customWidth="1"/>
    <col min="272" max="272" width="26" style="16" customWidth="1"/>
    <col min="273" max="273" width="96.7109375" style="16" customWidth="1"/>
    <col min="274" max="274" width="11.42578125" style="16" customWidth="1"/>
    <col min="275" max="519" width="11.42578125" style="16"/>
    <col min="520" max="520" width="20.28515625" style="16" bestFit="1" customWidth="1"/>
    <col min="521" max="521" width="9.85546875" style="16" customWidth="1"/>
    <col min="522" max="522" width="86.5703125" style="16" customWidth="1"/>
    <col min="523" max="523" width="8.7109375" style="16" customWidth="1"/>
    <col min="524" max="524" width="14.28515625" style="16" bestFit="1" customWidth="1"/>
    <col min="525" max="525" width="19.140625" style="16" customWidth="1"/>
    <col min="526" max="526" width="16.5703125" style="16" customWidth="1"/>
    <col min="527" max="527" width="17.5703125" style="16" customWidth="1"/>
    <col min="528" max="528" width="26" style="16" customWidth="1"/>
    <col min="529" max="529" width="96.7109375" style="16" customWidth="1"/>
    <col min="530" max="530" width="11.42578125" style="16" customWidth="1"/>
    <col min="531" max="775" width="11.42578125" style="16"/>
    <col min="776" max="776" width="20.28515625" style="16" bestFit="1" customWidth="1"/>
    <col min="777" max="777" width="9.85546875" style="16" customWidth="1"/>
    <col min="778" max="778" width="86.5703125" style="16" customWidth="1"/>
    <col min="779" max="779" width="8.7109375" style="16" customWidth="1"/>
    <col min="780" max="780" width="14.28515625" style="16" bestFit="1" customWidth="1"/>
    <col min="781" max="781" width="19.140625" style="16" customWidth="1"/>
    <col min="782" max="782" width="16.5703125" style="16" customWidth="1"/>
    <col min="783" max="783" width="17.5703125" style="16" customWidth="1"/>
    <col min="784" max="784" width="26" style="16" customWidth="1"/>
    <col min="785" max="785" width="96.7109375" style="16" customWidth="1"/>
    <col min="786" max="786" width="11.42578125" style="16" customWidth="1"/>
    <col min="787" max="1031" width="11.42578125" style="16"/>
    <col min="1032" max="1032" width="20.28515625" style="16" bestFit="1" customWidth="1"/>
    <col min="1033" max="1033" width="9.85546875" style="16" customWidth="1"/>
    <col min="1034" max="1034" width="86.5703125" style="16" customWidth="1"/>
    <col min="1035" max="1035" width="8.7109375" style="16" customWidth="1"/>
    <col min="1036" max="1036" width="14.28515625" style="16" bestFit="1" customWidth="1"/>
    <col min="1037" max="1037" width="19.140625" style="16" customWidth="1"/>
    <col min="1038" max="1038" width="16.5703125" style="16" customWidth="1"/>
    <col min="1039" max="1039" width="17.5703125" style="16" customWidth="1"/>
    <col min="1040" max="1040" width="26" style="16" customWidth="1"/>
    <col min="1041" max="1041" width="96.7109375" style="16" customWidth="1"/>
    <col min="1042" max="1042" width="11.42578125" style="16" customWidth="1"/>
    <col min="1043" max="1287" width="11.42578125" style="16"/>
    <col min="1288" max="1288" width="20.28515625" style="16" bestFit="1" customWidth="1"/>
    <col min="1289" max="1289" width="9.85546875" style="16" customWidth="1"/>
    <col min="1290" max="1290" width="86.5703125" style="16" customWidth="1"/>
    <col min="1291" max="1291" width="8.7109375" style="16" customWidth="1"/>
    <col min="1292" max="1292" width="14.28515625" style="16" bestFit="1" customWidth="1"/>
    <col min="1293" max="1293" width="19.140625" style="16" customWidth="1"/>
    <col min="1294" max="1294" width="16.5703125" style="16" customWidth="1"/>
    <col min="1295" max="1295" width="17.5703125" style="16" customWidth="1"/>
    <col min="1296" max="1296" width="26" style="16" customWidth="1"/>
    <col min="1297" max="1297" width="96.7109375" style="16" customWidth="1"/>
    <col min="1298" max="1298" width="11.42578125" style="16" customWidth="1"/>
    <col min="1299" max="1543" width="11.42578125" style="16"/>
    <col min="1544" max="1544" width="20.28515625" style="16" bestFit="1" customWidth="1"/>
    <col min="1545" max="1545" width="9.85546875" style="16" customWidth="1"/>
    <col min="1546" max="1546" width="86.5703125" style="16" customWidth="1"/>
    <col min="1547" max="1547" width="8.7109375" style="16" customWidth="1"/>
    <col min="1548" max="1548" width="14.28515625" style="16" bestFit="1" customWidth="1"/>
    <col min="1549" max="1549" width="19.140625" style="16" customWidth="1"/>
    <col min="1550" max="1550" width="16.5703125" style="16" customWidth="1"/>
    <col min="1551" max="1551" width="17.5703125" style="16" customWidth="1"/>
    <col min="1552" max="1552" width="26" style="16" customWidth="1"/>
    <col min="1553" max="1553" width="96.7109375" style="16" customWidth="1"/>
    <col min="1554" max="1554" width="11.42578125" style="16" customWidth="1"/>
    <col min="1555" max="1799" width="11.42578125" style="16"/>
    <col min="1800" max="1800" width="20.28515625" style="16" bestFit="1" customWidth="1"/>
    <col min="1801" max="1801" width="9.85546875" style="16" customWidth="1"/>
    <col min="1802" max="1802" width="86.5703125" style="16" customWidth="1"/>
    <col min="1803" max="1803" width="8.7109375" style="16" customWidth="1"/>
    <col min="1804" max="1804" width="14.28515625" style="16" bestFit="1" customWidth="1"/>
    <col min="1805" max="1805" width="19.140625" style="16" customWidth="1"/>
    <col min="1806" max="1806" width="16.5703125" style="16" customWidth="1"/>
    <col min="1807" max="1807" width="17.5703125" style="16" customWidth="1"/>
    <col min="1808" max="1808" width="26" style="16" customWidth="1"/>
    <col min="1809" max="1809" width="96.7109375" style="16" customWidth="1"/>
    <col min="1810" max="1810" width="11.42578125" style="16" customWidth="1"/>
    <col min="1811" max="2055" width="11.42578125" style="16"/>
    <col min="2056" max="2056" width="20.28515625" style="16" bestFit="1" customWidth="1"/>
    <col min="2057" max="2057" width="9.85546875" style="16" customWidth="1"/>
    <col min="2058" max="2058" width="86.5703125" style="16" customWidth="1"/>
    <col min="2059" max="2059" width="8.7109375" style="16" customWidth="1"/>
    <col min="2060" max="2060" width="14.28515625" style="16" bestFit="1" customWidth="1"/>
    <col min="2061" max="2061" width="19.140625" style="16" customWidth="1"/>
    <col min="2062" max="2062" width="16.5703125" style="16" customWidth="1"/>
    <col min="2063" max="2063" width="17.5703125" style="16" customWidth="1"/>
    <col min="2064" max="2064" width="26" style="16" customWidth="1"/>
    <col min="2065" max="2065" width="96.7109375" style="16" customWidth="1"/>
    <col min="2066" max="2066" width="11.42578125" style="16" customWidth="1"/>
    <col min="2067" max="2311" width="11.42578125" style="16"/>
    <col min="2312" max="2312" width="20.28515625" style="16" bestFit="1" customWidth="1"/>
    <col min="2313" max="2313" width="9.85546875" style="16" customWidth="1"/>
    <col min="2314" max="2314" width="86.5703125" style="16" customWidth="1"/>
    <col min="2315" max="2315" width="8.7109375" style="16" customWidth="1"/>
    <col min="2316" max="2316" width="14.28515625" style="16" bestFit="1" customWidth="1"/>
    <col min="2317" max="2317" width="19.140625" style="16" customWidth="1"/>
    <col min="2318" max="2318" width="16.5703125" style="16" customWidth="1"/>
    <col min="2319" max="2319" width="17.5703125" style="16" customWidth="1"/>
    <col min="2320" max="2320" width="26" style="16" customWidth="1"/>
    <col min="2321" max="2321" width="96.7109375" style="16" customWidth="1"/>
    <col min="2322" max="2322" width="11.42578125" style="16" customWidth="1"/>
    <col min="2323" max="2567" width="11.42578125" style="16"/>
    <col min="2568" max="2568" width="20.28515625" style="16" bestFit="1" customWidth="1"/>
    <col min="2569" max="2569" width="9.85546875" style="16" customWidth="1"/>
    <col min="2570" max="2570" width="86.5703125" style="16" customWidth="1"/>
    <col min="2571" max="2571" width="8.7109375" style="16" customWidth="1"/>
    <col min="2572" max="2572" width="14.28515625" style="16" bestFit="1" customWidth="1"/>
    <col min="2573" max="2573" width="19.140625" style="16" customWidth="1"/>
    <col min="2574" max="2574" width="16.5703125" style="16" customWidth="1"/>
    <col min="2575" max="2575" width="17.5703125" style="16" customWidth="1"/>
    <col min="2576" max="2576" width="26" style="16" customWidth="1"/>
    <col min="2577" max="2577" width="96.7109375" style="16" customWidth="1"/>
    <col min="2578" max="2578" width="11.42578125" style="16" customWidth="1"/>
    <col min="2579" max="2823" width="11.42578125" style="16"/>
    <col min="2824" max="2824" width="20.28515625" style="16" bestFit="1" customWidth="1"/>
    <col min="2825" max="2825" width="9.85546875" style="16" customWidth="1"/>
    <col min="2826" max="2826" width="86.5703125" style="16" customWidth="1"/>
    <col min="2827" max="2827" width="8.7109375" style="16" customWidth="1"/>
    <col min="2828" max="2828" width="14.28515625" style="16" bestFit="1" customWidth="1"/>
    <col min="2829" max="2829" width="19.140625" style="16" customWidth="1"/>
    <col min="2830" max="2830" width="16.5703125" style="16" customWidth="1"/>
    <col min="2831" max="2831" width="17.5703125" style="16" customWidth="1"/>
    <col min="2832" max="2832" width="26" style="16" customWidth="1"/>
    <col min="2833" max="2833" width="96.7109375" style="16" customWidth="1"/>
    <col min="2834" max="2834" width="11.42578125" style="16" customWidth="1"/>
    <col min="2835" max="3079" width="11.42578125" style="16"/>
    <col min="3080" max="3080" width="20.28515625" style="16" bestFit="1" customWidth="1"/>
    <col min="3081" max="3081" width="9.85546875" style="16" customWidth="1"/>
    <col min="3082" max="3082" width="86.5703125" style="16" customWidth="1"/>
    <col min="3083" max="3083" width="8.7109375" style="16" customWidth="1"/>
    <col min="3084" max="3084" width="14.28515625" style="16" bestFit="1" customWidth="1"/>
    <col min="3085" max="3085" width="19.140625" style="16" customWidth="1"/>
    <col min="3086" max="3086" width="16.5703125" style="16" customWidth="1"/>
    <col min="3087" max="3087" width="17.5703125" style="16" customWidth="1"/>
    <col min="3088" max="3088" width="26" style="16" customWidth="1"/>
    <col min="3089" max="3089" width="96.7109375" style="16" customWidth="1"/>
    <col min="3090" max="3090" width="11.42578125" style="16" customWidth="1"/>
    <col min="3091" max="3335" width="11.42578125" style="16"/>
    <col min="3336" max="3336" width="20.28515625" style="16" bestFit="1" customWidth="1"/>
    <col min="3337" max="3337" width="9.85546875" style="16" customWidth="1"/>
    <col min="3338" max="3338" width="86.5703125" style="16" customWidth="1"/>
    <col min="3339" max="3339" width="8.7109375" style="16" customWidth="1"/>
    <col min="3340" max="3340" width="14.28515625" style="16" bestFit="1" customWidth="1"/>
    <col min="3341" max="3341" width="19.140625" style="16" customWidth="1"/>
    <col min="3342" max="3342" width="16.5703125" style="16" customWidth="1"/>
    <col min="3343" max="3343" width="17.5703125" style="16" customWidth="1"/>
    <col min="3344" max="3344" width="26" style="16" customWidth="1"/>
    <col min="3345" max="3345" width="96.7109375" style="16" customWidth="1"/>
    <col min="3346" max="3346" width="11.42578125" style="16" customWidth="1"/>
    <col min="3347" max="3591" width="11.42578125" style="16"/>
    <col min="3592" max="3592" width="20.28515625" style="16" bestFit="1" customWidth="1"/>
    <col min="3593" max="3593" width="9.85546875" style="16" customWidth="1"/>
    <col min="3594" max="3594" width="86.5703125" style="16" customWidth="1"/>
    <col min="3595" max="3595" width="8.7109375" style="16" customWidth="1"/>
    <col min="3596" max="3596" width="14.28515625" style="16" bestFit="1" customWidth="1"/>
    <col min="3597" max="3597" width="19.140625" style="16" customWidth="1"/>
    <col min="3598" max="3598" width="16.5703125" style="16" customWidth="1"/>
    <col min="3599" max="3599" width="17.5703125" style="16" customWidth="1"/>
    <col min="3600" max="3600" width="26" style="16" customWidth="1"/>
    <col min="3601" max="3601" width="96.7109375" style="16" customWidth="1"/>
    <col min="3602" max="3602" width="11.42578125" style="16" customWidth="1"/>
    <col min="3603" max="3847" width="11.42578125" style="16"/>
    <col min="3848" max="3848" width="20.28515625" style="16" bestFit="1" customWidth="1"/>
    <col min="3849" max="3849" width="9.85546875" style="16" customWidth="1"/>
    <col min="3850" max="3850" width="86.5703125" style="16" customWidth="1"/>
    <col min="3851" max="3851" width="8.7109375" style="16" customWidth="1"/>
    <col min="3852" max="3852" width="14.28515625" style="16" bestFit="1" customWidth="1"/>
    <col min="3853" max="3853" width="19.140625" style="16" customWidth="1"/>
    <col min="3854" max="3854" width="16.5703125" style="16" customWidth="1"/>
    <col min="3855" max="3855" width="17.5703125" style="16" customWidth="1"/>
    <col min="3856" max="3856" width="26" style="16" customWidth="1"/>
    <col min="3857" max="3857" width="96.7109375" style="16" customWidth="1"/>
    <col min="3858" max="3858" width="11.42578125" style="16" customWidth="1"/>
    <col min="3859" max="4103" width="11.42578125" style="16"/>
    <col min="4104" max="4104" width="20.28515625" style="16" bestFit="1" customWidth="1"/>
    <col min="4105" max="4105" width="9.85546875" style="16" customWidth="1"/>
    <col min="4106" max="4106" width="86.5703125" style="16" customWidth="1"/>
    <col min="4107" max="4107" width="8.7109375" style="16" customWidth="1"/>
    <col min="4108" max="4108" width="14.28515625" style="16" bestFit="1" customWidth="1"/>
    <col min="4109" max="4109" width="19.140625" style="16" customWidth="1"/>
    <col min="4110" max="4110" width="16.5703125" style="16" customWidth="1"/>
    <col min="4111" max="4111" width="17.5703125" style="16" customWidth="1"/>
    <col min="4112" max="4112" width="26" style="16" customWidth="1"/>
    <col min="4113" max="4113" width="96.7109375" style="16" customWidth="1"/>
    <col min="4114" max="4114" width="11.42578125" style="16" customWidth="1"/>
    <col min="4115" max="4359" width="11.42578125" style="16"/>
    <col min="4360" max="4360" width="20.28515625" style="16" bestFit="1" customWidth="1"/>
    <col min="4361" max="4361" width="9.85546875" style="16" customWidth="1"/>
    <col min="4362" max="4362" width="86.5703125" style="16" customWidth="1"/>
    <col min="4363" max="4363" width="8.7109375" style="16" customWidth="1"/>
    <col min="4364" max="4364" width="14.28515625" style="16" bestFit="1" customWidth="1"/>
    <col min="4365" max="4365" width="19.140625" style="16" customWidth="1"/>
    <col min="4366" max="4366" width="16.5703125" style="16" customWidth="1"/>
    <col min="4367" max="4367" width="17.5703125" style="16" customWidth="1"/>
    <col min="4368" max="4368" width="26" style="16" customWidth="1"/>
    <col min="4369" max="4369" width="96.7109375" style="16" customWidth="1"/>
    <col min="4370" max="4370" width="11.42578125" style="16" customWidth="1"/>
    <col min="4371" max="4615" width="11.42578125" style="16"/>
    <col min="4616" max="4616" width="20.28515625" style="16" bestFit="1" customWidth="1"/>
    <col min="4617" max="4617" width="9.85546875" style="16" customWidth="1"/>
    <col min="4618" max="4618" width="86.5703125" style="16" customWidth="1"/>
    <col min="4619" max="4619" width="8.7109375" style="16" customWidth="1"/>
    <col min="4620" max="4620" width="14.28515625" style="16" bestFit="1" customWidth="1"/>
    <col min="4621" max="4621" width="19.140625" style="16" customWidth="1"/>
    <col min="4622" max="4622" width="16.5703125" style="16" customWidth="1"/>
    <col min="4623" max="4623" width="17.5703125" style="16" customWidth="1"/>
    <col min="4624" max="4624" width="26" style="16" customWidth="1"/>
    <col min="4625" max="4625" width="96.7109375" style="16" customWidth="1"/>
    <col min="4626" max="4626" width="11.42578125" style="16" customWidth="1"/>
    <col min="4627" max="4871" width="11.42578125" style="16"/>
    <col min="4872" max="4872" width="20.28515625" style="16" bestFit="1" customWidth="1"/>
    <col min="4873" max="4873" width="9.85546875" style="16" customWidth="1"/>
    <col min="4874" max="4874" width="86.5703125" style="16" customWidth="1"/>
    <col min="4875" max="4875" width="8.7109375" style="16" customWidth="1"/>
    <col min="4876" max="4876" width="14.28515625" style="16" bestFit="1" customWidth="1"/>
    <col min="4877" max="4877" width="19.140625" style="16" customWidth="1"/>
    <col min="4878" max="4878" width="16.5703125" style="16" customWidth="1"/>
    <col min="4879" max="4879" width="17.5703125" style="16" customWidth="1"/>
    <col min="4880" max="4880" width="26" style="16" customWidth="1"/>
    <col min="4881" max="4881" width="96.7109375" style="16" customWidth="1"/>
    <col min="4882" max="4882" width="11.42578125" style="16" customWidth="1"/>
    <col min="4883" max="5127" width="11.42578125" style="16"/>
    <col min="5128" max="5128" width="20.28515625" style="16" bestFit="1" customWidth="1"/>
    <col min="5129" max="5129" width="9.85546875" style="16" customWidth="1"/>
    <col min="5130" max="5130" width="86.5703125" style="16" customWidth="1"/>
    <col min="5131" max="5131" width="8.7109375" style="16" customWidth="1"/>
    <col min="5132" max="5132" width="14.28515625" style="16" bestFit="1" customWidth="1"/>
    <col min="5133" max="5133" width="19.140625" style="16" customWidth="1"/>
    <col min="5134" max="5134" width="16.5703125" style="16" customWidth="1"/>
    <col min="5135" max="5135" width="17.5703125" style="16" customWidth="1"/>
    <col min="5136" max="5136" width="26" style="16" customWidth="1"/>
    <col min="5137" max="5137" width="96.7109375" style="16" customWidth="1"/>
    <col min="5138" max="5138" width="11.42578125" style="16" customWidth="1"/>
    <col min="5139" max="5383" width="11.42578125" style="16"/>
    <col min="5384" max="5384" width="20.28515625" style="16" bestFit="1" customWidth="1"/>
    <col min="5385" max="5385" width="9.85546875" style="16" customWidth="1"/>
    <col min="5386" max="5386" width="86.5703125" style="16" customWidth="1"/>
    <col min="5387" max="5387" width="8.7109375" style="16" customWidth="1"/>
    <col min="5388" max="5388" width="14.28515625" style="16" bestFit="1" customWidth="1"/>
    <col min="5389" max="5389" width="19.140625" style="16" customWidth="1"/>
    <col min="5390" max="5390" width="16.5703125" style="16" customWidth="1"/>
    <col min="5391" max="5391" width="17.5703125" style="16" customWidth="1"/>
    <col min="5392" max="5392" width="26" style="16" customWidth="1"/>
    <col min="5393" max="5393" width="96.7109375" style="16" customWidth="1"/>
    <col min="5394" max="5394" width="11.42578125" style="16" customWidth="1"/>
    <col min="5395" max="5639" width="11.42578125" style="16"/>
    <col min="5640" max="5640" width="20.28515625" style="16" bestFit="1" customWidth="1"/>
    <col min="5641" max="5641" width="9.85546875" style="16" customWidth="1"/>
    <col min="5642" max="5642" width="86.5703125" style="16" customWidth="1"/>
    <col min="5643" max="5643" width="8.7109375" style="16" customWidth="1"/>
    <col min="5644" max="5644" width="14.28515625" style="16" bestFit="1" customWidth="1"/>
    <col min="5645" max="5645" width="19.140625" style="16" customWidth="1"/>
    <col min="5646" max="5646" width="16.5703125" style="16" customWidth="1"/>
    <col min="5647" max="5647" width="17.5703125" style="16" customWidth="1"/>
    <col min="5648" max="5648" width="26" style="16" customWidth="1"/>
    <col min="5649" max="5649" width="96.7109375" style="16" customWidth="1"/>
    <col min="5650" max="5650" width="11.42578125" style="16" customWidth="1"/>
    <col min="5651" max="5895" width="11.42578125" style="16"/>
    <col min="5896" max="5896" width="20.28515625" style="16" bestFit="1" customWidth="1"/>
    <col min="5897" max="5897" width="9.85546875" style="16" customWidth="1"/>
    <col min="5898" max="5898" width="86.5703125" style="16" customWidth="1"/>
    <col min="5899" max="5899" width="8.7109375" style="16" customWidth="1"/>
    <col min="5900" max="5900" width="14.28515625" style="16" bestFit="1" customWidth="1"/>
    <col min="5901" max="5901" width="19.140625" style="16" customWidth="1"/>
    <col min="5902" max="5902" width="16.5703125" style="16" customWidth="1"/>
    <col min="5903" max="5903" width="17.5703125" style="16" customWidth="1"/>
    <col min="5904" max="5904" width="26" style="16" customWidth="1"/>
    <col min="5905" max="5905" width="96.7109375" style="16" customWidth="1"/>
    <col min="5906" max="5906" width="11.42578125" style="16" customWidth="1"/>
    <col min="5907" max="6151" width="11.42578125" style="16"/>
    <col min="6152" max="6152" width="20.28515625" style="16" bestFit="1" customWidth="1"/>
    <col min="6153" max="6153" width="9.85546875" style="16" customWidth="1"/>
    <col min="6154" max="6154" width="86.5703125" style="16" customWidth="1"/>
    <col min="6155" max="6155" width="8.7109375" style="16" customWidth="1"/>
    <col min="6156" max="6156" width="14.28515625" style="16" bestFit="1" customWidth="1"/>
    <col min="6157" max="6157" width="19.140625" style="16" customWidth="1"/>
    <col min="6158" max="6158" width="16.5703125" style="16" customWidth="1"/>
    <col min="6159" max="6159" width="17.5703125" style="16" customWidth="1"/>
    <col min="6160" max="6160" width="26" style="16" customWidth="1"/>
    <col min="6161" max="6161" width="96.7109375" style="16" customWidth="1"/>
    <col min="6162" max="6162" width="11.42578125" style="16" customWidth="1"/>
    <col min="6163" max="6407" width="11.42578125" style="16"/>
    <col min="6408" max="6408" width="20.28515625" style="16" bestFit="1" customWidth="1"/>
    <col min="6409" max="6409" width="9.85546875" style="16" customWidth="1"/>
    <col min="6410" max="6410" width="86.5703125" style="16" customWidth="1"/>
    <col min="6411" max="6411" width="8.7109375" style="16" customWidth="1"/>
    <col min="6412" max="6412" width="14.28515625" style="16" bestFit="1" customWidth="1"/>
    <col min="6413" max="6413" width="19.140625" style="16" customWidth="1"/>
    <col min="6414" max="6414" width="16.5703125" style="16" customWidth="1"/>
    <col min="6415" max="6415" width="17.5703125" style="16" customWidth="1"/>
    <col min="6416" max="6416" width="26" style="16" customWidth="1"/>
    <col min="6417" max="6417" width="96.7109375" style="16" customWidth="1"/>
    <col min="6418" max="6418" width="11.42578125" style="16" customWidth="1"/>
    <col min="6419" max="6663" width="11.42578125" style="16"/>
    <col min="6664" max="6664" width="20.28515625" style="16" bestFit="1" customWidth="1"/>
    <col min="6665" max="6665" width="9.85546875" style="16" customWidth="1"/>
    <col min="6666" max="6666" width="86.5703125" style="16" customWidth="1"/>
    <col min="6667" max="6667" width="8.7109375" style="16" customWidth="1"/>
    <col min="6668" max="6668" width="14.28515625" style="16" bestFit="1" customWidth="1"/>
    <col min="6669" max="6669" width="19.140625" style="16" customWidth="1"/>
    <col min="6670" max="6670" width="16.5703125" style="16" customWidth="1"/>
    <col min="6671" max="6671" width="17.5703125" style="16" customWidth="1"/>
    <col min="6672" max="6672" width="26" style="16" customWidth="1"/>
    <col min="6673" max="6673" width="96.7109375" style="16" customWidth="1"/>
    <col min="6674" max="6674" width="11.42578125" style="16" customWidth="1"/>
    <col min="6675" max="6919" width="11.42578125" style="16"/>
    <col min="6920" max="6920" width="20.28515625" style="16" bestFit="1" customWidth="1"/>
    <col min="6921" max="6921" width="9.85546875" style="16" customWidth="1"/>
    <col min="6922" max="6922" width="86.5703125" style="16" customWidth="1"/>
    <col min="6923" max="6923" width="8.7109375" style="16" customWidth="1"/>
    <col min="6924" max="6924" width="14.28515625" style="16" bestFit="1" customWidth="1"/>
    <col min="6925" max="6925" width="19.140625" style="16" customWidth="1"/>
    <col min="6926" max="6926" width="16.5703125" style="16" customWidth="1"/>
    <col min="6927" max="6927" width="17.5703125" style="16" customWidth="1"/>
    <col min="6928" max="6928" width="26" style="16" customWidth="1"/>
    <col min="6929" max="6929" width="96.7109375" style="16" customWidth="1"/>
    <col min="6930" max="6930" width="11.42578125" style="16" customWidth="1"/>
    <col min="6931" max="7175" width="11.42578125" style="16"/>
    <col min="7176" max="7176" width="20.28515625" style="16" bestFit="1" customWidth="1"/>
    <col min="7177" max="7177" width="9.85546875" style="16" customWidth="1"/>
    <col min="7178" max="7178" width="86.5703125" style="16" customWidth="1"/>
    <col min="7179" max="7179" width="8.7109375" style="16" customWidth="1"/>
    <col min="7180" max="7180" width="14.28515625" style="16" bestFit="1" customWidth="1"/>
    <col min="7181" max="7181" width="19.140625" style="16" customWidth="1"/>
    <col min="7182" max="7182" width="16.5703125" style="16" customWidth="1"/>
    <col min="7183" max="7183" width="17.5703125" style="16" customWidth="1"/>
    <col min="7184" max="7184" width="26" style="16" customWidth="1"/>
    <col min="7185" max="7185" width="96.7109375" style="16" customWidth="1"/>
    <col min="7186" max="7186" width="11.42578125" style="16" customWidth="1"/>
    <col min="7187" max="7431" width="11.42578125" style="16"/>
    <col min="7432" max="7432" width="20.28515625" style="16" bestFit="1" customWidth="1"/>
    <col min="7433" max="7433" width="9.85546875" style="16" customWidth="1"/>
    <col min="7434" max="7434" width="86.5703125" style="16" customWidth="1"/>
    <col min="7435" max="7435" width="8.7109375" style="16" customWidth="1"/>
    <col min="7436" max="7436" width="14.28515625" style="16" bestFit="1" customWidth="1"/>
    <col min="7437" max="7437" width="19.140625" style="16" customWidth="1"/>
    <col min="7438" max="7438" width="16.5703125" style="16" customWidth="1"/>
    <col min="7439" max="7439" width="17.5703125" style="16" customWidth="1"/>
    <col min="7440" max="7440" width="26" style="16" customWidth="1"/>
    <col min="7441" max="7441" width="96.7109375" style="16" customWidth="1"/>
    <col min="7442" max="7442" width="11.42578125" style="16" customWidth="1"/>
    <col min="7443" max="7687" width="11.42578125" style="16"/>
    <col min="7688" max="7688" width="20.28515625" style="16" bestFit="1" customWidth="1"/>
    <col min="7689" max="7689" width="9.85546875" style="16" customWidth="1"/>
    <col min="7690" max="7690" width="86.5703125" style="16" customWidth="1"/>
    <col min="7691" max="7691" width="8.7109375" style="16" customWidth="1"/>
    <col min="7692" max="7692" width="14.28515625" style="16" bestFit="1" customWidth="1"/>
    <col min="7693" max="7693" width="19.140625" style="16" customWidth="1"/>
    <col min="7694" max="7694" width="16.5703125" style="16" customWidth="1"/>
    <col min="7695" max="7695" width="17.5703125" style="16" customWidth="1"/>
    <col min="7696" max="7696" width="26" style="16" customWidth="1"/>
    <col min="7697" max="7697" width="96.7109375" style="16" customWidth="1"/>
    <col min="7698" max="7698" width="11.42578125" style="16" customWidth="1"/>
    <col min="7699" max="7943" width="11.42578125" style="16"/>
    <col min="7944" max="7944" width="20.28515625" style="16" bestFit="1" customWidth="1"/>
    <col min="7945" max="7945" width="9.85546875" style="16" customWidth="1"/>
    <col min="7946" max="7946" width="86.5703125" style="16" customWidth="1"/>
    <col min="7947" max="7947" width="8.7109375" style="16" customWidth="1"/>
    <col min="7948" max="7948" width="14.28515625" style="16" bestFit="1" customWidth="1"/>
    <col min="7949" max="7949" width="19.140625" style="16" customWidth="1"/>
    <col min="7950" max="7950" width="16.5703125" style="16" customWidth="1"/>
    <col min="7951" max="7951" width="17.5703125" style="16" customWidth="1"/>
    <col min="7952" max="7952" width="26" style="16" customWidth="1"/>
    <col min="7953" max="7953" width="96.7109375" style="16" customWidth="1"/>
    <col min="7954" max="7954" width="11.42578125" style="16" customWidth="1"/>
    <col min="7955" max="8199" width="11.42578125" style="16"/>
    <col min="8200" max="8200" width="20.28515625" style="16" bestFit="1" customWidth="1"/>
    <col min="8201" max="8201" width="9.85546875" style="16" customWidth="1"/>
    <col min="8202" max="8202" width="86.5703125" style="16" customWidth="1"/>
    <col min="8203" max="8203" width="8.7109375" style="16" customWidth="1"/>
    <col min="8204" max="8204" width="14.28515625" style="16" bestFit="1" customWidth="1"/>
    <col min="8205" max="8205" width="19.140625" style="16" customWidth="1"/>
    <col min="8206" max="8206" width="16.5703125" style="16" customWidth="1"/>
    <col min="8207" max="8207" width="17.5703125" style="16" customWidth="1"/>
    <col min="8208" max="8208" width="26" style="16" customWidth="1"/>
    <col min="8209" max="8209" width="96.7109375" style="16" customWidth="1"/>
    <col min="8210" max="8210" width="11.42578125" style="16" customWidth="1"/>
    <col min="8211" max="8455" width="11.42578125" style="16"/>
    <col min="8456" max="8456" width="20.28515625" style="16" bestFit="1" customWidth="1"/>
    <col min="8457" max="8457" width="9.85546875" style="16" customWidth="1"/>
    <col min="8458" max="8458" width="86.5703125" style="16" customWidth="1"/>
    <col min="8459" max="8459" width="8.7109375" style="16" customWidth="1"/>
    <col min="8460" max="8460" width="14.28515625" style="16" bestFit="1" customWidth="1"/>
    <col min="8461" max="8461" width="19.140625" style="16" customWidth="1"/>
    <col min="8462" max="8462" width="16.5703125" style="16" customWidth="1"/>
    <col min="8463" max="8463" width="17.5703125" style="16" customWidth="1"/>
    <col min="8464" max="8464" width="26" style="16" customWidth="1"/>
    <col min="8465" max="8465" width="96.7109375" style="16" customWidth="1"/>
    <col min="8466" max="8466" width="11.42578125" style="16" customWidth="1"/>
    <col min="8467" max="8711" width="11.42578125" style="16"/>
    <col min="8712" max="8712" width="20.28515625" style="16" bestFit="1" customWidth="1"/>
    <col min="8713" max="8713" width="9.85546875" style="16" customWidth="1"/>
    <col min="8714" max="8714" width="86.5703125" style="16" customWidth="1"/>
    <col min="8715" max="8715" width="8.7109375" style="16" customWidth="1"/>
    <col min="8716" max="8716" width="14.28515625" style="16" bestFit="1" customWidth="1"/>
    <col min="8717" max="8717" width="19.140625" style="16" customWidth="1"/>
    <col min="8718" max="8718" width="16.5703125" style="16" customWidth="1"/>
    <col min="8719" max="8719" width="17.5703125" style="16" customWidth="1"/>
    <col min="8720" max="8720" width="26" style="16" customWidth="1"/>
    <col min="8721" max="8721" width="96.7109375" style="16" customWidth="1"/>
    <col min="8722" max="8722" width="11.42578125" style="16" customWidth="1"/>
    <col min="8723" max="8967" width="11.42578125" style="16"/>
    <col min="8968" max="8968" width="20.28515625" style="16" bestFit="1" customWidth="1"/>
    <col min="8969" max="8969" width="9.85546875" style="16" customWidth="1"/>
    <col min="8970" max="8970" width="86.5703125" style="16" customWidth="1"/>
    <col min="8971" max="8971" width="8.7109375" style="16" customWidth="1"/>
    <col min="8972" max="8972" width="14.28515625" style="16" bestFit="1" customWidth="1"/>
    <col min="8973" max="8973" width="19.140625" style="16" customWidth="1"/>
    <col min="8974" max="8974" width="16.5703125" style="16" customWidth="1"/>
    <col min="8975" max="8975" width="17.5703125" style="16" customWidth="1"/>
    <col min="8976" max="8976" width="26" style="16" customWidth="1"/>
    <col min="8977" max="8977" width="96.7109375" style="16" customWidth="1"/>
    <col min="8978" max="8978" width="11.42578125" style="16" customWidth="1"/>
    <col min="8979" max="9223" width="11.42578125" style="16"/>
    <col min="9224" max="9224" width="20.28515625" style="16" bestFit="1" customWidth="1"/>
    <col min="9225" max="9225" width="9.85546875" style="16" customWidth="1"/>
    <col min="9226" max="9226" width="86.5703125" style="16" customWidth="1"/>
    <col min="9227" max="9227" width="8.7109375" style="16" customWidth="1"/>
    <col min="9228" max="9228" width="14.28515625" style="16" bestFit="1" customWidth="1"/>
    <col min="9229" max="9229" width="19.140625" style="16" customWidth="1"/>
    <col min="9230" max="9230" width="16.5703125" style="16" customWidth="1"/>
    <col min="9231" max="9231" width="17.5703125" style="16" customWidth="1"/>
    <col min="9232" max="9232" width="26" style="16" customWidth="1"/>
    <col min="9233" max="9233" width="96.7109375" style="16" customWidth="1"/>
    <col min="9234" max="9234" width="11.42578125" style="16" customWidth="1"/>
    <col min="9235" max="9479" width="11.42578125" style="16"/>
    <col min="9480" max="9480" width="20.28515625" style="16" bestFit="1" customWidth="1"/>
    <col min="9481" max="9481" width="9.85546875" style="16" customWidth="1"/>
    <col min="9482" max="9482" width="86.5703125" style="16" customWidth="1"/>
    <col min="9483" max="9483" width="8.7109375" style="16" customWidth="1"/>
    <col min="9484" max="9484" width="14.28515625" style="16" bestFit="1" customWidth="1"/>
    <col min="9485" max="9485" width="19.140625" style="16" customWidth="1"/>
    <col min="9486" max="9486" width="16.5703125" style="16" customWidth="1"/>
    <col min="9487" max="9487" width="17.5703125" style="16" customWidth="1"/>
    <col min="9488" max="9488" width="26" style="16" customWidth="1"/>
    <col min="9489" max="9489" width="96.7109375" style="16" customWidth="1"/>
    <col min="9490" max="9490" width="11.42578125" style="16" customWidth="1"/>
    <col min="9491" max="9735" width="11.42578125" style="16"/>
    <col min="9736" max="9736" width="20.28515625" style="16" bestFit="1" customWidth="1"/>
    <col min="9737" max="9737" width="9.85546875" style="16" customWidth="1"/>
    <col min="9738" max="9738" width="86.5703125" style="16" customWidth="1"/>
    <col min="9739" max="9739" width="8.7109375" style="16" customWidth="1"/>
    <col min="9740" max="9740" width="14.28515625" style="16" bestFit="1" customWidth="1"/>
    <col min="9741" max="9741" width="19.140625" style="16" customWidth="1"/>
    <col min="9742" max="9742" width="16.5703125" style="16" customWidth="1"/>
    <col min="9743" max="9743" width="17.5703125" style="16" customWidth="1"/>
    <col min="9744" max="9744" width="26" style="16" customWidth="1"/>
    <col min="9745" max="9745" width="96.7109375" style="16" customWidth="1"/>
    <col min="9746" max="9746" width="11.42578125" style="16" customWidth="1"/>
    <col min="9747" max="9991" width="11.42578125" style="16"/>
    <col min="9992" max="9992" width="20.28515625" style="16" bestFit="1" customWidth="1"/>
    <col min="9993" max="9993" width="9.85546875" style="16" customWidth="1"/>
    <col min="9994" max="9994" width="86.5703125" style="16" customWidth="1"/>
    <col min="9995" max="9995" width="8.7109375" style="16" customWidth="1"/>
    <col min="9996" max="9996" width="14.28515625" style="16" bestFit="1" customWidth="1"/>
    <col min="9997" max="9997" width="19.140625" style="16" customWidth="1"/>
    <col min="9998" max="9998" width="16.5703125" style="16" customWidth="1"/>
    <col min="9999" max="9999" width="17.5703125" style="16" customWidth="1"/>
    <col min="10000" max="10000" width="26" style="16" customWidth="1"/>
    <col min="10001" max="10001" width="96.7109375" style="16" customWidth="1"/>
    <col min="10002" max="10002" width="11.42578125" style="16" customWidth="1"/>
    <col min="10003" max="10247" width="11.42578125" style="16"/>
    <col min="10248" max="10248" width="20.28515625" style="16" bestFit="1" customWidth="1"/>
    <col min="10249" max="10249" width="9.85546875" style="16" customWidth="1"/>
    <col min="10250" max="10250" width="86.5703125" style="16" customWidth="1"/>
    <col min="10251" max="10251" width="8.7109375" style="16" customWidth="1"/>
    <col min="10252" max="10252" width="14.28515625" style="16" bestFit="1" customWidth="1"/>
    <col min="10253" max="10253" width="19.140625" style="16" customWidth="1"/>
    <col min="10254" max="10254" width="16.5703125" style="16" customWidth="1"/>
    <col min="10255" max="10255" width="17.5703125" style="16" customWidth="1"/>
    <col min="10256" max="10256" width="26" style="16" customWidth="1"/>
    <col min="10257" max="10257" width="96.7109375" style="16" customWidth="1"/>
    <col min="10258" max="10258" width="11.42578125" style="16" customWidth="1"/>
    <col min="10259" max="10503" width="11.42578125" style="16"/>
    <col min="10504" max="10504" width="20.28515625" style="16" bestFit="1" customWidth="1"/>
    <col min="10505" max="10505" width="9.85546875" style="16" customWidth="1"/>
    <col min="10506" max="10506" width="86.5703125" style="16" customWidth="1"/>
    <col min="10507" max="10507" width="8.7109375" style="16" customWidth="1"/>
    <col min="10508" max="10508" width="14.28515625" style="16" bestFit="1" customWidth="1"/>
    <col min="10509" max="10509" width="19.140625" style="16" customWidth="1"/>
    <col min="10510" max="10510" width="16.5703125" style="16" customWidth="1"/>
    <col min="10511" max="10511" width="17.5703125" style="16" customWidth="1"/>
    <col min="10512" max="10512" width="26" style="16" customWidth="1"/>
    <col min="10513" max="10513" width="96.7109375" style="16" customWidth="1"/>
    <col min="10514" max="10514" width="11.42578125" style="16" customWidth="1"/>
    <col min="10515" max="10759" width="11.42578125" style="16"/>
    <col min="10760" max="10760" width="20.28515625" style="16" bestFit="1" customWidth="1"/>
    <col min="10761" max="10761" width="9.85546875" style="16" customWidth="1"/>
    <col min="10762" max="10762" width="86.5703125" style="16" customWidth="1"/>
    <col min="10763" max="10763" width="8.7109375" style="16" customWidth="1"/>
    <col min="10764" max="10764" width="14.28515625" style="16" bestFit="1" customWidth="1"/>
    <col min="10765" max="10765" width="19.140625" style="16" customWidth="1"/>
    <col min="10766" max="10766" width="16.5703125" style="16" customWidth="1"/>
    <col min="10767" max="10767" width="17.5703125" style="16" customWidth="1"/>
    <col min="10768" max="10768" width="26" style="16" customWidth="1"/>
    <col min="10769" max="10769" width="96.7109375" style="16" customWidth="1"/>
    <col min="10770" max="10770" width="11.42578125" style="16" customWidth="1"/>
    <col min="10771" max="11015" width="11.42578125" style="16"/>
    <col min="11016" max="11016" width="20.28515625" style="16" bestFit="1" customWidth="1"/>
    <col min="11017" max="11017" width="9.85546875" style="16" customWidth="1"/>
    <col min="11018" max="11018" width="86.5703125" style="16" customWidth="1"/>
    <col min="11019" max="11019" width="8.7109375" style="16" customWidth="1"/>
    <col min="11020" max="11020" width="14.28515625" style="16" bestFit="1" customWidth="1"/>
    <col min="11021" max="11021" width="19.140625" style="16" customWidth="1"/>
    <col min="11022" max="11022" width="16.5703125" style="16" customWidth="1"/>
    <col min="11023" max="11023" width="17.5703125" style="16" customWidth="1"/>
    <col min="11024" max="11024" width="26" style="16" customWidth="1"/>
    <col min="11025" max="11025" width="96.7109375" style="16" customWidth="1"/>
    <col min="11026" max="11026" width="11.42578125" style="16" customWidth="1"/>
    <col min="11027" max="11271" width="11.42578125" style="16"/>
    <col min="11272" max="11272" width="20.28515625" style="16" bestFit="1" customWidth="1"/>
    <col min="11273" max="11273" width="9.85546875" style="16" customWidth="1"/>
    <col min="11274" max="11274" width="86.5703125" style="16" customWidth="1"/>
    <col min="11275" max="11275" width="8.7109375" style="16" customWidth="1"/>
    <col min="11276" max="11276" width="14.28515625" style="16" bestFit="1" customWidth="1"/>
    <col min="11277" max="11277" width="19.140625" style="16" customWidth="1"/>
    <col min="11278" max="11278" width="16.5703125" style="16" customWidth="1"/>
    <col min="11279" max="11279" width="17.5703125" style="16" customWidth="1"/>
    <col min="11280" max="11280" width="26" style="16" customWidth="1"/>
    <col min="11281" max="11281" width="96.7109375" style="16" customWidth="1"/>
    <col min="11282" max="11282" width="11.42578125" style="16" customWidth="1"/>
    <col min="11283" max="11527" width="11.42578125" style="16"/>
    <col min="11528" max="11528" width="20.28515625" style="16" bestFit="1" customWidth="1"/>
    <col min="11529" max="11529" width="9.85546875" style="16" customWidth="1"/>
    <col min="11530" max="11530" width="86.5703125" style="16" customWidth="1"/>
    <col min="11531" max="11531" width="8.7109375" style="16" customWidth="1"/>
    <col min="11532" max="11532" width="14.28515625" style="16" bestFit="1" customWidth="1"/>
    <col min="11533" max="11533" width="19.140625" style="16" customWidth="1"/>
    <col min="11534" max="11534" width="16.5703125" style="16" customWidth="1"/>
    <col min="11535" max="11535" width="17.5703125" style="16" customWidth="1"/>
    <col min="11536" max="11536" width="26" style="16" customWidth="1"/>
    <col min="11537" max="11537" width="96.7109375" style="16" customWidth="1"/>
    <col min="11538" max="11538" width="11.42578125" style="16" customWidth="1"/>
    <col min="11539" max="11783" width="11.42578125" style="16"/>
    <col min="11784" max="11784" width="20.28515625" style="16" bestFit="1" customWidth="1"/>
    <col min="11785" max="11785" width="9.85546875" style="16" customWidth="1"/>
    <col min="11786" max="11786" width="86.5703125" style="16" customWidth="1"/>
    <col min="11787" max="11787" width="8.7109375" style="16" customWidth="1"/>
    <col min="11788" max="11788" width="14.28515625" style="16" bestFit="1" customWidth="1"/>
    <col min="11789" max="11789" width="19.140625" style="16" customWidth="1"/>
    <col min="11790" max="11790" width="16.5703125" style="16" customWidth="1"/>
    <col min="11791" max="11791" width="17.5703125" style="16" customWidth="1"/>
    <col min="11792" max="11792" width="26" style="16" customWidth="1"/>
    <col min="11793" max="11793" width="96.7109375" style="16" customWidth="1"/>
    <col min="11794" max="11794" width="11.42578125" style="16" customWidth="1"/>
    <col min="11795" max="12039" width="11.42578125" style="16"/>
    <col min="12040" max="12040" width="20.28515625" style="16" bestFit="1" customWidth="1"/>
    <col min="12041" max="12041" width="9.85546875" style="16" customWidth="1"/>
    <col min="12042" max="12042" width="86.5703125" style="16" customWidth="1"/>
    <col min="12043" max="12043" width="8.7109375" style="16" customWidth="1"/>
    <col min="12044" max="12044" width="14.28515625" style="16" bestFit="1" customWidth="1"/>
    <col min="12045" max="12045" width="19.140625" style="16" customWidth="1"/>
    <col min="12046" max="12046" width="16.5703125" style="16" customWidth="1"/>
    <col min="12047" max="12047" width="17.5703125" style="16" customWidth="1"/>
    <col min="12048" max="12048" width="26" style="16" customWidth="1"/>
    <col min="12049" max="12049" width="96.7109375" style="16" customWidth="1"/>
    <col min="12050" max="12050" width="11.42578125" style="16" customWidth="1"/>
    <col min="12051" max="12295" width="11.42578125" style="16"/>
    <col min="12296" max="12296" width="20.28515625" style="16" bestFit="1" customWidth="1"/>
    <col min="12297" max="12297" width="9.85546875" style="16" customWidth="1"/>
    <col min="12298" max="12298" width="86.5703125" style="16" customWidth="1"/>
    <col min="12299" max="12299" width="8.7109375" style="16" customWidth="1"/>
    <col min="12300" max="12300" width="14.28515625" style="16" bestFit="1" customWidth="1"/>
    <col min="12301" max="12301" width="19.140625" style="16" customWidth="1"/>
    <col min="12302" max="12302" width="16.5703125" style="16" customWidth="1"/>
    <col min="12303" max="12303" width="17.5703125" style="16" customWidth="1"/>
    <col min="12304" max="12304" width="26" style="16" customWidth="1"/>
    <col min="12305" max="12305" width="96.7109375" style="16" customWidth="1"/>
    <col min="12306" max="12306" width="11.42578125" style="16" customWidth="1"/>
    <col min="12307" max="12551" width="11.42578125" style="16"/>
    <col min="12552" max="12552" width="20.28515625" style="16" bestFit="1" customWidth="1"/>
    <col min="12553" max="12553" width="9.85546875" style="16" customWidth="1"/>
    <col min="12554" max="12554" width="86.5703125" style="16" customWidth="1"/>
    <col min="12555" max="12555" width="8.7109375" style="16" customWidth="1"/>
    <col min="12556" max="12556" width="14.28515625" style="16" bestFit="1" customWidth="1"/>
    <col min="12557" max="12557" width="19.140625" style="16" customWidth="1"/>
    <col min="12558" max="12558" width="16.5703125" style="16" customWidth="1"/>
    <col min="12559" max="12559" width="17.5703125" style="16" customWidth="1"/>
    <col min="12560" max="12560" width="26" style="16" customWidth="1"/>
    <col min="12561" max="12561" width="96.7109375" style="16" customWidth="1"/>
    <col min="12562" max="12562" width="11.42578125" style="16" customWidth="1"/>
    <col min="12563" max="12807" width="11.42578125" style="16"/>
    <col min="12808" max="12808" width="20.28515625" style="16" bestFit="1" customWidth="1"/>
    <col min="12809" max="12809" width="9.85546875" style="16" customWidth="1"/>
    <col min="12810" max="12810" width="86.5703125" style="16" customWidth="1"/>
    <col min="12811" max="12811" width="8.7109375" style="16" customWidth="1"/>
    <col min="12812" max="12812" width="14.28515625" style="16" bestFit="1" customWidth="1"/>
    <col min="12813" max="12813" width="19.140625" style="16" customWidth="1"/>
    <col min="12814" max="12814" width="16.5703125" style="16" customWidth="1"/>
    <col min="12815" max="12815" width="17.5703125" style="16" customWidth="1"/>
    <col min="12816" max="12816" width="26" style="16" customWidth="1"/>
    <col min="12817" max="12817" width="96.7109375" style="16" customWidth="1"/>
    <col min="12818" max="12818" width="11.42578125" style="16" customWidth="1"/>
    <col min="12819" max="13063" width="11.42578125" style="16"/>
    <col min="13064" max="13064" width="20.28515625" style="16" bestFit="1" customWidth="1"/>
    <col min="13065" max="13065" width="9.85546875" style="16" customWidth="1"/>
    <col min="13066" max="13066" width="86.5703125" style="16" customWidth="1"/>
    <col min="13067" max="13067" width="8.7109375" style="16" customWidth="1"/>
    <col min="13068" max="13068" width="14.28515625" style="16" bestFit="1" customWidth="1"/>
    <col min="13069" max="13069" width="19.140625" style="16" customWidth="1"/>
    <col min="13070" max="13070" width="16.5703125" style="16" customWidth="1"/>
    <col min="13071" max="13071" width="17.5703125" style="16" customWidth="1"/>
    <col min="13072" max="13072" width="26" style="16" customWidth="1"/>
    <col min="13073" max="13073" width="96.7109375" style="16" customWidth="1"/>
    <col min="13074" max="13074" width="11.42578125" style="16" customWidth="1"/>
    <col min="13075" max="13319" width="11.42578125" style="16"/>
    <col min="13320" max="13320" width="20.28515625" style="16" bestFit="1" customWidth="1"/>
    <col min="13321" max="13321" width="9.85546875" style="16" customWidth="1"/>
    <col min="13322" max="13322" width="86.5703125" style="16" customWidth="1"/>
    <col min="13323" max="13323" width="8.7109375" style="16" customWidth="1"/>
    <col min="13324" max="13324" width="14.28515625" style="16" bestFit="1" customWidth="1"/>
    <col min="13325" max="13325" width="19.140625" style="16" customWidth="1"/>
    <col min="13326" max="13326" width="16.5703125" style="16" customWidth="1"/>
    <col min="13327" max="13327" width="17.5703125" style="16" customWidth="1"/>
    <col min="13328" max="13328" width="26" style="16" customWidth="1"/>
    <col min="13329" max="13329" width="96.7109375" style="16" customWidth="1"/>
    <col min="13330" max="13330" width="11.42578125" style="16" customWidth="1"/>
    <col min="13331" max="13575" width="11.42578125" style="16"/>
    <col min="13576" max="13576" width="20.28515625" style="16" bestFit="1" customWidth="1"/>
    <col min="13577" max="13577" width="9.85546875" style="16" customWidth="1"/>
    <col min="13578" max="13578" width="86.5703125" style="16" customWidth="1"/>
    <col min="13579" max="13579" width="8.7109375" style="16" customWidth="1"/>
    <col min="13580" max="13580" width="14.28515625" style="16" bestFit="1" customWidth="1"/>
    <col min="13581" max="13581" width="19.140625" style="16" customWidth="1"/>
    <col min="13582" max="13582" width="16.5703125" style="16" customWidth="1"/>
    <col min="13583" max="13583" width="17.5703125" style="16" customWidth="1"/>
    <col min="13584" max="13584" width="26" style="16" customWidth="1"/>
    <col min="13585" max="13585" width="96.7109375" style="16" customWidth="1"/>
    <col min="13586" max="13586" width="11.42578125" style="16" customWidth="1"/>
    <col min="13587" max="13831" width="11.42578125" style="16"/>
    <col min="13832" max="13832" width="20.28515625" style="16" bestFit="1" customWidth="1"/>
    <col min="13833" max="13833" width="9.85546875" style="16" customWidth="1"/>
    <col min="13834" max="13834" width="86.5703125" style="16" customWidth="1"/>
    <col min="13835" max="13835" width="8.7109375" style="16" customWidth="1"/>
    <col min="13836" max="13836" width="14.28515625" style="16" bestFit="1" customWidth="1"/>
    <col min="13837" max="13837" width="19.140625" style="16" customWidth="1"/>
    <col min="13838" max="13838" width="16.5703125" style="16" customWidth="1"/>
    <col min="13839" max="13839" width="17.5703125" style="16" customWidth="1"/>
    <col min="13840" max="13840" width="26" style="16" customWidth="1"/>
    <col min="13841" max="13841" width="96.7109375" style="16" customWidth="1"/>
    <col min="13842" max="13842" width="11.42578125" style="16" customWidth="1"/>
    <col min="13843" max="14087" width="11.42578125" style="16"/>
    <col min="14088" max="14088" width="20.28515625" style="16" bestFit="1" customWidth="1"/>
    <col min="14089" max="14089" width="9.85546875" style="16" customWidth="1"/>
    <col min="14090" max="14090" width="86.5703125" style="16" customWidth="1"/>
    <col min="14091" max="14091" width="8.7109375" style="16" customWidth="1"/>
    <col min="14092" max="14092" width="14.28515625" style="16" bestFit="1" customWidth="1"/>
    <col min="14093" max="14093" width="19.140625" style="16" customWidth="1"/>
    <col min="14094" max="14094" width="16.5703125" style="16" customWidth="1"/>
    <col min="14095" max="14095" width="17.5703125" style="16" customWidth="1"/>
    <col min="14096" max="14096" width="26" style="16" customWidth="1"/>
    <col min="14097" max="14097" width="96.7109375" style="16" customWidth="1"/>
    <col min="14098" max="14098" width="11.42578125" style="16" customWidth="1"/>
    <col min="14099" max="14343" width="11.42578125" style="16"/>
    <col min="14344" max="14344" width="20.28515625" style="16" bestFit="1" customWidth="1"/>
    <col min="14345" max="14345" width="9.85546875" style="16" customWidth="1"/>
    <col min="14346" max="14346" width="86.5703125" style="16" customWidth="1"/>
    <col min="14347" max="14347" width="8.7109375" style="16" customWidth="1"/>
    <col min="14348" max="14348" width="14.28515625" style="16" bestFit="1" customWidth="1"/>
    <col min="14349" max="14349" width="19.140625" style="16" customWidth="1"/>
    <col min="14350" max="14350" width="16.5703125" style="16" customWidth="1"/>
    <col min="14351" max="14351" width="17.5703125" style="16" customWidth="1"/>
    <col min="14352" max="14352" width="26" style="16" customWidth="1"/>
    <col min="14353" max="14353" width="96.7109375" style="16" customWidth="1"/>
    <col min="14354" max="14354" width="11.42578125" style="16" customWidth="1"/>
    <col min="14355" max="14599" width="11.42578125" style="16"/>
    <col min="14600" max="14600" width="20.28515625" style="16" bestFit="1" customWidth="1"/>
    <col min="14601" max="14601" width="9.85546875" style="16" customWidth="1"/>
    <col min="14602" max="14602" width="86.5703125" style="16" customWidth="1"/>
    <col min="14603" max="14603" width="8.7109375" style="16" customWidth="1"/>
    <col min="14604" max="14604" width="14.28515625" style="16" bestFit="1" customWidth="1"/>
    <col min="14605" max="14605" width="19.140625" style="16" customWidth="1"/>
    <col min="14606" max="14606" width="16.5703125" style="16" customWidth="1"/>
    <col min="14607" max="14607" width="17.5703125" style="16" customWidth="1"/>
    <col min="14608" max="14608" width="26" style="16" customWidth="1"/>
    <col min="14609" max="14609" width="96.7109375" style="16" customWidth="1"/>
    <col min="14610" max="14610" width="11.42578125" style="16" customWidth="1"/>
    <col min="14611" max="14855" width="11.42578125" style="16"/>
    <col min="14856" max="14856" width="20.28515625" style="16" bestFit="1" customWidth="1"/>
    <col min="14857" max="14857" width="9.85546875" style="16" customWidth="1"/>
    <col min="14858" max="14858" width="86.5703125" style="16" customWidth="1"/>
    <col min="14859" max="14859" width="8.7109375" style="16" customWidth="1"/>
    <col min="14860" max="14860" width="14.28515625" style="16" bestFit="1" customWidth="1"/>
    <col min="14861" max="14861" width="19.140625" style="16" customWidth="1"/>
    <col min="14862" max="14862" width="16.5703125" style="16" customWidth="1"/>
    <col min="14863" max="14863" width="17.5703125" style="16" customWidth="1"/>
    <col min="14864" max="14864" width="26" style="16" customWidth="1"/>
    <col min="14865" max="14865" width="96.7109375" style="16" customWidth="1"/>
    <col min="14866" max="14866" width="11.42578125" style="16" customWidth="1"/>
    <col min="14867" max="15111" width="11.42578125" style="16"/>
    <col min="15112" max="15112" width="20.28515625" style="16" bestFit="1" customWidth="1"/>
    <col min="15113" max="15113" width="9.85546875" style="16" customWidth="1"/>
    <col min="15114" max="15114" width="86.5703125" style="16" customWidth="1"/>
    <col min="15115" max="15115" width="8.7109375" style="16" customWidth="1"/>
    <col min="15116" max="15116" width="14.28515625" style="16" bestFit="1" customWidth="1"/>
    <col min="15117" max="15117" width="19.140625" style="16" customWidth="1"/>
    <col min="15118" max="15118" width="16.5703125" style="16" customWidth="1"/>
    <col min="15119" max="15119" width="17.5703125" style="16" customWidth="1"/>
    <col min="15120" max="15120" width="26" style="16" customWidth="1"/>
    <col min="15121" max="15121" width="96.7109375" style="16" customWidth="1"/>
    <col min="15122" max="15122" width="11.42578125" style="16" customWidth="1"/>
    <col min="15123" max="15367" width="11.42578125" style="16"/>
    <col min="15368" max="15368" width="20.28515625" style="16" bestFit="1" customWidth="1"/>
    <col min="15369" max="15369" width="9.85546875" style="16" customWidth="1"/>
    <col min="15370" max="15370" width="86.5703125" style="16" customWidth="1"/>
    <col min="15371" max="15371" width="8.7109375" style="16" customWidth="1"/>
    <col min="15372" max="15372" width="14.28515625" style="16" bestFit="1" customWidth="1"/>
    <col min="15373" max="15373" width="19.140625" style="16" customWidth="1"/>
    <col min="15374" max="15374" width="16.5703125" style="16" customWidth="1"/>
    <col min="15375" max="15375" width="17.5703125" style="16" customWidth="1"/>
    <col min="15376" max="15376" width="26" style="16" customWidth="1"/>
    <col min="15377" max="15377" width="96.7109375" style="16" customWidth="1"/>
    <col min="15378" max="15378" width="11.42578125" style="16" customWidth="1"/>
    <col min="15379" max="15623" width="11.42578125" style="16"/>
    <col min="15624" max="15624" width="20.28515625" style="16" bestFit="1" customWidth="1"/>
    <col min="15625" max="15625" width="9.85546875" style="16" customWidth="1"/>
    <col min="15626" max="15626" width="86.5703125" style="16" customWidth="1"/>
    <col min="15627" max="15627" width="8.7109375" style="16" customWidth="1"/>
    <col min="15628" max="15628" width="14.28515625" style="16" bestFit="1" customWidth="1"/>
    <col min="15629" max="15629" width="19.140625" style="16" customWidth="1"/>
    <col min="15630" max="15630" width="16.5703125" style="16" customWidth="1"/>
    <col min="15631" max="15631" width="17.5703125" style="16" customWidth="1"/>
    <col min="15632" max="15632" width="26" style="16" customWidth="1"/>
    <col min="15633" max="15633" width="96.7109375" style="16" customWidth="1"/>
    <col min="15634" max="15634" width="11.42578125" style="16" customWidth="1"/>
    <col min="15635" max="15879" width="11.42578125" style="16"/>
    <col min="15880" max="15880" width="20.28515625" style="16" bestFit="1" customWidth="1"/>
    <col min="15881" max="15881" width="9.85546875" style="16" customWidth="1"/>
    <col min="15882" max="15882" width="86.5703125" style="16" customWidth="1"/>
    <col min="15883" max="15883" width="8.7109375" style="16" customWidth="1"/>
    <col min="15884" max="15884" width="14.28515625" style="16" bestFit="1" customWidth="1"/>
    <col min="15885" max="15885" width="19.140625" style="16" customWidth="1"/>
    <col min="15886" max="15886" width="16.5703125" style="16" customWidth="1"/>
    <col min="15887" max="15887" width="17.5703125" style="16" customWidth="1"/>
    <col min="15888" max="15888" width="26" style="16" customWidth="1"/>
    <col min="15889" max="15889" width="96.7109375" style="16" customWidth="1"/>
    <col min="15890" max="15890" width="11.42578125" style="16" customWidth="1"/>
    <col min="15891" max="16135" width="11.42578125" style="16"/>
    <col min="16136" max="16136" width="20.28515625" style="16" bestFit="1" customWidth="1"/>
    <col min="16137" max="16137" width="9.85546875" style="16" customWidth="1"/>
    <col min="16138" max="16138" width="86.5703125" style="16" customWidth="1"/>
    <col min="16139" max="16139" width="8.7109375" style="16" customWidth="1"/>
    <col min="16140" max="16140" width="14.28515625" style="16" bestFit="1" customWidth="1"/>
    <col min="16141" max="16141" width="19.140625" style="16" customWidth="1"/>
    <col min="16142" max="16142" width="16.5703125" style="16" customWidth="1"/>
    <col min="16143" max="16143" width="17.5703125" style="16" customWidth="1"/>
    <col min="16144" max="16144" width="26" style="16" customWidth="1"/>
    <col min="16145" max="16145" width="96.7109375" style="16" customWidth="1"/>
    <col min="16146" max="16146" width="11.42578125" style="16" customWidth="1"/>
    <col min="16147" max="16384" width="11.42578125" style="16"/>
  </cols>
  <sheetData>
    <row r="1" spans="2:18" ht="15.75" thickBot="1" x14ac:dyDescent="0.3"/>
    <row r="2" spans="2:18" s="2" customFormat="1" x14ac:dyDescent="0.25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  <c r="Q2" s="3"/>
    </row>
    <row r="3" spans="2:18" s="2" customFormat="1" x14ac:dyDescent="0.25">
      <c r="B3" s="82"/>
      <c r="C3" s="75"/>
      <c r="D3" s="75"/>
      <c r="E3" s="83" t="str">
        <f>Resumo!E4</f>
        <v>Obra:</v>
      </c>
      <c r="F3" s="75" t="str">
        <f>Resumo!F4</f>
        <v xml:space="preserve">Pavimentação e Drenagem de Vias Urbanas </v>
      </c>
      <c r="H3" s="83" t="s">
        <v>29</v>
      </c>
      <c r="I3" s="522">
        <f>'BDI - Transporte'!$H$36</f>
        <v>0</v>
      </c>
      <c r="J3" s="522"/>
      <c r="K3" s="83" t="s">
        <v>36</v>
      </c>
      <c r="L3" s="520">
        <f>Resumo!G10</f>
        <v>44610</v>
      </c>
      <c r="M3" s="520"/>
      <c r="P3" s="411"/>
      <c r="Q3" s="3"/>
    </row>
    <row r="4" spans="2:18" s="2" customFormat="1" x14ac:dyDescent="0.25">
      <c r="B4" s="82"/>
      <c r="C4" s="75"/>
      <c r="D4" s="75"/>
      <c r="E4" s="83" t="str">
        <f>Resumo!E5</f>
        <v>Local:</v>
      </c>
      <c r="F4" s="75" t="str">
        <f>Resumo!F5</f>
        <v>Diversas ruas</v>
      </c>
      <c r="H4" s="83" t="s">
        <v>30</v>
      </c>
      <c r="I4" s="522">
        <v>0.15</v>
      </c>
      <c r="J4" s="522"/>
      <c r="K4" s="83" t="s">
        <v>37</v>
      </c>
      <c r="L4" s="76" t="str">
        <f>Resumo!G11</f>
        <v>REV-00</v>
      </c>
      <c r="M4" s="75"/>
      <c r="P4" s="411"/>
      <c r="Q4" s="3"/>
    </row>
    <row r="5" spans="2:18" s="2" customFormat="1" x14ac:dyDescent="0.25">
      <c r="B5" s="82"/>
      <c r="C5" s="75"/>
      <c r="D5" s="75"/>
      <c r="E5" s="83" t="str">
        <f>Resumo!E6</f>
        <v>Bairro:</v>
      </c>
      <c r="F5" s="75" t="str">
        <f>Resumo!F6</f>
        <v>Distrito de Boa Esperança do Norte</v>
      </c>
      <c r="H5" s="83" t="s">
        <v>31</v>
      </c>
      <c r="I5" s="522">
        <f>'BDI - Serviço'!H35</f>
        <v>0</v>
      </c>
      <c r="J5" s="522"/>
      <c r="M5" s="87"/>
      <c r="P5" s="411"/>
      <c r="Q5" s="3"/>
    </row>
    <row r="6" spans="2:18" s="2" customFormat="1" x14ac:dyDescent="0.25">
      <c r="B6" s="82"/>
      <c r="C6" s="75"/>
      <c r="D6" s="75"/>
      <c r="E6" s="83" t="str">
        <f>Resumo!E7</f>
        <v>Município:</v>
      </c>
      <c r="F6" s="75" t="str">
        <f>Resumo!F7</f>
        <v>Sorriso - MT</v>
      </c>
      <c r="H6" s="75"/>
      <c r="I6" s="75"/>
      <c r="M6" s="75"/>
      <c r="P6" s="411"/>
      <c r="Q6" s="3"/>
    </row>
    <row r="7" spans="2:18" s="2" customFormat="1" x14ac:dyDescent="0.25">
      <c r="B7" s="82"/>
      <c r="C7" s="75"/>
      <c r="D7" s="75"/>
      <c r="E7" s="75"/>
      <c r="F7" s="75"/>
      <c r="G7" s="75"/>
      <c r="H7" s="83" t="s">
        <v>42</v>
      </c>
      <c r="I7" s="521">
        <f>Resumo!E10</f>
        <v>60649.21</v>
      </c>
      <c r="J7" s="521"/>
      <c r="K7" s="83" t="s">
        <v>41</v>
      </c>
      <c r="L7" s="76" t="str">
        <f>Resumo!G13</f>
        <v>SINAPI 08/2021 - Não Desonerado</v>
      </c>
      <c r="M7" s="75"/>
      <c r="P7" s="411"/>
      <c r="Q7" s="3"/>
    </row>
    <row r="8" spans="2:18" s="2" customFormat="1" x14ac:dyDescent="0.25">
      <c r="B8" s="82"/>
      <c r="E8" s="329" t="s">
        <v>254</v>
      </c>
      <c r="F8" s="205" t="str">
        <f>Resumo!F16</f>
        <v>Willian Bruno Scherner CREA MT 048210</v>
      </c>
      <c r="H8" s="83" t="s">
        <v>43</v>
      </c>
      <c r="I8" s="521">
        <f>Resumo!G37</f>
        <v>0</v>
      </c>
      <c r="J8" s="521"/>
      <c r="K8" s="87"/>
      <c r="L8" s="76" t="str">
        <f>Resumo!G14</f>
        <v>SICRO 04/2021 - Não Desonerado</v>
      </c>
      <c r="M8" s="75"/>
      <c r="P8" s="411"/>
      <c r="Q8" s="3"/>
    </row>
    <row r="9" spans="2:18" s="2" customFormat="1" x14ac:dyDescent="0.25">
      <c r="B9" s="82"/>
      <c r="C9" s="75"/>
      <c r="D9" s="75"/>
      <c r="G9" s="90"/>
      <c r="H9" s="83" t="s">
        <v>54</v>
      </c>
      <c r="I9" s="91">
        <f>Resumo!G38</f>
        <v>0</v>
      </c>
      <c r="L9" s="90"/>
      <c r="M9" s="75"/>
      <c r="P9" s="411"/>
      <c r="Q9" s="3"/>
    </row>
    <row r="10" spans="2:18" s="2" customFormat="1" ht="15.75" thickBot="1" x14ac:dyDescent="0.3">
      <c r="B10" s="82"/>
      <c r="C10" s="75"/>
      <c r="D10" s="75"/>
      <c r="E10" s="75"/>
      <c r="F10" s="75"/>
      <c r="G10" s="87"/>
      <c r="H10" s="87"/>
      <c r="I10" s="87"/>
      <c r="J10" s="87"/>
      <c r="K10" s="87"/>
      <c r="L10" s="87"/>
      <c r="M10" s="75"/>
      <c r="N10" s="75"/>
      <c r="O10" s="75"/>
      <c r="P10" s="86"/>
      <c r="Q10" s="1"/>
      <c r="R10" s="1"/>
    </row>
    <row r="11" spans="2:18" s="2" customFormat="1" ht="32.1" customHeight="1" thickBot="1" x14ac:dyDescent="0.3">
      <c r="B11" s="489" t="s">
        <v>253</v>
      </c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1"/>
      <c r="Q11" s="4"/>
      <c r="R11" s="4"/>
    </row>
    <row r="12" spans="2:18" s="87" customFormat="1" ht="15" customHeight="1" thickBot="1" x14ac:dyDescent="0.3"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4"/>
      <c r="Q12" s="90"/>
      <c r="R12" s="90"/>
    </row>
    <row r="13" spans="2:18" s="2" customFormat="1" ht="21" customHeight="1" x14ac:dyDescent="0.25">
      <c r="B13" s="492" t="s">
        <v>23</v>
      </c>
      <c r="C13" s="514" t="s">
        <v>0</v>
      </c>
      <c r="D13" s="494" t="s">
        <v>140</v>
      </c>
      <c r="E13" s="494" t="s">
        <v>1</v>
      </c>
      <c r="F13" s="502" t="s">
        <v>2</v>
      </c>
      <c r="G13" s="503"/>
      <c r="H13" s="503"/>
      <c r="I13" s="503"/>
      <c r="J13" s="503"/>
      <c r="K13" s="503"/>
      <c r="L13" s="514"/>
      <c r="M13" s="496" t="s">
        <v>3</v>
      </c>
      <c r="N13" s="497"/>
      <c r="O13" s="496" t="s">
        <v>44</v>
      </c>
      <c r="P13" s="499"/>
      <c r="Q13" s="4"/>
      <c r="R13" s="4"/>
    </row>
    <row r="14" spans="2:18" s="2" customFormat="1" ht="26.25" customHeight="1" thickBot="1" x14ac:dyDescent="0.3">
      <c r="B14" s="493"/>
      <c r="C14" s="515"/>
      <c r="D14" s="495"/>
      <c r="E14" s="495"/>
      <c r="F14" s="504"/>
      <c r="G14" s="505"/>
      <c r="H14" s="505"/>
      <c r="I14" s="505"/>
      <c r="J14" s="505"/>
      <c r="K14" s="505"/>
      <c r="L14" s="515"/>
      <c r="M14" s="43" t="s">
        <v>32</v>
      </c>
      <c r="N14" s="43" t="s">
        <v>4</v>
      </c>
      <c r="O14" s="43" t="s">
        <v>118</v>
      </c>
      <c r="P14" s="173" t="s">
        <v>119</v>
      </c>
      <c r="Q14" s="5"/>
      <c r="R14" s="5"/>
    </row>
    <row r="15" spans="2:18" s="168" customFormat="1" x14ac:dyDescent="0.25">
      <c r="B15" s="196"/>
      <c r="C15" s="197" t="str">
        <f>Orçamento!C16</f>
        <v>COMP-01</v>
      </c>
      <c r="D15" s="197"/>
      <c r="E15" s="198" t="str">
        <f>Orçamento!D16</f>
        <v>1.1</v>
      </c>
      <c r="F15" s="198" t="s">
        <v>150</v>
      </c>
      <c r="G15" s="171"/>
      <c r="H15" s="172"/>
      <c r="I15" s="172"/>
      <c r="J15" s="172"/>
      <c r="K15" s="172"/>
      <c r="L15" s="194"/>
      <c r="M15" s="197" t="s">
        <v>9</v>
      </c>
      <c r="N15" s="207">
        <v>1</v>
      </c>
      <c r="O15" s="208">
        <f>SUM(P16,P17,P18,P19,P34)</f>
        <v>0</v>
      </c>
      <c r="P15" s="209">
        <f>O15*N15</f>
        <v>0</v>
      </c>
    </row>
    <row r="16" spans="2:18" outlineLevel="1" x14ac:dyDescent="0.25">
      <c r="B16" s="153" t="s">
        <v>24</v>
      </c>
      <c r="C16" s="154">
        <v>93210</v>
      </c>
      <c r="D16" s="154" t="s">
        <v>28</v>
      </c>
      <c r="E16" s="155" t="s">
        <v>97</v>
      </c>
      <c r="F16" s="562" t="s">
        <v>92</v>
      </c>
      <c r="G16" s="563"/>
      <c r="H16" s="563"/>
      <c r="I16" s="563"/>
      <c r="J16" s="563"/>
      <c r="K16" s="563"/>
      <c r="L16" s="564"/>
      <c r="M16" s="154" t="s">
        <v>159</v>
      </c>
      <c r="N16" s="157">
        <v>20</v>
      </c>
      <c r="O16" s="156"/>
      <c r="P16" s="206">
        <f>O16*N16</f>
        <v>0</v>
      </c>
    </row>
    <row r="17" spans="2:17" outlineLevel="1" x14ac:dyDescent="0.25">
      <c r="B17" s="149" t="s">
        <v>24</v>
      </c>
      <c r="C17" s="150">
        <v>10777</v>
      </c>
      <c r="D17" s="150" t="s">
        <v>120</v>
      </c>
      <c r="E17" s="151" t="s">
        <v>98</v>
      </c>
      <c r="F17" s="559" t="s">
        <v>93</v>
      </c>
      <c r="G17" s="560"/>
      <c r="H17" s="560"/>
      <c r="I17" s="560"/>
      <c r="J17" s="560"/>
      <c r="K17" s="560"/>
      <c r="L17" s="561"/>
      <c r="M17" s="150" t="s">
        <v>160</v>
      </c>
      <c r="N17" s="158">
        <v>6</v>
      </c>
      <c r="O17" s="152"/>
      <c r="P17" s="174">
        <f t="shared" ref="P17:P34" si="0">O17*N17</f>
        <v>0</v>
      </c>
    </row>
    <row r="18" spans="2:17" outlineLevel="1" x14ac:dyDescent="0.25">
      <c r="B18" s="163" t="s">
        <v>24</v>
      </c>
      <c r="C18" s="164">
        <v>10775</v>
      </c>
      <c r="D18" s="164" t="s">
        <v>120</v>
      </c>
      <c r="E18" s="165" t="s">
        <v>99</v>
      </c>
      <c r="F18" s="554" t="s">
        <v>94</v>
      </c>
      <c r="G18" s="555"/>
      <c r="H18" s="555"/>
      <c r="I18" s="555"/>
      <c r="J18" s="555"/>
      <c r="K18" s="555"/>
      <c r="L18" s="556"/>
      <c r="M18" s="164" t="s">
        <v>160</v>
      </c>
      <c r="N18" s="166">
        <v>6</v>
      </c>
      <c r="O18" s="167"/>
      <c r="P18" s="244">
        <f t="shared" si="0"/>
        <v>0</v>
      </c>
    </row>
    <row r="19" spans="2:17" s="293" customFormat="1" ht="15" customHeight="1" outlineLevel="1" x14ac:dyDescent="0.25">
      <c r="B19" s="284" t="s">
        <v>24</v>
      </c>
      <c r="C19" s="285" t="s">
        <v>103</v>
      </c>
      <c r="D19" s="285" t="s">
        <v>141</v>
      </c>
      <c r="E19" s="286" t="s">
        <v>100</v>
      </c>
      <c r="F19" s="532" t="s">
        <v>96</v>
      </c>
      <c r="G19" s="533"/>
      <c r="H19" s="287"/>
      <c r="I19" s="287"/>
      <c r="J19" s="287"/>
      <c r="K19" s="287"/>
      <c r="L19" s="288"/>
      <c r="M19" s="285" t="s">
        <v>9</v>
      </c>
      <c r="N19" s="289">
        <v>1</v>
      </c>
      <c r="O19" s="290"/>
      <c r="P19" s="291">
        <f>O19*N19</f>
        <v>0</v>
      </c>
      <c r="Q19" s="292"/>
    </row>
    <row r="20" spans="2:17" s="161" customFormat="1" outlineLevel="2" x14ac:dyDescent="0.25">
      <c r="B20" s="254" t="s">
        <v>24</v>
      </c>
      <c r="C20" s="255">
        <v>370</v>
      </c>
      <c r="D20" s="256" t="s">
        <v>120</v>
      </c>
      <c r="E20" s="257" t="s">
        <v>104</v>
      </c>
      <c r="F20" s="258"/>
      <c r="G20" s="557" t="s">
        <v>121</v>
      </c>
      <c r="H20" s="557"/>
      <c r="I20" s="557"/>
      <c r="J20" s="557"/>
      <c r="K20" s="557"/>
      <c r="L20" s="558"/>
      <c r="M20" s="259" t="s">
        <v>122</v>
      </c>
      <c r="N20" s="260">
        <v>1.89E-2</v>
      </c>
      <c r="O20" s="261"/>
      <c r="P20" s="262">
        <f t="shared" si="0"/>
        <v>0</v>
      </c>
      <c r="Q20" s="162"/>
    </row>
    <row r="21" spans="2:17" s="161" customFormat="1" outlineLevel="2" x14ac:dyDescent="0.25">
      <c r="B21" s="176" t="s">
        <v>24</v>
      </c>
      <c r="C21" s="177">
        <v>88248</v>
      </c>
      <c r="D21" s="178" t="s">
        <v>28</v>
      </c>
      <c r="E21" s="179" t="s">
        <v>105</v>
      </c>
      <c r="F21" s="225"/>
      <c r="G21" s="552" t="s">
        <v>123</v>
      </c>
      <c r="H21" s="552"/>
      <c r="I21" s="552"/>
      <c r="J21" s="552"/>
      <c r="K21" s="552"/>
      <c r="L21" s="553"/>
      <c r="M21" s="180" t="s">
        <v>124</v>
      </c>
      <c r="N21" s="181">
        <v>4</v>
      </c>
      <c r="O21" s="182"/>
      <c r="P21" s="183">
        <f t="shared" si="0"/>
        <v>0</v>
      </c>
      <c r="Q21" s="162"/>
    </row>
    <row r="22" spans="2:17" s="161" customFormat="1" outlineLevel="2" x14ac:dyDescent="0.25">
      <c r="B22" s="176" t="s">
        <v>24</v>
      </c>
      <c r="C22" s="177">
        <v>34636</v>
      </c>
      <c r="D22" s="178" t="s">
        <v>120</v>
      </c>
      <c r="E22" s="179" t="s">
        <v>106</v>
      </c>
      <c r="F22" s="225"/>
      <c r="G22" s="552" t="s">
        <v>125</v>
      </c>
      <c r="H22" s="552"/>
      <c r="I22" s="552"/>
      <c r="J22" s="552"/>
      <c r="K22" s="552"/>
      <c r="L22" s="553"/>
      <c r="M22" s="180" t="s">
        <v>126</v>
      </c>
      <c r="N22" s="181">
        <v>1</v>
      </c>
      <c r="O22" s="182"/>
      <c r="P22" s="183">
        <f t="shared" si="0"/>
        <v>0</v>
      </c>
      <c r="Q22" s="162"/>
    </row>
    <row r="23" spans="2:17" s="161" customFormat="1" ht="15" customHeight="1" outlineLevel="2" x14ac:dyDescent="0.25">
      <c r="B23" s="176" t="s">
        <v>24</v>
      </c>
      <c r="C23" s="177">
        <v>88262</v>
      </c>
      <c r="D23" s="178" t="s">
        <v>28</v>
      </c>
      <c r="E23" s="179" t="s">
        <v>107</v>
      </c>
      <c r="F23" s="225"/>
      <c r="G23" s="552" t="s">
        <v>127</v>
      </c>
      <c r="H23" s="552"/>
      <c r="I23" s="552"/>
      <c r="J23" s="552"/>
      <c r="K23" s="552"/>
      <c r="L23" s="553"/>
      <c r="M23" s="180" t="s">
        <v>124</v>
      </c>
      <c r="N23" s="181">
        <v>8</v>
      </c>
      <c r="O23" s="182"/>
      <c r="P23" s="183">
        <f t="shared" si="0"/>
        <v>0</v>
      </c>
      <c r="Q23" s="162"/>
    </row>
    <row r="24" spans="2:17" s="161" customFormat="1" ht="15" customHeight="1" outlineLevel="2" x14ac:dyDescent="0.25">
      <c r="B24" s="176" t="s">
        <v>24</v>
      </c>
      <c r="C24" s="177">
        <v>88267</v>
      </c>
      <c r="D24" s="178" t="s">
        <v>28</v>
      </c>
      <c r="E24" s="179" t="s">
        <v>108</v>
      </c>
      <c r="F24" s="225"/>
      <c r="G24" s="552" t="s">
        <v>128</v>
      </c>
      <c r="H24" s="552"/>
      <c r="I24" s="552"/>
      <c r="J24" s="552"/>
      <c r="K24" s="552"/>
      <c r="L24" s="553"/>
      <c r="M24" s="180" t="s">
        <v>124</v>
      </c>
      <c r="N24" s="181">
        <v>8</v>
      </c>
      <c r="O24" s="182"/>
      <c r="P24" s="183">
        <f t="shared" si="0"/>
        <v>0</v>
      </c>
      <c r="Q24" s="162"/>
    </row>
    <row r="25" spans="2:17" s="161" customFormat="1" ht="15" customHeight="1" outlineLevel="2" x14ac:dyDescent="0.25">
      <c r="B25" s="176" t="s">
        <v>24</v>
      </c>
      <c r="C25" s="177">
        <v>12774</v>
      </c>
      <c r="D25" s="178" t="s">
        <v>120</v>
      </c>
      <c r="E25" s="179" t="s">
        <v>109</v>
      </c>
      <c r="F25" s="225"/>
      <c r="G25" s="552" t="s">
        <v>129</v>
      </c>
      <c r="H25" s="552"/>
      <c r="I25" s="552"/>
      <c r="J25" s="552"/>
      <c r="K25" s="552"/>
      <c r="L25" s="553"/>
      <c r="M25" s="180" t="s">
        <v>126</v>
      </c>
      <c r="N25" s="181">
        <v>1</v>
      </c>
      <c r="O25" s="182"/>
      <c r="P25" s="183">
        <f t="shared" si="0"/>
        <v>0</v>
      </c>
      <c r="Q25" s="162"/>
    </row>
    <row r="26" spans="2:17" s="161" customFormat="1" ht="15" customHeight="1" outlineLevel="2" x14ac:dyDescent="0.25">
      <c r="B26" s="176" t="s">
        <v>24</v>
      </c>
      <c r="C26" s="177">
        <v>88309</v>
      </c>
      <c r="D26" s="178" t="s">
        <v>28</v>
      </c>
      <c r="E26" s="179" t="s">
        <v>110</v>
      </c>
      <c r="F26" s="225"/>
      <c r="G26" s="552" t="s">
        <v>130</v>
      </c>
      <c r="H26" s="552"/>
      <c r="I26" s="552"/>
      <c r="J26" s="552"/>
      <c r="K26" s="552"/>
      <c r="L26" s="553"/>
      <c r="M26" s="180" t="s">
        <v>124</v>
      </c>
      <c r="N26" s="181">
        <v>8</v>
      </c>
      <c r="O26" s="182"/>
      <c r="P26" s="183">
        <f t="shared" si="0"/>
        <v>0</v>
      </c>
      <c r="Q26" s="162"/>
    </row>
    <row r="27" spans="2:17" s="161" customFormat="1" ht="15" customHeight="1" outlineLevel="2" x14ac:dyDescent="0.25">
      <c r="B27" s="176" t="s">
        <v>24</v>
      </c>
      <c r="C27" s="177">
        <v>88316</v>
      </c>
      <c r="D27" s="178" t="s">
        <v>28</v>
      </c>
      <c r="E27" s="179" t="s">
        <v>111</v>
      </c>
      <c r="F27" s="225"/>
      <c r="G27" s="552" t="s">
        <v>131</v>
      </c>
      <c r="H27" s="552"/>
      <c r="I27" s="552"/>
      <c r="J27" s="552"/>
      <c r="K27" s="552"/>
      <c r="L27" s="553"/>
      <c r="M27" s="180" t="s">
        <v>124</v>
      </c>
      <c r="N27" s="181">
        <v>8.1199999999999992</v>
      </c>
      <c r="O27" s="182"/>
      <c r="P27" s="183">
        <f t="shared" si="0"/>
        <v>0</v>
      </c>
      <c r="Q27" s="162"/>
    </row>
    <row r="28" spans="2:17" s="161" customFormat="1" outlineLevel="2" x14ac:dyDescent="0.25">
      <c r="B28" s="176" t="s">
        <v>24</v>
      </c>
      <c r="C28" s="177">
        <v>6189</v>
      </c>
      <c r="D28" s="178" t="s">
        <v>120</v>
      </c>
      <c r="E28" s="179" t="s">
        <v>112</v>
      </c>
      <c r="F28" s="225"/>
      <c r="G28" s="552" t="s">
        <v>132</v>
      </c>
      <c r="H28" s="552"/>
      <c r="I28" s="552"/>
      <c r="J28" s="552"/>
      <c r="K28" s="552"/>
      <c r="L28" s="553"/>
      <c r="M28" s="180" t="s">
        <v>133</v>
      </c>
      <c r="N28" s="181">
        <v>8</v>
      </c>
      <c r="O28" s="182"/>
      <c r="P28" s="183">
        <f t="shared" si="0"/>
        <v>0</v>
      </c>
      <c r="Q28" s="162"/>
    </row>
    <row r="29" spans="2:17" s="161" customFormat="1" ht="15" customHeight="1" outlineLevel="2" x14ac:dyDescent="0.25">
      <c r="B29" s="176" t="s">
        <v>24</v>
      </c>
      <c r="C29" s="177">
        <v>7258</v>
      </c>
      <c r="D29" s="178" t="s">
        <v>120</v>
      </c>
      <c r="E29" s="179" t="s">
        <v>113</v>
      </c>
      <c r="F29" s="225"/>
      <c r="G29" s="552" t="s">
        <v>134</v>
      </c>
      <c r="H29" s="552"/>
      <c r="I29" s="552"/>
      <c r="J29" s="552"/>
      <c r="K29" s="552"/>
      <c r="L29" s="553"/>
      <c r="M29" s="180" t="s">
        <v>126</v>
      </c>
      <c r="N29" s="181">
        <v>30</v>
      </c>
      <c r="O29" s="182"/>
      <c r="P29" s="183">
        <f t="shared" si="0"/>
        <v>0</v>
      </c>
      <c r="Q29" s="162"/>
    </row>
    <row r="30" spans="2:17" s="161" customFormat="1" outlineLevel="2" x14ac:dyDescent="0.25">
      <c r="B30" s="176" t="s">
        <v>24</v>
      </c>
      <c r="C30" s="177">
        <v>9836</v>
      </c>
      <c r="D30" s="178" t="s">
        <v>120</v>
      </c>
      <c r="E30" s="179" t="s">
        <v>114</v>
      </c>
      <c r="F30" s="225"/>
      <c r="G30" s="552" t="s">
        <v>135</v>
      </c>
      <c r="H30" s="552"/>
      <c r="I30" s="552"/>
      <c r="J30" s="552"/>
      <c r="K30" s="552"/>
      <c r="L30" s="553"/>
      <c r="M30" s="180" t="s">
        <v>133</v>
      </c>
      <c r="N30" s="181">
        <v>5</v>
      </c>
      <c r="O30" s="182"/>
      <c r="P30" s="183">
        <f t="shared" si="0"/>
        <v>0</v>
      </c>
      <c r="Q30" s="162"/>
    </row>
    <row r="31" spans="2:17" s="161" customFormat="1" ht="15" customHeight="1" outlineLevel="2" x14ac:dyDescent="0.25">
      <c r="B31" s="176" t="s">
        <v>24</v>
      </c>
      <c r="C31" s="177">
        <v>9868</v>
      </c>
      <c r="D31" s="178" t="s">
        <v>120</v>
      </c>
      <c r="E31" s="179" t="s">
        <v>115</v>
      </c>
      <c r="F31" s="225"/>
      <c r="G31" s="552" t="s">
        <v>136</v>
      </c>
      <c r="H31" s="552"/>
      <c r="I31" s="552"/>
      <c r="J31" s="552"/>
      <c r="K31" s="552"/>
      <c r="L31" s="553"/>
      <c r="M31" s="180" t="s">
        <v>133</v>
      </c>
      <c r="N31" s="181">
        <v>30</v>
      </c>
      <c r="O31" s="182"/>
      <c r="P31" s="183">
        <f t="shared" si="0"/>
        <v>0</v>
      </c>
      <c r="Q31" s="162"/>
    </row>
    <row r="32" spans="2:17" s="161" customFormat="1" outlineLevel="2" x14ac:dyDescent="0.25">
      <c r="B32" s="176" t="s">
        <v>24</v>
      </c>
      <c r="C32" s="177">
        <v>90586</v>
      </c>
      <c r="D32" s="178" t="s">
        <v>28</v>
      </c>
      <c r="E32" s="179" t="s">
        <v>116</v>
      </c>
      <c r="F32" s="225"/>
      <c r="G32" s="552" t="s">
        <v>137</v>
      </c>
      <c r="H32" s="552"/>
      <c r="I32" s="552"/>
      <c r="J32" s="552"/>
      <c r="K32" s="552"/>
      <c r="L32" s="553"/>
      <c r="M32" s="180" t="s">
        <v>138</v>
      </c>
      <c r="N32" s="181">
        <v>1.0500000000000001E-2</v>
      </c>
      <c r="O32" s="182"/>
      <c r="P32" s="183">
        <f t="shared" si="0"/>
        <v>0</v>
      </c>
      <c r="Q32" s="162"/>
    </row>
    <row r="33" spans="2:18" s="161" customFormat="1" outlineLevel="2" x14ac:dyDescent="0.25">
      <c r="B33" s="245" t="s">
        <v>24</v>
      </c>
      <c r="C33" s="246">
        <v>4425</v>
      </c>
      <c r="D33" s="247" t="s">
        <v>120</v>
      </c>
      <c r="E33" s="248" t="s">
        <v>117</v>
      </c>
      <c r="F33" s="249"/>
      <c r="G33" s="565" t="s">
        <v>139</v>
      </c>
      <c r="H33" s="565"/>
      <c r="I33" s="565"/>
      <c r="J33" s="565"/>
      <c r="K33" s="565"/>
      <c r="L33" s="566"/>
      <c r="M33" s="250" t="s">
        <v>133</v>
      </c>
      <c r="N33" s="251">
        <v>25</v>
      </c>
      <c r="O33" s="252"/>
      <c r="P33" s="253">
        <f t="shared" si="0"/>
        <v>0</v>
      </c>
      <c r="Q33" s="162"/>
    </row>
    <row r="34" spans="2:18" s="293" customFormat="1" outlineLevel="1" x14ac:dyDescent="0.25">
      <c r="B34" s="284" t="s">
        <v>24</v>
      </c>
      <c r="C34" s="285" t="s">
        <v>102</v>
      </c>
      <c r="D34" s="285" t="s">
        <v>141</v>
      </c>
      <c r="E34" s="286" t="s">
        <v>101</v>
      </c>
      <c r="F34" s="532" t="s">
        <v>95</v>
      </c>
      <c r="G34" s="533"/>
      <c r="H34" s="287"/>
      <c r="I34" s="287"/>
      <c r="J34" s="287"/>
      <c r="K34" s="287"/>
      <c r="L34" s="288"/>
      <c r="M34" s="285" t="s">
        <v>9</v>
      </c>
      <c r="N34" s="289">
        <v>1</v>
      </c>
      <c r="O34" s="290"/>
      <c r="P34" s="291">
        <f t="shared" si="0"/>
        <v>0</v>
      </c>
    </row>
    <row r="35" spans="2:18" ht="37.5" customHeight="1" outlineLevel="2" x14ac:dyDescent="0.25">
      <c r="B35" s="302" t="s">
        <v>24</v>
      </c>
      <c r="C35" s="303">
        <v>101509</v>
      </c>
      <c r="D35" s="304" t="s">
        <v>28</v>
      </c>
      <c r="E35" s="257" t="s">
        <v>142</v>
      </c>
      <c r="F35" s="258"/>
      <c r="G35" s="540" t="s">
        <v>146</v>
      </c>
      <c r="H35" s="540"/>
      <c r="I35" s="540"/>
      <c r="J35" s="540"/>
      <c r="K35" s="540"/>
      <c r="L35" s="541"/>
      <c r="M35" s="305" t="s">
        <v>126</v>
      </c>
      <c r="N35" s="306">
        <v>1</v>
      </c>
      <c r="O35" s="307"/>
      <c r="P35" s="308">
        <f>O35*N35</f>
        <v>0</v>
      </c>
      <c r="Q35" s="18"/>
    </row>
    <row r="36" spans="2:18" outlineLevel="2" x14ac:dyDescent="0.25">
      <c r="B36" s="92" t="s">
        <v>24</v>
      </c>
      <c r="C36" s="309">
        <v>247</v>
      </c>
      <c r="D36" s="310" t="s">
        <v>120</v>
      </c>
      <c r="E36" s="179" t="s">
        <v>143</v>
      </c>
      <c r="F36" s="225"/>
      <c r="G36" s="538" t="s">
        <v>147</v>
      </c>
      <c r="H36" s="538"/>
      <c r="I36" s="538"/>
      <c r="J36" s="538"/>
      <c r="K36" s="538"/>
      <c r="L36" s="539"/>
      <c r="M36" s="311" t="s">
        <v>124</v>
      </c>
      <c r="N36" s="312">
        <v>2</v>
      </c>
      <c r="O36" s="313"/>
      <c r="P36" s="314">
        <f t="shared" ref="P36:P38" si="1">O36*N36</f>
        <v>0</v>
      </c>
    </row>
    <row r="37" spans="2:18" outlineLevel="2" x14ac:dyDescent="0.25">
      <c r="B37" s="315" t="s">
        <v>24</v>
      </c>
      <c r="C37" s="309">
        <v>88264</v>
      </c>
      <c r="D37" s="310" t="s">
        <v>28</v>
      </c>
      <c r="E37" s="179" t="s">
        <v>144</v>
      </c>
      <c r="F37" s="225"/>
      <c r="G37" s="538" t="s">
        <v>148</v>
      </c>
      <c r="H37" s="538"/>
      <c r="I37" s="538"/>
      <c r="J37" s="538"/>
      <c r="K37" s="538"/>
      <c r="L37" s="539"/>
      <c r="M37" s="311" t="s">
        <v>124</v>
      </c>
      <c r="N37" s="312">
        <v>2</v>
      </c>
      <c r="O37" s="313"/>
      <c r="P37" s="314">
        <f t="shared" si="1"/>
        <v>0</v>
      </c>
    </row>
    <row r="38" spans="2:18" outlineLevel="2" x14ac:dyDescent="0.25">
      <c r="B38" s="316" t="s">
        <v>24</v>
      </c>
      <c r="C38" s="317">
        <v>12366</v>
      </c>
      <c r="D38" s="318" t="s">
        <v>120</v>
      </c>
      <c r="E38" s="248" t="s">
        <v>145</v>
      </c>
      <c r="F38" s="249"/>
      <c r="G38" s="536" t="s">
        <v>149</v>
      </c>
      <c r="H38" s="536"/>
      <c r="I38" s="536"/>
      <c r="J38" s="536"/>
      <c r="K38" s="536"/>
      <c r="L38" s="537"/>
      <c r="M38" s="319" t="s">
        <v>126</v>
      </c>
      <c r="N38" s="320">
        <v>1</v>
      </c>
      <c r="O38" s="321"/>
      <c r="P38" s="322">
        <f t="shared" si="1"/>
        <v>0</v>
      </c>
    </row>
    <row r="39" spans="2:18" s="168" customFormat="1" x14ac:dyDescent="0.25">
      <c r="B39" s="187"/>
      <c r="C39" s="188" t="str">
        <f>Orçamento!C17</f>
        <v>COMP-02</v>
      </c>
      <c r="D39" s="188"/>
      <c r="E39" s="189" t="str">
        <f>Orçamento!D17</f>
        <v>1.2</v>
      </c>
      <c r="F39" s="189" t="s">
        <v>151</v>
      </c>
      <c r="G39" s="218"/>
      <c r="H39" s="219"/>
      <c r="I39" s="219"/>
      <c r="J39" s="219"/>
      <c r="K39" s="219"/>
      <c r="L39" s="220"/>
      <c r="M39" s="188" t="s">
        <v>9</v>
      </c>
      <c r="N39" s="190">
        <v>1</v>
      </c>
      <c r="O39" s="191"/>
      <c r="P39" s="192">
        <f>O39*N39</f>
        <v>0</v>
      </c>
    </row>
    <row r="40" spans="2:18" ht="15" customHeight="1" outlineLevel="1" x14ac:dyDescent="0.25">
      <c r="B40" s="211" t="s">
        <v>24</v>
      </c>
      <c r="C40" s="212">
        <v>93565</v>
      </c>
      <c r="D40" s="213" t="s">
        <v>28</v>
      </c>
      <c r="E40" s="213" t="s">
        <v>164</v>
      </c>
      <c r="F40" s="549" t="s">
        <v>161</v>
      </c>
      <c r="G40" s="550"/>
      <c r="H40" s="550"/>
      <c r="I40" s="550"/>
      <c r="J40" s="550"/>
      <c r="K40" s="550"/>
      <c r="L40" s="551"/>
      <c r="M40" s="214" t="s">
        <v>160</v>
      </c>
      <c r="N40" s="215">
        <v>6</v>
      </c>
      <c r="O40" s="216"/>
      <c r="P40" s="217">
        <f>O40*N40</f>
        <v>0</v>
      </c>
    </row>
    <row r="41" spans="2:18" ht="15" customHeight="1" outlineLevel="1" x14ac:dyDescent="0.25">
      <c r="B41" s="149" t="s">
        <v>24</v>
      </c>
      <c r="C41" s="185">
        <v>93572</v>
      </c>
      <c r="D41" s="150" t="s">
        <v>28</v>
      </c>
      <c r="E41" s="160" t="s">
        <v>165</v>
      </c>
      <c r="F41" s="546" t="s">
        <v>162</v>
      </c>
      <c r="G41" s="547"/>
      <c r="H41" s="547"/>
      <c r="I41" s="547"/>
      <c r="J41" s="547"/>
      <c r="K41" s="547"/>
      <c r="L41" s="548"/>
      <c r="M41" s="150" t="s">
        <v>160</v>
      </c>
      <c r="N41" s="158">
        <v>6</v>
      </c>
      <c r="O41" s="186"/>
      <c r="P41" s="184">
        <f t="shared" ref="P41:P42" si="2">O41*N41</f>
        <v>0</v>
      </c>
    </row>
    <row r="42" spans="2:18" ht="15" customHeight="1" outlineLevel="1" x14ac:dyDescent="0.25">
      <c r="B42" s="163" t="s">
        <v>24</v>
      </c>
      <c r="C42" s="221">
        <v>94296</v>
      </c>
      <c r="D42" s="164" t="s">
        <v>28</v>
      </c>
      <c r="E42" s="222" t="s">
        <v>166</v>
      </c>
      <c r="F42" s="542" t="s">
        <v>163</v>
      </c>
      <c r="G42" s="543"/>
      <c r="H42" s="544"/>
      <c r="I42" s="544"/>
      <c r="J42" s="544"/>
      <c r="K42" s="544"/>
      <c r="L42" s="545"/>
      <c r="M42" s="164" t="s">
        <v>160</v>
      </c>
      <c r="N42" s="166">
        <v>6</v>
      </c>
      <c r="O42" s="223"/>
      <c r="P42" s="224">
        <f t="shared" si="2"/>
        <v>0</v>
      </c>
    </row>
    <row r="43" spans="2:18" s="168" customFormat="1" x14ac:dyDescent="0.25">
      <c r="B43" s="524"/>
      <c r="C43" s="526" t="str">
        <f>Orçamento!C18</f>
        <v>COMP-03</v>
      </c>
      <c r="D43" s="526"/>
      <c r="E43" s="528" t="str">
        <f>Orçamento!D18</f>
        <v>1.3</v>
      </c>
      <c r="F43" s="530" t="s">
        <v>152</v>
      </c>
      <c r="G43" s="530"/>
      <c r="H43" s="219"/>
      <c r="I43" s="219"/>
      <c r="J43" s="219"/>
      <c r="K43" s="219"/>
      <c r="L43" s="220"/>
      <c r="M43" s="188" t="s">
        <v>9</v>
      </c>
      <c r="N43" s="190">
        <v>1</v>
      </c>
      <c r="O43" s="191"/>
      <c r="P43" s="192">
        <f>O43*N43</f>
        <v>0</v>
      </c>
    </row>
    <row r="44" spans="2:18" s="2" customFormat="1" ht="21" customHeight="1" outlineLevel="1" x14ac:dyDescent="0.25">
      <c r="B44" s="525"/>
      <c r="C44" s="527"/>
      <c r="D44" s="527"/>
      <c r="E44" s="529"/>
      <c r="F44" s="531"/>
      <c r="G44" s="531"/>
      <c r="H44" s="188" t="s">
        <v>233</v>
      </c>
      <c r="I44" s="188" t="s">
        <v>202</v>
      </c>
      <c r="J44" s="188" t="s">
        <v>203</v>
      </c>
      <c r="K44" s="188" t="s">
        <v>234</v>
      </c>
      <c r="L44" s="188" t="s">
        <v>204</v>
      </c>
      <c r="M44" s="188" t="s">
        <v>205</v>
      </c>
      <c r="N44" s="188" t="s">
        <v>4</v>
      </c>
      <c r="O44" s="188" t="s">
        <v>235</v>
      </c>
      <c r="P44" s="283" t="s">
        <v>236</v>
      </c>
      <c r="Q44" s="4"/>
      <c r="R44" s="4"/>
    </row>
    <row r="45" spans="2:18" s="243" customFormat="1" ht="15" customHeight="1" outlineLevel="1" x14ac:dyDescent="0.25">
      <c r="B45" s="296"/>
      <c r="C45" s="294"/>
      <c r="D45" s="294" t="s">
        <v>141</v>
      </c>
      <c r="E45" s="297" t="s">
        <v>190</v>
      </c>
      <c r="F45" s="534" t="s">
        <v>237</v>
      </c>
      <c r="G45" s="535"/>
      <c r="H45" s="387"/>
      <c r="I45" s="387"/>
      <c r="J45" s="387"/>
      <c r="K45" s="387"/>
      <c r="L45" s="387"/>
      <c r="M45" s="294"/>
      <c r="N45" s="388"/>
      <c r="O45" s="389"/>
      <c r="P45" s="323"/>
      <c r="Q45" s="242"/>
    </row>
    <row r="46" spans="2:18" ht="15" customHeight="1" outlineLevel="2" x14ac:dyDescent="0.25">
      <c r="B46" s="149" t="s">
        <v>167</v>
      </c>
      <c r="C46" s="295" t="s">
        <v>168</v>
      </c>
      <c r="D46" s="150" t="s">
        <v>120</v>
      </c>
      <c r="E46" s="151" t="s">
        <v>191</v>
      </c>
      <c r="F46" s="263"/>
      <c r="G46" s="273" t="s">
        <v>179</v>
      </c>
      <c r="H46" s="274">
        <v>133</v>
      </c>
      <c r="I46" s="275">
        <v>2</v>
      </c>
      <c r="J46" s="276">
        <v>0.5</v>
      </c>
      <c r="K46" s="277">
        <v>60</v>
      </c>
      <c r="L46" s="278">
        <v>263.87130000000002</v>
      </c>
      <c r="M46" s="295" t="s">
        <v>206</v>
      </c>
      <c r="N46" s="295">
        <v>1</v>
      </c>
      <c r="O46" s="159">
        <f>((H46*I46*J46)/K46)*L46</f>
        <v>584.91471500000011</v>
      </c>
      <c r="P46" s="175"/>
    </row>
    <row r="47" spans="2:18" ht="15" customHeight="1" outlineLevel="2" x14ac:dyDescent="0.25">
      <c r="B47" s="149" t="s">
        <v>167</v>
      </c>
      <c r="C47" s="295" t="s">
        <v>169</v>
      </c>
      <c r="D47" s="150" t="s">
        <v>120</v>
      </c>
      <c r="E47" s="151" t="s">
        <v>192</v>
      </c>
      <c r="F47" s="169"/>
      <c r="G47" s="226" t="s">
        <v>180</v>
      </c>
      <c r="H47" s="199">
        <v>133</v>
      </c>
      <c r="I47" s="193">
        <v>2</v>
      </c>
      <c r="J47" s="201">
        <v>0.5</v>
      </c>
      <c r="K47" s="202">
        <v>60</v>
      </c>
      <c r="L47" s="203">
        <v>263.87130000000002</v>
      </c>
      <c r="M47" s="295" t="s">
        <v>206</v>
      </c>
      <c r="N47" s="295">
        <v>2</v>
      </c>
      <c r="O47" s="159">
        <f t="shared" ref="O47:O56" si="3">((H47*I47*J47)/K47)*L47</f>
        <v>584.91471500000011</v>
      </c>
      <c r="P47" s="175"/>
    </row>
    <row r="48" spans="2:18" ht="15" customHeight="1" outlineLevel="2" x14ac:dyDescent="0.25">
      <c r="B48" s="149" t="s">
        <v>167</v>
      </c>
      <c r="C48" s="295" t="s">
        <v>170</v>
      </c>
      <c r="D48" s="150" t="s">
        <v>120</v>
      </c>
      <c r="E48" s="151" t="s">
        <v>193</v>
      </c>
      <c r="F48" s="169"/>
      <c r="G48" s="226" t="s">
        <v>181</v>
      </c>
      <c r="H48" s="199">
        <v>133</v>
      </c>
      <c r="I48" s="193">
        <v>2</v>
      </c>
      <c r="J48" s="201">
        <v>0.5</v>
      </c>
      <c r="K48" s="202">
        <v>60</v>
      </c>
      <c r="L48" s="203">
        <v>263.87130000000002</v>
      </c>
      <c r="M48" s="295" t="s">
        <v>206</v>
      </c>
      <c r="N48" s="295">
        <v>1</v>
      </c>
      <c r="O48" s="159">
        <f t="shared" si="3"/>
        <v>584.91471500000011</v>
      </c>
      <c r="P48" s="175"/>
    </row>
    <row r="49" spans="2:17" ht="15" customHeight="1" outlineLevel="2" x14ac:dyDescent="0.25">
      <c r="B49" s="149" t="s">
        <v>167</v>
      </c>
      <c r="C49" s="295" t="s">
        <v>171</v>
      </c>
      <c r="D49" s="150" t="s">
        <v>120</v>
      </c>
      <c r="E49" s="151" t="s">
        <v>194</v>
      </c>
      <c r="F49" s="169"/>
      <c r="G49" s="226" t="s">
        <v>182</v>
      </c>
      <c r="H49" s="199">
        <v>133</v>
      </c>
      <c r="I49" s="193">
        <v>2</v>
      </c>
      <c r="J49" s="201">
        <v>0.5</v>
      </c>
      <c r="K49" s="202">
        <v>60</v>
      </c>
      <c r="L49" s="203">
        <v>263.87130000000002</v>
      </c>
      <c r="M49" s="295" t="s">
        <v>206</v>
      </c>
      <c r="N49" s="295">
        <v>1</v>
      </c>
      <c r="O49" s="159">
        <f t="shared" si="3"/>
        <v>584.91471500000011</v>
      </c>
      <c r="P49" s="175"/>
    </row>
    <row r="50" spans="2:17" ht="15" customHeight="1" outlineLevel="2" x14ac:dyDescent="0.25">
      <c r="B50" s="149" t="s">
        <v>167</v>
      </c>
      <c r="C50" s="295" t="s">
        <v>172</v>
      </c>
      <c r="D50" s="150" t="s">
        <v>120</v>
      </c>
      <c r="E50" s="151" t="s">
        <v>195</v>
      </c>
      <c r="F50" s="169"/>
      <c r="G50" s="226" t="s">
        <v>183</v>
      </c>
      <c r="H50" s="199">
        <v>133</v>
      </c>
      <c r="I50" s="193">
        <v>2</v>
      </c>
      <c r="J50" s="201">
        <v>1</v>
      </c>
      <c r="K50" s="202">
        <v>60</v>
      </c>
      <c r="L50" s="203">
        <v>263.87130000000002</v>
      </c>
      <c r="M50" s="295" t="s">
        <v>206</v>
      </c>
      <c r="N50" s="295">
        <v>1</v>
      </c>
      <c r="O50" s="159">
        <f t="shared" si="3"/>
        <v>1169.8294300000002</v>
      </c>
      <c r="P50" s="175"/>
    </row>
    <row r="51" spans="2:17" ht="15" customHeight="1" outlineLevel="2" x14ac:dyDescent="0.25">
      <c r="B51" s="149" t="s">
        <v>167</v>
      </c>
      <c r="C51" s="295" t="s">
        <v>173</v>
      </c>
      <c r="D51" s="150" t="s">
        <v>120</v>
      </c>
      <c r="E51" s="151" t="s">
        <v>196</v>
      </c>
      <c r="F51" s="169"/>
      <c r="G51" s="226" t="s">
        <v>184</v>
      </c>
      <c r="H51" s="199">
        <v>133</v>
      </c>
      <c r="I51" s="193">
        <v>2</v>
      </c>
      <c r="J51" s="201">
        <v>0.5</v>
      </c>
      <c r="K51" s="202">
        <v>60</v>
      </c>
      <c r="L51" s="203">
        <v>263.87130000000002</v>
      </c>
      <c r="M51" s="295" t="s">
        <v>206</v>
      </c>
      <c r="N51" s="295">
        <v>2</v>
      </c>
      <c r="O51" s="159">
        <f t="shared" si="3"/>
        <v>584.91471500000011</v>
      </c>
      <c r="P51" s="175"/>
    </row>
    <row r="52" spans="2:17" ht="15" customHeight="1" outlineLevel="2" x14ac:dyDescent="0.25">
      <c r="B52" s="149" t="s">
        <v>167</v>
      </c>
      <c r="C52" s="295" t="s">
        <v>174</v>
      </c>
      <c r="D52" s="150" t="s">
        <v>120</v>
      </c>
      <c r="E52" s="151" t="s">
        <v>197</v>
      </c>
      <c r="F52" s="169"/>
      <c r="G52" s="227" t="s">
        <v>185</v>
      </c>
      <c r="H52" s="199">
        <v>133</v>
      </c>
      <c r="I52" s="193">
        <v>2</v>
      </c>
      <c r="J52" s="201">
        <v>0.5</v>
      </c>
      <c r="K52" s="202">
        <v>60</v>
      </c>
      <c r="L52" s="203">
        <v>263.87130000000002</v>
      </c>
      <c r="M52" s="295" t="s">
        <v>206</v>
      </c>
      <c r="N52" s="295">
        <v>1</v>
      </c>
      <c r="O52" s="159">
        <f t="shared" si="3"/>
        <v>584.91471500000011</v>
      </c>
      <c r="P52" s="175"/>
    </row>
    <row r="53" spans="2:17" ht="15" customHeight="1" outlineLevel="2" x14ac:dyDescent="0.25">
      <c r="B53" s="149" t="s">
        <v>167</v>
      </c>
      <c r="C53" s="295" t="s">
        <v>175</v>
      </c>
      <c r="D53" s="150" t="s">
        <v>120</v>
      </c>
      <c r="E53" s="151" t="s">
        <v>198</v>
      </c>
      <c r="F53" s="169"/>
      <c r="G53" s="227" t="s">
        <v>186</v>
      </c>
      <c r="H53" s="199">
        <v>133</v>
      </c>
      <c r="I53" s="193">
        <v>2</v>
      </c>
      <c r="J53" s="201">
        <v>1</v>
      </c>
      <c r="K53" s="202">
        <v>60</v>
      </c>
      <c r="L53" s="203">
        <v>263.87130000000002</v>
      </c>
      <c r="M53" s="295" t="s">
        <v>206</v>
      </c>
      <c r="N53" s="295">
        <v>1</v>
      </c>
      <c r="O53" s="159">
        <f t="shared" si="3"/>
        <v>1169.8294300000002</v>
      </c>
      <c r="P53" s="175"/>
    </row>
    <row r="54" spans="2:17" ht="15" customHeight="1" outlineLevel="2" x14ac:dyDescent="0.25">
      <c r="B54" s="149" t="s">
        <v>167</v>
      </c>
      <c r="C54" s="295" t="s">
        <v>176</v>
      </c>
      <c r="D54" s="150" t="s">
        <v>120</v>
      </c>
      <c r="E54" s="151" t="s">
        <v>199</v>
      </c>
      <c r="F54" s="169"/>
      <c r="G54" s="226" t="s">
        <v>187</v>
      </c>
      <c r="H54" s="199">
        <v>133</v>
      </c>
      <c r="I54" s="193">
        <v>2</v>
      </c>
      <c r="J54" s="201">
        <v>0.5</v>
      </c>
      <c r="K54" s="202">
        <v>60</v>
      </c>
      <c r="L54" s="203">
        <v>263.87130000000002</v>
      </c>
      <c r="M54" s="295" t="s">
        <v>206</v>
      </c>
      <c r="N54" s="295">
        <v>1</v>
      </c>
      <c r="O54" s="159">
        <f t="shared" si="3"/>
        <v>584.91471500000011</v>
      </c>
      <c r="P54" s="175"/>
    </row>
    <row r="55" spans="2:17" ht="15" customHeight="1" outlineLevel="2" x14ac:dyDescent="0.25">
      <c r="B55" s="149" t="s">
        <v>167</v>
      </c>
      <c r="C55" s="295" t="s">
        <v>177</v>
      </c>
      <c r="D55" s="150" t="s">
        <v>120</v>
      </c>
      <c r="E55" s="151" t="s">
        <v>200</v>
      </c>
      <c r="F55" s="169"/>
      <c r="G55" s="226" t="s">
        <v>188</v>
      </c>
      <c r="H55" s="199">
        <v>133</v>
      </c>
      <c r="I55" s="193">
        <v>2</v>
      </c>
      <c r="J55" s="201">
        <v>1</v>
      </c>
      <c r="K55" s="202">
        <v>60</v>
      </c>
      <c r="L55" s="203">
        <v>263.87130000000002</v>
      </c>
      <c r="M55" s="295" t="s">
        <v>206</v>
      </c>
      <c r="N55" s="295">
        <v>2</v>
      </c>
      <c r="O55" s="159">
        <f t="shared" si="3"/>
        <v>1169.8294300000002</v>
      </c>
      <c r="P55" s="175"/>
    </row>
    <row r="56" spans="2:17" ht="15" customHeight="1" outlineLevel="2" x14ac:dyDescent="0.25">
      <c r="B56" s="149" t="s">
        <v>167</v>
      </c>
      <c r="C56" s="295" t="s">
        <v>178</v>
      </c>
      <c r="D56" s="150" t="s">
        <v>120</v>
      </c>
      <c r="E56" s="151" t="s">
        <v>201</v>
      </c>
      <c r="F56" s="210"/>
      <c r="G56" s="264" t="s">
        <v>189</v>
      </c>
      <c r="H56" s="265">
        <v>133</v>
      </c>
      <c r="I56" s="266">
        <v>2</v>
      </c>
      <c r="J56" s="267">
        <v>1</v>
      </c>
      <c r="K56" s="268">
        <v>60</v>
      </c>
      <c r="L56" s="269">
        <v>2.9941</v>
      </c>
      <c r="M56" s="295" t="s">
        <v>178</v>
      </c>
      <c r="N56" s="295">
        <v>1</v>
      </c>
      <c r="O56" s="159">
        <f t="shared" si="3"/>
        <v>13.273843333333334</v>
      </c>
      <c r="P56" s="175"/>
    </row>
    <row r="57" spans="2:17" s="243" customFormat="1" ht="15" customHeight="1" outlineLevel="1" x14ac:dyDescent="0.25">
      <c r="B57" s="284"/>
      <c r="C57" s="285"/>
      <c r="D57" s="285" t="s">
        <v>141</v>
      </c>
      <c r="E57" s="286" t="s">
        <v>207</v>
      </c>
      <c r="F57" s="532" t="s">
        <v>238</v>
      </c>
      <c r="G57" s="533"/>
      <c r="H57" s="386"/>
      <c r="I57" s="386"/>
      <c r="J57" s="386"/>
      <c r="K57" s="386"/>
      <c r="L57" s="386"/>
      <c r="M57" s="285"/>
      <c r="N57" s="289"/>
      <c r="O57" s="290"/>
      <c r="P57" s="291"/>
      <c r="Q57" s="242"/>
    </row>
    <row r="58" spans="2:17" ht="15" customHeight="1" outlineLevel="2" x14ac:dyDescent="0.25">
      <c r="B58" s="298" t="s">
        <v>167</v>
      </c>
      <c r="C58" s="295" t="s">
        <v>209</v>
      </c>
      <c r="D58" s="150" t="s">
        <v>120</v>
      </c>
      <c r="E58" s="151" t="s">
        <v>215</v>
      </c>
      <c r="F58" s="263"/>
      <c r="G58" s="279" t="s">
        <v>221</v>
      </c>
      <c r="H58" s="280">
        <v>133</v>
      </c>
      <c r="I58" s="281">
        <v>2</v>
      </c>
      <c r="J58" s="281">
        <v>1</v>
      </c>
      <c r="K58" s="281">
        <v>60</v>
      </c>
      <c r="L58" s="282">
        <v>198.21170000000001</v>
      </c>
      <c r="M58" s="295" t="s">
        <v>209</v>
      </c>
      <c r="N58" s="150">
        <v>2</v>
      </c>
      <c r="O58" s="159">
        <f t="shared" ref="O58:O66" si="4">((H58*I58*J58)/K58)*L58</f>
        <v>878.73853666666673</v>
      </c>
      <c r="P58" s="175"/>
    </row>
    <row r="59" spans="2:17" ht="15" customHeight="1" outlineLevel="2" x14ac:dyDescent="0.25">
      <c r="B59" s="298" t="s">
        <v>167</v>
      </c>
      <c r="C59" s="295" t="s">
        <v>210</v>
      </c>
      <c r="D59" s="150" t="s">
        <v>120</v>
      </c>
      <c r="E59" s="151" t="s">
        <v>216</v>
      </c>
      <c r="F59" s="169"/>
      <c r="G59" s="226" t="s">
        <v>222</v>
      </c>
      <c r="H59" s="200">
        <v>133</v>
      </c>
      <c r="I59" s="195">
        <v>2</v>
      </c>
      <c r="J59" s="195">
        <v>1</v>
      </c>
      <c r="K59" s="195">
        <v>60</v>
      </c>
      <c r="L59" s="204">
        <v>192.3897</v>
      </c>
      <c r="M59" s="295" t="s">
        <v>210</v>
      </c>
      <c r="N59" s="150">
        <v>2</v>
      </c>
      <c r="O59" s="159">
        <f t="shared" si="4"/>
        <v>852.92767000000003</v>
      </c>
      <c r="P59" s="175"/>
    </row>
    <row r="60" spans="2:17" ht="15" customHeight="1" outlineLevel="2" x14ac:dyDescent="0.25">
      <c r="B60" s="298" t="s">
        <v>167</v>
      </c>
      <c r="C60" s="295" t="s">
        <v>211</v>
      </c>
      <c r="D60" s="150" t="s">
        <v>120</v>
      </c>
      <c r="E60" s="151" t="s">
        <v>217</v>
      </c>
      <c r="F60" s="169"/>
      <c r="G60" s="226" t="s">
        <v>223</v>
      </c>
      <c r="H60" s="200">
        <v>133</v>
      </c>
      <c r="I60" s="195">
        <v>2</v>
      </c>
      <c r="J60" s="195">
        <v>1</v>
      </c>
      <c r="K60" s="195">
        <v>60</v>
      </c>
      <c r="L60" s="204">
        <v>131.0145</v>
      </c>
      <c r="M60" s="295" t="s">
        <v>211</v>
      </c>
      <c r="N60" s="150">
        <v>2</v>
      </c>
      <c r="O60" s="159">
        <f t="shared" si="4"/>
        <v>580.83095000000003</v>
      </c>
      <c r="P60" s="175"/>
    </row>
    <row r="61" spans="2:17" outlineLevel="2" x14ac:dyDescent="0.25">
      <c r="B61" s="298" t="s">
        <v>167</v>
      </c>
      <c r="C61" s="295" t="s">
        <v>212</v>
      </c>
      <c r="D61" s="150" t="s">
        <v>120</v>
      </c>
      <c r="E61" s="151" t="s">
        <v>218</v>
      </c>
      <c r="F61" s="169"/>
      <c r="G61" s="227" t="s">
        <v>224</v>
      </c>
      <c r="H61" s="200">
        <v>133</v>
      </c>
      <c r="I61" s="195">
        <v>2</v>
      </c>
      <c r="J61" s="195">
        <v>1</v>
      </c>
      <c r="K61" s="195">
        <v>60</v>
      </c>
      <c r="L61" s="204">
        <v>236.1353</v>
      </c>
      <c r="M61" s="295" t="s">
        <v>212</v>
      </c>
      <c r="N61" s="150">
        <v>1</v>
      </c>
      <c r="O61" s="159">
        <f t="shared" si="4"/>
        <v>1046.8664966666668</v>
      </c>
      <c r="P61" s="175"/>
    </row>
    <row r="62" spans="2:17" outlineLevel="2" x14ac:dyDescent="0.25">
      <c r="B62" s="298" t="s">
        <v>167</v>
      </c>
      <c r="C62" s="295" t="s">
        <v>213</v>
      </c>
      <c r="D62" s="150" t="s">
        <v>120</v>
      </c>
      <c r="E62" s="151" t="s">
        <v>219</v>
      </c>
      <c r="F62" s="169"/>
      <c r="G62" s="227" t="s">
        <v>225</v>
      </c>
      <c r="H62" s="200">
        <v>133</v>
      </c>
      <c r="I62" s="195">
        <v>2</v>
      </c>
      <c r="J62" s="195">
        <v>1</v>
      </c>
      <c r="K62" s="195">
        <v>60</v>
      </c>
      <c r="L62" s="204">
        <v>190.67240000000001</v>
      </c>
      <c r="M62" s="295" t="s">
        <v>213</v>
      </c>
      <c r="N62" s="150">
        <v>1</v>
      </c>
      <c r="O62" s="159">
        <f t="shared" si="4"/>
        <v>845.31430666666677</v>
      </c>
      <c r="P62" s="175"/>
    </row>
    <row r="63" spans="2:17" ht="15" customHeight="1" outlineLevel="2" x14ac:dyDescent="0.25">
      <c r="B63" s="298" t="s">
        <v>167</v>
      </c>
      <c r="C63" s="295" t="s">
        <v>214</v>
      </c>
      <c r="D63" s="150" t="s">
        <v>120</v>
      </c>
      <c r="E63" s="151" t="s">
        <v>220</v>
      </c>
      <c r="F63" s="210"/>
      <c r="G63" s="264" t="s">
        <v>226</v>
      </c>
      <c r="H63" s="270">
        <v>133</v>
      </c>
      <c r="I63" s="271">
        <v>2</v>
      </c>
      <c r="J63" s="271">
        <v>1</v>
      </c>
      <c r="K63" s="271">
        <v>60</v>
      </c>
      <c r="L63" s="272">
        <v>219.8939</v>
      </c>
      <c r="M63" s="295" t="s">
        <v>214</v>
      </c>
      <c r="N63" s="150">
        <v>1</v>
      </c>
      <c r="O63" s="159">
        <f t="shared" si="4"/>
        <v>974.86295666666672</v>
      </c>
      <c r="P63" s="175"/>
    </row>
    <row r="64" spans="2:17" s="243" customFormat="1" outlineLevel="1" x14ac:dyDescent="0.25">
      <c r="B64" s="284"/>
      <c r="C64" s="285"/>
      <c r="D64" s="285" t="s">
        <v>141</v>
      </c>
      <c r="E64" s="286" t="s">
        <v>208</v>
      </c>
      <c r="F64" s="532" t="s">
        <v>239</v>
      </c>
      <c r="G64" s="533"/>
      <c r="H64" s="386"/>
      <c r="I64" s="386"/>
      <c r="J64" s="386"/>
      <c r="K64" s="386"/>
      <c r="L64" s="386"/>
      <c r="M64" s="285"/>
      <c r="N64" s="289"/>
      <c r="O64" s="290"/>
      <c r="P64" s="291"/>
      <c r="Q64" s="242"/>
    </row>
    <row r="65" spans="2:16" outlineLevel="2" x14ac:dyDescent="0.25">
      <c r="B65" s="299" t="s">
        <v>167</v>
      </c>
      <c r="C65" s="300" t="s">
        <v>227</v>
      </c>
      <c r="D65" s="281" t="s">
        <v>120</v>
      </c>
      <c r="E65" s="301" t="s">
        <v>229</v>
      </c>
      <c r="F65" s="263"/>
      <c r="G65" s="273" t="s">
        <v>231</v>
      </c>
      <c r="H65" s="280">
        <v>133</v>
      </c>
      <c r="I65" s="281">
        <v>2</v>
      </c>
      <c r="J65" s="281">
        <v>1</v>
      </c>
      <c r="K65" s="281">
        <v>60</v>
      </c>
      <c r="L65" s="282">
        <v>81.329300000000003</v>
      </c>
      <c r="M65" s="300" t="s">
        <v>227</v>
      </c>
      <c r="N65" s="281">
        <v>1</v>
      </c>
      <c r="O65" s="324">
        <f t="shared" si="4"/>
        <v>360.5598966666667</v>
      </c>
      <c r="P65" s="325"/>
    </row>
    <row r="66" spans="2:16" ht="15.75" outlineLevel="2" thickBot="1" x14ac:dyDescent="0.3">
      <c r="B66" s="228" t="s">
        <v>167</v>
      </c>
      <c r="C66" s="229" t="s">
        <v>228</v>
      </c>
      <c r="D66" s="230" t="s">
        <v>120</v>
      </c>
      <c r="E66" s="231" t="s">
        <v>230</v>
      </c>
      <c r="F66" s="170"/>
      <c r="G66" s="232" t="s">
        <v>232</v>
      </c>
      <c r="H66" s="233">
        <v>133</v>
      </c>
      <c r="I66" s="230">
        <v>2</v>
      </c>
      <c r="J66" s="230">
        <v>1</v>
      </c>
      <c r="K66" s="230">
        <v>60</v>
      </c>
      <c r="L66" s="234">
        <v>227.9769</v>
      </c>
      <c r="M66" s="229" t="s">
        <v>228</v>
      </c>
      <c r="N66" s="230">
        <v>1</v>
      </c>
      <c r="O66" s="235">
        <f t="shared" si="4"/>
        <v>1010.6975900000001</v>
      </c>
      <c r="P66" s="236"/>
    </row>
    <row r="67" spans="2:16" x14ac:dyDescent="0.25">
      <c r="B67" s="238" t="s">
        <v>51</v>
      </c>
      <c r="C67" s="140"/>
      <c r="D67" s="140"/>
      <c r="E67" s="141"/>
      <c r="F67" s="141"/>
      <c r="G67" s="141"/>
      <c r="H67" s="141"/>
      <c r="I67" s="141"/>
      <c r="J67" s="141"/>
      <c r="K67" s="141"/>
      <c r="L67" s="141"/>
      <c r="M67" s="140"/>
      <c r="N67" s="141"/>
      <c r="O67" s="141"/>
      <c r="P67" s="142"/>
    </row>
    <row r="68" spans="2:16" x14ac:dyDescent="0.25">
      <c r="B68" s="237"/>
      <c r="C68" s="4"/>
      <c r="D68" s="4"/>
      <c r="E68" s="2"/>
      <c r="F68" s="2"/>
      <c r="G68" s="2"/>
      <c r="H68" s="2"/>
      <c r="I68" s="2"/>
      <c r="J68" s="2"/>
      <c r="K68" s="2"/>
      <c r="L68" s="2"/>
      <c r="M68" s="4"/>
      <c r="N68" s="2"/>
      <c r="O68" s="2"/>
      <c r="P68" s="144"/>
    </row>
    <row r="69" spans="2:16" x14ac:dyDescent="0.25">
      <c r="B69" s="143"/>
      <c r="C69" s="239" t="s">
        <v>240</v>
      </c>
      <c r="D69" s="4"/>
      <c r="E69" s="2"/>
      <c r="F69" s="2"/>
      <c r="G69" s="2"/>
      <c r="H69" s="2"/>
      <c r="I69" s="2"/>
      <c r="J69" s="2"/>
      <c r="K69" s="2"/>
      <c r="L69" s="2"/>
      <c r="M69" s="4"/>
      <c r="N69" s="2"/>
      <c r="O69" s="2"/>
      <c r="P69" s="144"/>
    </row>
    <row r="70" spans="2:16" x14ac:dyDescent="0.25">
      <c r="B70" s="143"/>
      <c r="C70" s="4"/>
      <c r="D70" s="4"/>
      <c r="E70" s="2"/>
      <c r="F70" s="2"/>
      <c r="G70" s="2"/>
      <c r="H70" s="2"/>
      <c r="I70" s="2"/>
      <c r="J70" s="2"/>
      <c r="K70" s="2"/>
      <c r="L70" s="2"/>
      <c r="M70" s="4"/>
      <c r="N70" s="2"/>
      <c r="O70" s="2"/>
      <c r="P70" s="144"/>
    </row>
    <row r="71" spans="2:16" x14ac:dyDescent="0.25">
      <c r="B71" s="143"/>
      <c r="C71" s="4"/>
      <c r="D71" s="4"/>
      <c r="E71" s="2"/>
      <c r="F71" s="2"/>
      <c r="G71" s="2"/>
      <c r="H71" s="2"/>
      <c r="I71" s="2"/>
      <c r="J71" s="2"/>
      <c r="K71" s="2"/>
      <c r="L71" s="2"/>
      <c r="M71" s="4"/>
      <c r="N71" s="2"/>
      <c r="O71" s="2"/>
      <c r="P71" s="144"/>
    </row>
    <row r="72" spans="2:16" x14ac:dyDescent="0.25">
      <c r="B72" s="143"/>
      <c r="C72" s="4"/>
      <c r="D72" s="4"/>
      <c r="E72" s="2"/>
      <c r="F72" s="2"/>
      <c r="G72" s="2"/>
      <c r="H72" s="2"/>
      <c r="I72" s="2"/>
      <c r="J72" s="2"/>
      <c r="K72" s="2"/>
      <c r="L72" s="2"/>
      <c r="M72" s="4"/>
      <c r="N72" s="2"/>
      <c r="O72" s="2"/>
      <c r="P72" s="144"/>
    </row>
    <row r="73" spans="2:16" x14ac:dyDescent="0.25">
      <c r="B73" s="143"/>
      <c r="C73" s="4"/>
      <c r="D73" s="4"/>
      <c r="E73" s="2"/>
      <c r="F73" s="2"/>
      <c r="G73" s="2"/>
      <c r="H73" s="2"/>
      <c r="I73" s="2"/>
      <c r="J73" s="2"/>
      <c r="K73" s="2"/>
      <c r="L73" s="2"/>
      <c r="M73" s="4"/>
      <c r="N73" s="2"/>
      <c r="O73" s="2"/>
      <c r="P73" s="144"/>
    </row>
    <row r="74" spans="2:16" x14ac:dyDescent="0.25">
      <c r="B74" s="237" t="s">
        <v>241</v>
      </c>
      <c r="C74" s="4"/>
      <c r="D74" s="4"/>
      <c r="E74" s="2"/>
      <c r="F74" s="2"/>
      <c r="G74" s="2"/>
      <c r="H74" s="2"/>
      <c r="I74" s="2"/>
      <c r="J74" s="2"/>
      <c r="K74" s="2"/>
      <c r="L74" s="2"/>
      <c r="M74" s="4"/>
      <c r="N74" s="2"/>
      <c r="O74" s="2"/>
      <c r="P74" s="144"/>
    </row>
    <row r="75" spans="2:16" x14ac:dyDescent="0.25">
      <c r="B75" s="143"/>
      <c r="C75" s="4"/>
      <c r="D75" s="240" t="s">
        <v>242</v>
      </c>
      <c r="E75" s="2"/>
      <c r="F75" s="2"/>
      <c r="G75" s="2"/>
      <c r="H75" s="2"/>
      <c r="I75" s="2"/>
      <c r="J75" s="2"/>
      <c r="K75" s="2"/>
      <c r="L75" s="2"/>
      <c r="M75" s="4"/>
      <c r="N75" s="2"/>
      <c r="O75" s="2"/>
      <c r="P75" s="144"/>
    </row>
    <row r="76" spans="2:16" x14ac:dyDescent="0.25">
      <c r="B76" s="143"/>
      <c r="C76" s="4"/>
      <c r="D76" s="240" t="s">
        <v>243</v>
      </c>
      <c r="E76" s="2"/>
      <c r="F76" s="2"/>
      <c r="G76" s="2"/>
      <c r="H76" s="2"/>
      <c r="I76" s="2"/>
      <c r="J76" s="2"/>
      <c r="K76" s="2"/>
      <c r="L76" s="2"/>
      <c r="M76" s="4"/>
      <c r="N76" s="2"/>
      <c r="O76" s="2"/>
      <c r="P76" s="144"/>
    </row>
    <row r="77" spans="2:16" x14ac:dyDescent="0.25">
      <c r="B77" s="143"/>
      <c r="C77" s="4"/>
      <c r="D77" s="240" t="s">
        <v>244</v>
      </c>
      <c r="E77" s="2"/>
      <c r="F77" s="2"/>
      <c r="G77" s="2"/>
      <c r="H77" s="2"/>
      <c r="I77" s="2"/>
      <c r="J77" s="2"/>
      <c r="K77" s="2"/>
      <c r="L77" s="2"/>
      <c r="M77" s="4"/>
      <c r="N77" s="2"/>
      <c r="O77" s="2"/>
      <c r="P77" s="144"/>
    </row>
    <row r="78" spans="2:16" x14ac:dyDescent="0.25">
      <c r="B78" s="143"/>
      <c r="C78" s="4"/>
      <c r="D78" s="240" t="s">
        <v>245</v>
      </c>
      <c r="E78" s="2"/>
      <c r="F78" s="2"/>
      <c r="G78" s="2"/>
      <c r="H78" s="2"/>
      <c r="I78" s="2"/>
      <c r="J78" s="2"/>
      <c r="K78" s="2"/>
      <c r="L78" s="2"/>
      <c r="M78" s="4"/>
      <c r="N78" s="2"/>
      <c r="O78" s="2"/>
      <c r="P78" s="144"/>
    </row>
    <row r="79" spans="2:16" x14ac:dyDescent="0.25">
      <c r="B79" s="143"/>
      <c r="C79" s="4"/>
      <c r="D79" s="240" t="s">
        <v>246</v>
      </c>
      <c r="E79" s="2"/>
      <c r="F79" s="2"/>
      <c r="G79" s="2"/>
      <c r="H79" s="2"/>
      <c r="I79" s="2"/>
      <c r="J79" s="2"/>
      <c r="K79" s="2"/>
      <c r="L79" s="2"/>
      <c r="M79" s="4"/>
      <c r="N79" s="2"/>
      <c r="O79" s="2"/>
      <c r="P79" s="144"/>
    </row>
    <row r="80" spans="2:16" x14ac:dyDescent="0.25">
      <c r="B80" s="143"/>
      <c r="C80" s="4"/>
      <c r="D80" s="240" t="s">
        <v>247</v>
      </c>
      <c r="E80" s="2"/>
      <c r="F80" s="2"/>
      <c r="G80" s="2"/>
      <c r="H80" s="2"/>
      <c r="I80" s="2"/>
      <c r="J80" s="2"/>
      <c r="K80" s="2"/>
      <c r="L80" s="2"/>
      <c r="M80" s="4"/>
      <c r="N80" s="2"/>
      <c r="O80" s="2"/>
      <c r="P80" s="144"/>
    </row>
    <row r="81" spans="2:16" x14ac:dyDescent="0.25">
      <c r="B81" s="237" t="s">
        <v>250</v>
      </c>
      <c r="C81" s="4"/>
      <c r="D81" s="4"/>
      <c r="E81" s="2"/>
      <c r="F81" s="2"/>
      <c r="G81" s="2"/>
      <c r="H81" s="2"/>
      <c r="I81" s="2"/>
      <c r="J81" s="2"/>
      <c r="K81" s="2"/>
      <c r="L81" s="2"/>
      <c r="M81" s="4"/>
      <c r="N81" s="2"/>
      <c r="O81" s="2"/>
      <c r="P81" s="144"/>
    </row>
    <row r="82" spans="2:16" ht="15" customHeight="1" x14ac:dyDescent="0.25">
      <c r="B82" s="143"/>
      <c r="C82" s="523" t="s">
        <v>248</v>
      </c>
      <c r="D82" s="523"/>
      <c r="E82" s="523"/>
      <c r="F82" s="523"/>
      <c r="G82" s="523"/>
      <c r="H82" s="241"/>
      <c r="I82" s="241"/>
      <c r="J82" s="241"/>
      <c r="K82" s="241"/>
      <c r="L82" s="2"/>
      <c r="M82" s="4"/>
      <c r="N82" s="2"/>
      <c r="O82" s="2"/>
      <c r="P82" s="144"/>
    </row>
    <row r="83" spans="2:16" x14ac:dyDescent="0.25">
      <c r="B83" s="143"/>
      <c r="C83" s="523" t="s">
        <v>249</v>
      </c>
      <c r="D83" s="523"/>
      <c r="E83" s="523"/>
      <c r="F83" s="523"/>
      <c r="G83" s="523"/>
      <c r="H83" s="2"/>
      <c r="I83" s="2"/>
      <c r="J83" s="2"/>
      <c r="K83" s="2"/>
      <c r="L83" s="2"/>
      <c r="M83" s="4"/>
      <c r="N83" s="2"/>
      <c r="O83" s="2"/>
      <c r="P83" s="144"/>
    </row>
    <row r="84" spans="2:16" ht="15" customHeight="1" x14ac:dyDescent="0.25">
      <c r="B84" s="143"/>
      <c r="C84" s="2"/>
      <c r="D84" s="241"/>
      <c r="E84" s="241"/>
      <c r="F84" s="241"/>
      <c r="G84" s="241"/>
      <c r="H84" s="241"/>
      <c r="I84" s="241"/>
      <c r="J84" s="241"/>
      <c r="K84" s="241"/>
      <c r="L84" s="2"/>
      <c r="M84" s="4"/>
      <c r="N84" s="2"/>
      <c r="O84" s="2"/>
      <c r="P84" s="144"/>
    </row>
    <row r="85" spans="2:16" x14ac:dyDescent="0.25">
      <c r="B85" s="143"/>
      <c r="C85" s="241"/>
      <c r="D85" s="241"/>
      <c r="E85" s="241"/>
      <c r="F85" s="241"/>
      <c r="G85" s="241"/>
      <c r="H85" s="241"/>
      <c r="I85" s="241"/>
      <c r="J85" s="241"/>
      <c r="K85" s="241"/>
      <c r="L85" s="2"/>
      <c r="M85" s="4"/>
      <c r="N85" s="2"/>
      <c r="O85" s="2"/>
      <c r="P85" s="144"/>
    </row>
    <row r="86" spans="2:16" ht="15.75" thickBot="1" x14ac:dyDescent="0.3">
      <c r="B86" s="145"/>
      <c r="C86" s="146"/>
      <c r="D86" s="146"/>
      <c r="E86" s="147"/>
      <c r="F86" s="147"/>
      <c r="G86" s="147"/>
      <c r="H86" s="147"/>
      <c r="I86" s="147"/>
      <c r="J86" s="147"/>
      <c r="K86" s="147"/>
      <c r="L86" s="147"/>
      <c r="M86" s="146"/>
      <c r="N86" s="147"/>
      <c r="O86" s="147"/>
      <c r="P86" s="148"/>
    </row>
  </sheetData>
  <mergeCells count="50">
    <mergeCell ref="F34:G34"/>
    <mergeCell ref="B11:P11"/>
    <mergeCell ref="B13:B14"/>
    <mergeCell ref="C13:C14"/>
    <mergeCell ref="E13:E14"/>
    <mergeCell ref="M13:N13"/>
    <mergeCell ref="D13:D14"/>
    <mergeCell ref="O13:P13"/>
    <mergeCell ref="F13:L14"/>
    <mergeCell ref="G20:L20"/>
    <mergeCell ref="F17:L17"/>
    <mergeCell ref="F16:L16"/>
    <mergeCell ref="G33:L33"/>
    <mergeCell ref="G32:L32"/>
    <mergeCell ref="G31:L31"/>
    <mergeCell ref="G30:L30"/>
    <mergeCell ref="G29:L29"/>
    <mergeCell ref="G28:L28"/>
    <mergeCell ref="G27:L27"/>
    <mergeCell ref="G26:L26"/>
    <mergeCell ref="F18:L18"/>
    <mergeCell ref="F19:G19"/>
    <mergeCell ref="G25:L25"/>
    <mergeCell ref="G24:L24"/>
    <mergeCell ref="G23:L23"/>
    <mergeCell ref="G22:L22"/>
    <mergeCell ref="G21:L21"/>
    <mergeCell ref="G38:L38"/>
    <mergeCell ref="G37:L37"/>
    <mergeCell ref="G36:L36"/>
    <mergeCell ref="G35:L35"/>
    <mergeCell ref="F42:L42"/>
    <mergeCell ref="F41:L41"/>
    <mergeCell ref="F40:L40"/>
    <mergeCell ref="C83:G83"/>
    <mergeCell ref="C82:G82"/>
    <mergeCell ref="B43:B44"/>
    <mergeCell ref="C43:C44"/>
    <mergeCell ref="D43:D44"/>
    <mergeCell ref="E43:E44"/>
    <mergeCell ref="F43:G44"/>
    <mergeCell ref="F57:G57"/>
    <mergeCell ref="F64:G64"/>
    <mergeCell ref="F45:G45"/>
    <mergeCell ref="L3:M3"/>
    <mergeCell ref="I7:J7"/>
    <mergeCell ref="I8:J8"/>
    <mergeCell ref="I5:J5"/>
    <mergeCell ref="I4:J4"/>
    <mergeCell ref="I3:J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6" fitToHeight="3" orientation="landscape" verticalDpi="360" r:id="rId1"/>
  <rowBreaks count="1" manualBreakCount="1">
    <brk id="41" min="1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theme="4" tint="0.79998168889431442"/>
    <outlinePr summaryBelow="0"/>
    <pageSetUpPr fitToPage="1"/>
  </sheetPr>
  <dimension ref="B2:H52"/>
  <sheetViews>
    <sheetView showGridLines="0" view="pageBreakPreview" zoomScale="80" zoomScaleNormal="100" zoomScaleSheetLayoutView="80" workbookViewId="0">
      <pane ySplit="15" topLeftCell="A16" activePane="bottomLeft" state="frozen"/>
      <selection pane="bottomLeft" activeCell="C30" sqref="C30:G30"/>
    </sheetView>
  </sheetViews>
  <sheetFormatPr defaultRowHeight="15" outlineLevelRow="1" x14ac:dyDescent="0.25"/>
  <cols>
    <col min="1" max="1" width="9.140625" style="334"/>
    <col min="2" max="2" width="9.140625" style="333" customWidth="1"/>
    <col min="3" max="3" width="10.5703125" style="334" customWidth="1"/>
    <col min="4" max="4" width="9.140625" style="334"/>
    <col min="5" max="5" width="15" style="334" customWidth="1"/>
    <col min="6" max="6" width="23.28515625" style="334" customWidth="1"/>
    <col min="7" max="7" width="23.7109375" style="334" customWidth="1"/>
    <col min="8" max="8" width="11.140625" style="334" customWidth="1"/>
    <col min="9" max="16384" width="9.140625" style="334"/>
  </cols>
  <sheetData>
    <row r="2" spans="2:8" ht="15.75" thickBot="1" x14ac:dyDescent="0.3"/>
    <row r="3" spans="2:8" x14ac:dyDescent="0.25">
      <c r="B3" s="125"/>
      <c r="C3" s="126"/>
      <c r="D3" s="126"/>
      <c r="E3" s="126"/>
      <c r="F3" s="126"/>
      <c r="G3" s="126"/>
      <c r="H3" s="127"/>
    </row>
    <row r="4" spans="2:8" x14ac:dyDescent="0.25">
      <c r="B4" s="116"/>
      <c r="C4" s="128"/>
      <c r="D4" s="128"/>
      <c r="E4" s="83" t="str">
        <f>Resumo!E4</f>
        <v>Obra:</v>
      </c>
      <c r="F4" s="75" t="str">
        <f>Resumo!F4</f>
        <v xml:space="preserve">Pavimentação e Drenagem de Vias Urbanas </v>
      </c>
      <c r="G4" s="100"/>
      <c r="H4" s="101"/>
    </row>
    <row r="5" spans="2:8" x14ac:dyDescent="0.25">
      <c r="B5" s="116"/>
      <c r="C5" s="128"/>
      <c r="D5" s="128"/>
      <c r="E5" s="83" t="str">
        <f>Resumo!E5</f>
        <v>Local:</v>
      </c>
      <c r="F5" s="75" t="str">
        <f>Resumo!F5</f>
        <v>Diversas ruas</v>
      </c>
      <c r="G5" s="100"/>
      <c r="H5" s="101"/>
    </row>
    <row r="6" spans="2:8" x14ac:dyDescent="0.25">
      <c r="B6" s="116"/>
      <c r="C6" s="128"/>
      <c r="D6" s="128"/>
      <c r="E6" s="83" t="str">
        <f>Resumo!E6</f>
        <v>Bairro:</v>
      </c>
      <c r="F6" s="75" t="str">
        <f>Resumo!F6</f>
        <v>Distrito de Boa Esperança do Norte</v>
      </c>
      <c r="G6" s="100"/>
      <c r="H6" s="101"/>
    </row>
    <row r="7" spans="2:8" x14ac:dyDescent="0.25">
      <c r="B7" s="117"/>
      <c r="C7" s="128"/>
      <c r="D7" s="128"/>
      <c r="E7" s="83" t="str">
        <f>Resumo!E7</f>
        <v>Município:</v>
      </c>
      <c r="F7" s="75" t="str">
        <f>Resumo!F7</f>
        <v>Sorriso - MT</v>
      </c>
      <c r="G7" s="103"/>
      <c r="H7" s="104"/>
    </row>
    <row r="8" spans="2:8" x14ac:dyDescent="0.25">
      <c r="B8" s="117"/>
      <c r="C8" s="128"/>
      <c r="D8" s="128"/>
      <c r="E8" s="75"/>
      <c r="F8" s="103"/>
      <c r="G8" s="103"/>
      <c r="H8" s="104"/>
    </row>
    <row r="9" spans="2:8" x14ac:dyDescent="0.25">
      <c r="B9" s="117"/>
      <c r="C9" s="128"/>
      <c r="D9" s="128"/>
      <c r="E9" s="332" t="str">
        <f>Resumo!E16</f>
        <v>Responsável Técnico:</v>
      </c>
      <c r="F9" s="448" t="str">
        <f>Resumo!F16</f>
        <v>Willian Bruno Scherner CREA MT 048210</v>
      </c>
      <c r="G9" s="103"/>
      <c r="H9" s="104"/>
    </row>
    <row r="10" spans="2:8" x14ac:dyDescent="0.25">
      <c r="B10" s="117"/>
      <c r="C10" s="128"/>
      <c r="D10" s="128"/>
      <c r="E10" s="75"/>
      <c r="F10" s="128"/>
      <c r="G10" s="128"/>
      <c r="H10" s="130"/>
    </row>
    <row r="11" spans="2:8" x14ac:dyDescent="0.25">
      <c r="B11" s="129"/>
      <c r="C11" s="128"/>
      <c r="D11" s="106" t="s">
        <v>46</v>
      </c>
      <c r="E11" s="107">
        <f>Resumo!E10</f>
        <v>60649.21</v>
      </c>
      <c r="F11" s="108" t="s">
        <v>36</v>
      </c>
      <c r="G11" s="109">
        <f>Resumo!G10</f>
        <v>44610</v>
      </c>
      <c r="H11" s="104"/>
    </row>
    <row r="12" spans="2:8" x14ac:dyDescent="0.25">
      <c r="B12" s="119"/>
      <c r="C12" s="128"/>
      <c r="D12" s="128"/>
      <c r="E12" s="111"/>
      <c r="F12" s="108" t="s">
        <v>52</v>
      </c>
      <c r="G12" s="103" t="str">
        <f>Resumo!G11</f>
        <v>REV-00</v>
      </c>
      <c r="H12" s="130"/>
    </row>
    <row r="13" spans="2:8" ht="15.75" thickBot="1" x14ac:dyDescent="0.3">
      <c r="B13" s="117"/>
      <c r="C13" s="75"/>
      <c r="D13" s="103"/>
      <c r="E13" s="103"/>
      <c r="F13" s="103"/>
      <c r="G13" s="103"/>
      <c r="H13" s="104"/>
    </row>
    <row r="14" spans="2:8" ht="31.5" customHeight="1" thickBot="1" x14ac:dyDescent="0.3">
      <c r="B14" s="478" t="s">
        <v>82</v>
      </c>
      <c r="C14" s="479"/>
      <c r="D14" s="479"/>
      <c r="E14" s="479"/>
      <c r="F14" s="479"/>
      <c r="G14" s="479"/>
      <c r="H14" s="480"/>
    </row>
    <row r="15" spans="2:8" ht="15" customHeight="1" thickBot="1" x14ac:dyDescent="0.3">
      <c r="B15" s="451"/>
      <c r="C15" s="452"/>
      <c r="D15" s="452"/>
      <c r="E15" s="452"/>
      <c r="F15" s="452"/>
      <c r="G15" s="452"/>
      <c r="H15" s="453"/>
    </row>
    <row r="16" spans="2:8" ht="27" customHeight="1" thickBot="1" x14ac:dyDescent="0.3">
      <c r="B16" s="335" t="s">
        <v>1</v>
      </c>
      <c r="C16" s="600" t="s">
        <v>267</v>
      </c>
      <c r="D16" s="600"/>
      <c r="E16" s="600"/>
      <c r="F16" s="600"/>
      <c r="G16" s="600"/>
      <c r="H16" s="336" t="s">
        <v>68</v>
      </c>
    </row>
    <row r="17" spans="2:8" ht="24.95" customHeight="1" x14ac:dyDescent="0.25">
      <c r="B17" s="337">
        <v>1</v>
      </c>
      <c r="C17" s="601" t="s">
        <v>73</v>
      </c>
      <c r="D17" s="601"/>
      <c r="E17" s="601"/>
      <c r="F17" s="601"/>
      <c r="G17" s="601"/>
      <c r="H17" s="602"/>
    </row>
    <row r="18" spans="2:8" ht="21.95" customHeight="1" outlineLevel="1" x14ac:dyDescent="0.25">
      <c r="B18" s="338" t="s">
        <v>7</v>
      </c>
      <c r="C18" s="603" t="s">
        <v>56</v>
      </c>
      <c r="D18" s="603"/>
      <c r="E18" s="603"/>
      <c r="F18" s="603"/>
      <c r="G18" s="603"/>
      <c r="H18" s="339"/>
    </row>
    <row r="19" spans="2:8" ht="21.95" customHeight="1" outlineLevel="1" x14ac:dyDescent="0.25">
      <c r="B19" s="340" t="s">
        <v>8</v>
      </c>
      <c r="C19" s="586" t="s">
        <v>64</v>
      </c>
      <c r="D19" s="586"/>
      <c r="E19" s="586"/>
      <c r="F19" s="586"/>
      <c r="G19" s="586"/>
      <c r="H19" s="341"/>
    </row>
    <row r="20" spans="2:8" ht="21.95" customHeight="1" outlineLevel="1" x14ac:dyDescent="0.25">
      <c r="B20" s="340" t="s">
        <v>11</v>
      </c>
      <c r="C20" s="586" t="s">
        <v>57</v>
      </c>
      <c r="D20" s="586"/>
      <c r="E20" s="586"/>
      <c r="F20" s="586"/>
      <c r="G20" s="586"/>
      <c r="H20" s="341"/>
    </row>
    <row r="21" spans="2:8" ht="21.95" customHeight="1" outlineLevel="1" x14ac:dyDescent="0.25">
      <c r="B21" s="342" t="s">
        <v>63</v>
      </c>
      <c r="C21" s="343" t="s">
        <v>78</v>
      </c>
      <c r="D21" s="343"/>
      <c r="E21" s="343"/>
      <c r="F21" s="343"/>
      <c r="G21" s="343"/>
      <c r="H21" s="344"/>
    </row>
    <row r="22" spans="2:8" ht="21.95" customHeight="1" outlineLevel="1" x14ac:dyDescent="0.25">
      <c r="B22" s="345" t="s">
        <v>83</v>
      </c>
      <c r="C22" s="587" t="s">
        <v>79</v>
      </c>
      <c r="D22" s="587"/>
      <c r="E22" s="587"/>
      <c r="F22" s="587"/>
      <c r="G22" s="587"/>
      <c r="H22" s="346"/>
    </row>
    <row r="23" spans="2:8" s="120" customFormat="1" ht="21.95" customHeight="1" thickBot="1" x14ac:dyDescent="0.3">
      <c r="B23" s="588" t="s">
        <v>58</v>
      </c>
      <c r="C23" s="589"/>
      <c r="D23" s="589"/>
      <c r="E23" s="589"/>
      <c r="F23" s="589"/>
      <c r="G23" s="589"/>
      <c r="H23" s="347">
        <f>SUM(H18:H22)</f>
        <v>0</v>
      </c>
    </row>
    <row r="24" spans="2:8" s="120" customFormat="1" ht="15" customHeight="1" thickBot="1" x14ac:dyDescent="0.3">
      <c r="B24" s="590"/>
      <c r="C24" s="591"/>
      <c r="D24" s="591"/>
      <c r="E24" s="591"/>
      <c r="F24" s="591"/>
      <c r="G24" s="591"/>
      <c r="H24" s="592"/>
    </row>
    <row r="25" spans="2:8" ht="24.95" customHeight="1" x14ac:dyDescent="0.25">
      <c r="B25" s="337">
        <v>2</v>
      </c>
      <c r="C25" s="593" t="s">
        <v>74</v>
      </c>
      <c r="D25" s="593"/>
      <c r="E25" s="593"/>
      <c r="F25" s="593"/>
      <c r="G25" s="593"/>
      <c r="H25" s="594"/>
    </row>
    <row r="26" spans="2:8" ht="21.95" customHeight="1" outlineLevel="1" x14ac:dyDescent="0.25">
      <c r="B26" s="348" t="s">
        <v>13</v>
      </c>
      <c r="C26" s="595" t="s">
        <v>72</v>
      </c>
      <c r="D26" s="595"/>
      <c r="E26" s="595"/>
      <c r="F26" s="595"/>
      <c r="G26" s="595"/>
      <c r="H26" s="349"/>
    </row>
    <row r="27" spans="2:8" s="120" customFormat="1" ht="21.95" customHeight="1" thickBot="1" x14ac:dyDescent="0.3">
      <c r="B27" s="570" t="s">
        <v>58</v>
      </c>
      <c r="C27" s="571"/>
      <c r="D27" s="571"/>
      <c r="E27" s="571"/>
      <c r="F27" s="571"/>
      <c r="G27" s="571"/>
      <c r="H27" s="350">
        <f>SUM(H26)</f>
        <v>0</v>
      </c>
    </row>
    <row r="28" spans="2:8" s="120" customFormat="1" ht="15" customHeight="1" thickBot="1" x14ac:dyDescent="0.3">
      <c r="B28" s="351"/>
      <c r="C28" s="352"/>
      <c r="D28" s="352"/>
      <c r="E28" s="352"/>
      <c r="F28" s="352"/>
      <c r="G28" s="352"/>
      <c r="H28" s="353"/>
    </row>
    <row r="29" spans="2:8" ht="24.95" customHeight="1" x14ac:dyDescent="0.25">
      <c r="B29" s="337">
        <v>3</v>
      </c>
      <c r="C29" s="596" t="s">
        <v>71</v>
      </c>
      <c r="D29" s="596"/>
      <c r="E29" s="596"/>
      <c r="F29" s="596"/>
      <c r="G29" s="596"/>
      <c r="H29" s="597"/>
    </row>
    <row r="30" spans="2:8" ht="21.95" customHeight="1" outlineLevel="1" x14ac:dyDescent="0.25">
      <c r="B30" s="354" t="s">
        <v>16</v>
      </c>
      <c r="C30" s="598" t="s">
        <v>59</v>
      </c>
      <c r="D30" s="598"/>
      <c r="E30" s="598"/>
      <c r="F30" s="598"/>
      <c r="G30" s="598"/>
      <c r="H30" s="355"/>
    </row>
    <row r="31" spans="2:8" ht="21.95" customHeight="1" outlineLevel="1" x14ac:dyDescent="0.25">
      <c r="B31" s="340" t="s">
        <v>17</v>
      </c>
      <c r="C31" s="599" t="s">
        <v>65</v>
      </c>
      <c r="D31" s="599"/>
      <c r="E31" s="599"/>
      <c r="F31" s="599"/>
      <c r="G31" s="599"/>
      <c r="H31" s="341"/>
    </row>
    <row r="32" spans="2:8" ht="21.95" customHeight="1" outlineLevel="1" x14ac:dyDescent="0.25">
      <c r="B32" s="340" t="s">
        <v>18</v>
      </c>
      <c r="C32" s="599" t="s">
        <v>60</v>
      </c>
      <c r="D32" s="599"/>
      <c r="E32" s="599"/>
      <c r="F32" s="599"/>
      <c r="G32" s="599"/>
      <c r="H32" s="341"/>
    </row>
    <row r="33" spans="2:8" ht="21.95" customHeight="1" outlineLevel="1" x14ac:dyDescent="0.25">
      <c r="B33" s="345" t="s">
        <v>69</v>
      </c>
      <c r="C33" s="585" t="s">
        <v>66</v>
      </c>
      <c r="D33" s="585"/>
      <c r="E33" s="585"/>
      <c r="F33" s="585"/>
      <c r="G33" s="585"/>
      <c r="H33" s="346"/>
    </row>
    <row r="34" spans="2:8" s="120" customFormat="1" ht="21.95" customHeight="1" thickBot="1" x14ac:dyDescent="0.3">
      <c r="B34" s="570" t="s">
        <v>58</v>
      </c>
      <c r="C34" s="571"/>
      <c r="D34" s="571"/>
      <c r="E34" s="571"/>
      <c r="F34" s="571"/>
      <c r="G34" s="571"/>
      <c r="H34" s="350">
        <f>SUM(H30:H33)</f>
        <v>0</v>
      </c>
    </row>
    <row r="35" spans="2:8" s="120" customFormat="1" ht="15" customHeight="1" thickBot="1" x14ac:dyDescent="0.3">
      <c r="B35" s="572"/>
      <c r="C35" s="573"/>
      <c r="D35" s="573"/>
      <c r="E35" s="573"/>
      <c r="F35" s="573"/>
      <c r="G35" s="573"/>
      <c r="H35" s="574"/>
    </row>
    <row r="36" spans="2:8" ht="21" customHeight="1" thickBot="1" x14ac:dyDescent="0.3">
      <c r="B36" s="575" t="s">
        <v>70</v>
      </c>
      <c r="C36" s="576"/>
      <c r="D36" s="576"/>
      <c r="E36" s="576"/>
      <c r="F36" s="576"/>
      <c r="G36" s="576"/>
      <c r="H36" s="356">
        <f>(((1+H18+H22+H20)*(1+H19)*(1+H26))/(1-H34))-1</f>
        <v>0</v>
      </c>
    </row>
    <row r="37" spans="2:8" ht="18.75" customHeight="1" x14ac:dyDescent="0.25">
      <c r="B37" s="577" t="s">
        <v>51</v>
      </c>
      <c r="C37" s="578"/>
      <c r="D37" s="579" t="s">
        <v>75</v>
      </c>
      <c r="E37" s="579"/>
      <c r="F37" s="579"/>
      <c r="G37" s="579"/>
      <c r="H37" s="580"/>
    </row>
    <row r="38" spans="2:8" x14ac:dyDescent="0.25">
      <c r="B38" s="129"/>
      <c r="C38" s="128"/>
      <c r="D38" s="581"/>
      <c r="E38" s="581"/>
      <c r="F38" s="581"/>
      <c r="G38" s="581"/>
      <c r="H38" s="582"/>
    </row>
    <row r="39" spans="2:8" x14ac:dyDescent="0.25">
      <c r="B39" s="129"/>
      <c r="C39" s="128"/>
      <c r="D39" s="583"/>
      <c r="E39" s="583"/>
      <c r="F39" s="583"/>
      <c r="G39" s="583"/>
      <c r="H39" s="584"/>
    </row>
    <row r="40" spans="2:8" x14ac:dyDescent="0.25">
      <c r="B40" s="129"/>
      <c r="C40" s="128"/>
      <c r="D40" s="583"/>
      <c r="E40" s="583"/>
      <c r="F40" s="583"/>
      <c r="G40" s="583"/>
      <c r="H40" s="584"/>
    </row>
    <row r="41" spans="2:8" x14ac:dyDescent="0.25">
      <c r="B41" s="129"/>
      <c r="C41" s="128"/>
      <c r="D41" s="583"/>
      <c r="E41" s="583"/>
      <c r="F41" s="583"/>
      <c r="G41" s="583"/>
      <c r="H41" s="584"/>
    </row>
    <row r="42" spans="2:8" x14ac:dyDescent="0.25">
      <c r="B42" s="129"/>
      <c r="C42" s="128"/>
      <c r="D42" s="128" t="s">
        <v>76</v>
      </c>
      <c r="E42" s="112"/>
      <c r="F42" s="112"/>
      <c r="G42" s="128"/>
      <c r="H42" s="130"/>
    </row>
    <row r="43" spans="2:8" x14ac:dyDescent="0.25">
      <c r="B43" s="129"/>
      <c r="C43" s="128"/>
      <c r="D43" s="128"/>
      <c r="E43" s="330" t="s">
        <v>77</v>
      </c>
      <c r="F43" s="112"/>
      <c r="G43" s="128"/>
      <c r="H43" s="130"/>
    </row>
    <row r="44" spans="2:8" x14ac:dyDescent="0.25">
      <c r="B44" s="129"/>
      <c r="C44" s="128"/>
      <c r="D44" s="128"/>
      <c r="E44" s="330" t="s">
        <v>78</v>
      </c>
      <c r="F44" s="112"/>
      <c r="G44" s="128"/>
      <c r="H44" s="130"/>
    </row>
    <row r="45" spans="2:8" x14ac:dyDescent="0.25">
      <c r="B45" s="129"/>
      <c r="C45" s="128"/>
      <c r="D45" s="128"/>
      <c r="E45" s="330" t="s">
        <v>57</v>
      </c>
      <c r="F45" s="112"/>
      <c r="G45" s="128"/>
      <c r="H45" s="130"/>
    </row>
    <row r="46" spans="2:8" x14ac:dyDescent="0.25">
      <c r="B46" s="129"/>
      <c r="C46" s="128"/>
      <c r="D46" s="128"/>
      <c r="E46" s="128" t="s">
        <v>79</v>
      </c>
      <c r="F46" s="128"/>
      <c r="G46" s="128"/>
      <c r="H46" s="130"/>
    </row>
    <row r="47" spans="2:8" x14ac:dyDescent="0.25">
      <c r="B47" s="129"/>
      <c r="C47" s="128"/>
      <c r="D47" s="128"/>
      <c r="E47" s="128" t="s">
        <v>64</v>
      </c>
      <c r="F47" s="128"/>
      <c r="G47" s="128"/>
      <c r="H47" s="130"/>
    </row>
    <row r="48" spans="2:8" x14ac:dyDescent="0.25">
      <c r="B48" s="129"/>
      <c r="C48" s="128"/>
      <c r="D48" s="128"/>
      <c r="E48" s="128" t="s">
        <v>80</v>
      </c>
      <c r="F48" s="128"/>
      <c r="G48" s="128"/>
      <c r="H48" s="130"/>
    </row>
    <row r="49" spans="2:8" x14ac:dyDescent="0.25">
      <c r="B49" s="118"/>
      <c r="C49" s="99"/>
      <c r="D49" s="99"/>
      <c r="E49" s="99" t="s">
        <v>81</v>
      </c>
      <c r="F49" s="99"/>
      <c r="G49" s="99"/>
      <c r="H49" s="121"/>
    </row>
    <row r="50" spans="2:8" x14ac:dyDescent="0.25">
      <c r="B50" s="118"/>
      <c r="C50" s="99"/>
      <c r="D50" s="99"/>
      <c r="E50" s="99"/>
      <c r="F50" s="99"/>
      <c r="G50" s="99"/>
      <c r="H50" s="121"/>
    </row>
    <row r="51" spans="2:8" x14ac:dyDescent="0.25">
      <c r="B51" s="567" t="s">
        <v>61</v>
      </c>
      <c r="C51" s="568"/>
      <c r="D51" s="568"/>
      <c r="E51" s="568"/>
      <c r="F51" s="568"/>
      <c r="G51" s="568"/>
      <c r="H51" s="569"/>
    </row>
    <row r="52" spans="2:8" ht="15.75" thickBot="1" x14ac:dyDescent="0.3">
      <c r="B52" s="122"/>
      <c r="C52" s="123"/>
      <c r="D52" s="123"/>
      <c r="E52" s="123"/>
      <c r="F52" s="123"/>
      <c r="G52" s="123"/>
      <c r="H52" s="124"/>
    </row>
  </sheetData>
  <mergeCells count="25">
    <mergeCell ref="C19:G19"/>
    <mergeCell ref="B14:H14"/>
    <mergeCell ref="B15:H15"/>
    <mergeCell ref="C16:G16"/>
    <mergeCell ref="C17:H17"/>
    <mergeCell ref="C18:G18"/>
    <mergeCell ref="C33:G33"/>
    <mergeCell ref="C20:G20"/>
    <mergeCell ref="C22:G22"/>
    <mergeCell ref="B23:G23"/>
    <mergeCell ref="B24:H24"/>
    <mergeCell ref="C25:H25"/>
    <mergeCell ref="C26:G26"/>
    <mergeCell ref="B27:G27"/>
    <mergeCell ref="C29:H29"/>
    <mergeCell ref="C30:G30"/>
    <mergeCell ref="C31:G31"/>
    <mergeCell ref="C32:G32"/>
    <mergeCell ref="B51:H51"/>
    <mergeCell ref="B34:G34"/>
    <mergeCell ref="B35:H35"/>
    <mergeCell ref="B36:G36"/>
    <mergeCell ref="B37:C37"/>
    <mergeCell ref="D37:H38"/>
    <mergeCell ref="D39:H4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2" orientation="portrait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4" tint="0.79998168889431442"/>
    <outlinePr summaryBelow="0"/>
    <pageSetUpPr fitToPage="1"/>
  </sheetPr>
  <dimension ref="B2:H51"/>
  <sheetViews>
    <sheetView showGridLines="0" view="pageBreakPreview" zoomScale="80" zoomScaleNormal="100" zoomScaleSheetLayoutView="80" workbookViewId="0">
      <pane ySplit="15" topLeftCell="A22" activePane="bottomLeft" state="frozen"/>
      <selection pane="bottomLeft" activeCell="K29" sqref="K29"/>
    </sheetView>
  </sheetViews>
  <sheetFormatPr defaultRowHeight="15" outlineLevelRow="1" x14ac:dyDescent="0.25"/>
  <cols>
    <col min="1" max="1" width="9.140625" style="334"/>
    <col min="2" max="2" width="9.140625" style="333" customWidth="1"/>
    <col min="3" max="3" width="10.5703125" style="334" customWidth="1"/>
    <col min="4" max="4" width="9.140625" style="334"/>
    <col min="5" max="5" width="15" style="334" customWidth="1"/>
    <col min="6" max="6" width="23.28515625" style="334" customWidth="1"/>
    <col min="7" max="7" width="23.7109375" style="334" customWidth="1"/>
    <col min="8" max="8" width="11.140625" style="334" customWidth="1"/>
    <col min="9" max="16384" width="9.140625" style="334"/>
  </cols>
  <sheetData>
    <row r="2" spans="2:8" ht="15.75" thickBot="1" x14ac:dyDescent="0.3"/>
    <row r="3" spans="2:8" x14ac:dyDescent="0.25">
      <c r="B3" s="125"/>
      <c r="C3" s="126"/>
      <c r="D3" s="126"/>
      <c r="E3" s="126"/>
      <c r="F3" s="126"/>
      <c r="G3" s="126"/>
      <c r="H3" s="127"/>
    </row>
    <row r="4" spans="2:8" x14ac:dyDescent="0.25">
      <c r="B4" s="116"/>
      <c r="C4" s="128"/>
      <c r="D4" s="128"/>
      <c r="E4" s="83" t="str">
        <f>Resumo!E4</f>
        <v>Obra:</v>
      </c>
      <c r="F4" s="75" t="str">
        <f>Resumo!F4</f>
        <v xml:space="preserve">Pavimentação e Drenagem de Vias Urbanas </v>
      </c>
      <c r="G4" s="100"/>
      <c r="H4" s="101"/>
    </row>
    <row r="5" spans="2:8" x14ac:dyDescent="0.25">
      <c r="B5" s="116"/>
      <c r="C5" s="128"/>
      <c r="D5" s="128"/>
      <c r="E5" s="83" t="str">
        <f>Resumo!E5</f>
        <v>Local:</v>
      </c>
      <c r="F5" s="75" t="str">
        <f>Resumo!F5</f>
        <v>Diversas ruas</v>
      </c>
      <c r="G5" s="100"/>
      <c r="H5" s="101"/>
    </row>
    <row r="6" spans="2:8" x14ac:dyDescent="0.25">
      <c r="B6" s="116"/>
      <c r="C6" s="128"/>
      <c r="D6" s="128"/>
      <c r="E6" s="83" t="str">
        <f>Resumo!E6</f>
        <v>Bairro:</v>
      </c>
      <c r="F6" s="75" t="str">
        <f>Resumo!F6</f>
        <v>Distrito de Boa Esperança do Norte</v>
      </c>
      <c r="G6" s="100"/>
      <c r="H6" s="101"/>
    </row>
    <row r="7" spans="2:8" x14ac:dyDescent="0.25">
      <c r="B7" s="117"/>
      <c r="C7" s="128"/>
      <c r="D7" s="128"/>
      <c r="E7" s="83" t="str">
        <f>Resumo!E7</f>
        <v>Município:</v>
      </c>
      <c r="F7" s="75" t="str">
        <f>Resumo!F7</f>
        <v>Sorriso - MT</v>
      </c>
      <c r="G7" s="103"/>
      <c r="H7" s="104"/>
    </row>
    <row r="8" spans="2:8" x14ac:dyDescent="0.25">
      <c r="B8" s="117"/>
      <c r="C8" s="128"/>
      <c r="D8" s="128"/>
      <c r="E8" s="75"/>
      <c r="F8" s="103"/>
      <c r="G8" s="103"/>
      <c r="H8" s="104"/>
    </row>
    <row r="9" spans="2:8" x14ac:dyDescent="0.25">
      <c r="B9" s="117"/>
      <c r="C9" s="128"/>
      <c r="D9" s="128"/>
      <c r="E9" s="332" t="str">
        <f>Resumo!E16</f>
        <v>Responsável Técnico:</v>
      </c>
      <c r="F9" s="448" t="str">
        <f>Resumo!F16</f>
        <v>Willian Bruno Scherner CREA MT 048210</v>
      </c>
      <c r="G9" s="103"/>
      <c r="H9" s="104"/>
    </row>
    <row r="10" spans="2:8" x14ac:dyDescent="0.25">
      <c r="B10" s="117"/>
      <c r="C10" s="128"/>
      <c r="D10" s="128"/>
      <c r="E10" s="75"/>
      <c r="F10" s="128"/>
      <c r="G10" s="128"/>
      <c r="H10" s="130"/>
    </row>
    <row r="11" spans="2:8" x14ac:dyDescent="0.25">
      <c r="B11" s="129"/>
      <c r="C11" s="128"/>
      <c r="D11" s="106" t="s">
        <v>46</v>
      </c>
      <c r="E11" s="107">
        <f>Resumo!E10</f>
        <v>60649.21</v>
      </c>
      <c r="F11" s="108" t="s">
        <v>36</v>
      </c>
      <c r="G11" s="109">
        <f>Resumo!G10</f>
        <v>44610</v>
      </c>
      <c r="H11" s="104"/>
    </row>
    <row r="12" spans="2:8" x14ac:dyDescent="0.25">
      <c r="B12" s="119"/>
      <c r="C12" s="128"/>
      <c r="D12" s="128"/>
      <c r="E12" s="111"/>
      <c r="F12" s="108" t="s">
        <v>52</v>
      </c>
      <c r="G12" s="103" t="str">
        <f>Resumo!G11</f>
        <v>REV-00</v>
      </c>
      <c r="H12" s="130"/>
    </row>
    <row r="13" spans="2:8" ht="15.75" thickBot="1" x14ac:dyDescent="0.3">
      <c r="B13" s="117"/>
      <c r="C13" s="75"/>
      <c r="D13" s="103"/>
      <c r="E13" s="103"/>
      <c r="F13" s="103"/>
      <c r="G13" s="103"/>
      <c r="H13" s="104"/>
    </row>
    <row r="14" spans="2:8" ht="32.1" customHeight="1" thickBot="1" x14ac:dyDescent="0.3">
      <c r="B14" s="478" t="s">
        <v>62</v>
      </c>
      <c r="C14" s="479"/>
      <c r="D14" s="479"/>
      <c r="E14" s="479"/>
      <c r="F14" s="479"/>
      <c r="G14" s="479"/>
      <c r="H14" s="480"/>
    </row>
    <row r="15" spans="2:8" ht="15" customHeight="1" thickBot="1" x14ac:dyDescent="0.3">
      <c r="B15" s="604"/>
      <c r="C15" s="605"/>
      <c r="D15" s="605"/>
      <c r="E15" s="605"/>
      <c r="F15" s="605"/>
      <c r="G15" s="605"/>
      <c r="H15" s="606"/>
    </row>
    <row r="16" spans="2:8" ht="27" customHeight="1" thickBot="1" x14ac:dyDescent="0.3">
      <c r="B16" s="335" t="s">
        <v>1</v>
      </c>
      <c r="C16" s="600" t="s">
        <v>267</v>
      </c>
      <c r="D16" s="600"/>
      <c r="E16" s="600"/>
      <c r="F16" s="600"/>
      <c r="G16" s="600"/>
      <c r="H16" s="336" t="s">
        <v>68</v>
      </c>
    </row>
    <row r="17" spans="2:8" ht="24.95" customHeight="1" x14ac:dyDescent="0.25">
      <c r="B17" s="337">
        <v>1</v>
      </c>
      <c r="C17" s="601" t="s">
        <v>73</v>
      </c>
      <c r="D17" s="601"/>
      <c r="E17" s="601"/>
      <c r="F17" s="601"/>
      <c r="G17" s="601"/>
      <c r="H17" s="602"/>
    </row>
    <row r="18" spans="2:8" ht="21.95" customHeight="1" outlineLevel="1" x14ac:dyDescent="0.25">
      <c r="B18" s="338" t="s">
        <v>7</v>
      </c>
      <c r="C18" s="603" t="s">
        <v>56</v>
      </c>
      <c r="D18" s="603"/>
      <c r="E18" s="603"/>
      <c r="F18" s="603"/>
      <c r="G18" s="603"/>
      <c r="H18" s="339"/>
    </row>
    <row r="19" spans="2:8" ht="21.95" customHeight="1" outlineLevel="1" x14ac:dyDescent="0.25">
      <c r="B19" s="340" t="s">
        <v>8</v>
      </c>
      <c r="C19" s="586" t="s">
        <v>64</v>
      </c>
      <c r="D19" s="586"/>
      <c r="E19" s="586"/>
      <c r="F19" s="586"/>
      <c r="G19" s="586"/>
      <c r="H19" s="341"/>
    </row>
    <row r="20" spans="2:8" ht="21.95" customHeight="1" outlineLevel="1" x14ac:dyDescent="0.25">
      <c r="B20" s="340" t="s">
        <v>11</v>
      </c>
      <c r="C20" s="586" t="s">
        <v>57</v>
      </c>
      <c r="D20" s="586"/>
      <c r="E20" s="586"/>
      <c r="F20" s="586"/>
      <c r="G20" s="586"/>
      <c r="H20" s="341"/>
    </row>
    <row r="21" spans="2:8" ht="21.95" customHeight="1" outlineLevel="1" x14ac:dyDescent="0.25">
      <c r="B21" s="345" t="s">
        <v>63</v>
      </c>
      <c r="C21" s="587" t="s">
        <v>67</v>
      </c>
      <c r="D21" s="587"/>
      <c r="E21" s="587"/>
      <c r="F21" s="587"/>
      <c r="G21" s="587"/>
      <c r="H21" s="346"/>
    </row>
    <row r="22" spans="2:8" s="120" customFormat="1" ht="21.95" customHeight="1" thickBot="1" x14ac:dyDescent="0.3">
      <c r="B22" s="588" t="s">
        <v>58</v>
      </c>
      <c r="C22" s="589"/>
      <c r="D22" s="589"/>
      <c r="E22" s="589"/>
      <c r="F22" s="589"/>
      <c r="G22" s="589"/>
      <c r="H22" s="347">
        <f>SUM(H18:H21)</f>
        <v>0</v>
      </c>
    </row>
    <row r="23" spans="2:8" s="120" customFormat="1" ht="15" customHeight="1" thickBot="1" x14ac:dyDescent="0.3">
      <c r="B23" s="590"/>
      <c r="C23" s="591"/>
      <c r="D23" s="591"/>
      <c r="E23" s="591"/>
      <c r="F23" s="591"/>
      <c r="G23" s="591"/>
      <c r="H23" s="592"/>
    </row>
    <row r="24" spans="2:8" ht="24.95" customHeight="1" x14ac:dyDescent="0.25">
      <c r="B24" s="337">
        <v>2</v>
      </c>
      <c r="C24" s="593" t="s">
        <v>74</v>
      </c>
      <c r="D24" s="593"/>
      <c r="E24" s="593"/>
      <c r="F24" s="593"/>
      <c r="G24" s="593"/>
      <c r="H24" s="594"/>
    </row>
    <row r="25" spans="2:8" ht="21.95" customHeight="1" outlineLevel="1" x14ac:dyDescent="0.25">
      <c r="B25" s="348" t="s">
        <v>13</v>
      </c>
      <c r="C25" s="595" t="s">
        <v>72</v>
      </c>
      <c r="D25" s="595"/>
      <c r="E25" s="595"/>
      <c r="F25" s="595"/>
      <c r="G25" s="595"/>
      <c r="H25" s="349"/>
    </row>
    <row r="26" spans="2:8" s="120" customFormat="1" ht="21.95" customHeight="1" thickBot="1" x14ac:dyDescent="0.3">
      <c r="B26" s="570" t="s">
        <v>58</v>
      </c>
      <c r="C26" s="571"/>
      <c r="D26" s="571"/>
      <c r="E26" s="571"/>
      <c r="F26" s="571"/>
      <c r="G26" s="571"/>
      <c r="H26" s="350">
        <f>SUM(H25)</f>
        <v>0</v>
      </c>
    </row>
    <row r="27" spans="2:8" s="120" customFormat="1" ht="15" customHeight="1" thickBot="1" x14ac:dyDescent="0.3">
      <c r="B27" s="351"/>
      <c r="C27" s="352"/>
      <c r="D27" s="352"/>
      <c r="E27" s="352"/>
      <c r="F27" s="352"/>
      <c r="G27" s="352"/>
      <c r="H27" s="353"/>
    </row>
    <row r="28" spans="2:8" ht="24.95" customHeight="1" x14ac:dyDescent="0.25">
      <c r="B28" s="337">
        <v>3</v>
      </c>
      <c r="C28" s="596" t="s">
        <v>71</v>
      </c>
      <c r="D28" s="596"/>
      <c r="E28" s="596"/>
      <c r="F28" s="596"/>
      <c r="G28" s="596"/>
      <c r="H28" s="597"/>
    </row>
    <row r="29" spans="2:8" ht="21.95" customHeight="1" outlineLevel="1" x14ac:dyDescent="0.25">
      <c r="B29" s="354" t="s">
        <v>16</v>
      </c>
      <c r="C29" s="598" t="s">
        <v>59</v>
      </c>
      <c r="D29" s="598"/>
      <c r="E29" s="598"/>
      <c r="F29" s="598"/>
      <c r="G29" s="598"/>
      <c r="H29" s="355"/>
    </row>
    <row r="30" spans="2:8" ht="21.95" customHeight="1" outlineLevel="1" x14ac:dyDescent="0.25">
      <c r="B30" s="340" t="s">
        <v>17</v>
      </c>
      <c r="C30" s="599" t="s">
        <v>65</v>
      </c>
      <c r="D30" s="599"/>
      <c r="E30" s="599"/>
      <c r="F30" s="599"/>
      <c r="G30" s="599"/>
      <c r="H30" s="341"/>
    </row>
    <row r="31" spans="2:8" ht="21.95" customHeight="1" outlineLevel="1" x14ac:dyDescent="0.25">
      <c r="B31" s="340" t="s">
        <v>18</v>
      </c>
      <c r="C31" s="599" t="s">
        <v>60</v>
      </c>
      <c r="D31" s="599"/>
      <c r="E31" s="599"/>
      <c r="F31" s="599"/>
      <c r="G31" s="599"/>
      <c r="H31" s="341"/>
    </row>
    <row r="32" spans="2:8" ht="21.95" customHeight="1" outlineLevel="1" x14ac:dyDescent="0.25">
      <c r="B32" s="345" t="s">
        <v>69</v>
      </c>
      <c r="C32" s="585" t="s">
        <v>66</v>
      </c>
      <c r="D32" s="585"/>
      <c r="E32" s="585"/>
      <c r="F32" s="585"/>
      <c r="G32" s="585"/>
      <c r="H32" s="346"/>
    </row>
    <row r="33" spans="2:8" s="120" customFormat="1" ht="21.95" customHeight="1" thickBot="1" x14ac:dyDescent="0.3">
      <c r="B33" s="570" t="s">
        <v>58</v>
      </c>
      <c r="C33" s="571"/>
      <c r="D33" s="571"/>
      <c r="E33" s="571"/>
      <c r="F33" s="571"/>
      <c r="G33" s="571"/>
      <c r="H33" s="350">
        <f>SUM(H29:H32)</f>
        <v>0</v>
      </c>
    </row>
    <row r="34" spans="2:8" s="120" customFormat="1" ht="15" customHeight="1" thickBot="1" x14ac:dyDescent="0.3">
      <c r="B34" s="572"/>
      <c r="C34" s="573"/>
      <c r="D34" s="573"/>
      <c r="E34" s="573"/>
      <c r="F34" s="573"/>
      <c r="G34" s="573"/>
      <c r="H34" s="574"/>
    </row>
    <row r="35" spans="2:8" ht="21" customHeight="1" thickBot="1" x14ac:dyDescent="0.3">
      <c r="B35" s="575" t="s">
        <v>70</v>
      </c>
      <c r="C35" s="576"/>
      <c r="D35" s="576"/>
      <c r="E35" s="576"/>
      <c r="F35" s="576"/>
      <c r="G35" s="576"/>
      <c r="H35" s="356">
        <f>(((1+H18+H21+H20)*(1+H19)*(1+H25))/(1-H33))-1</f>
        <v>0</v>
      </c>
    </row>
    <row r="36" spans="2:8" ht="18.75" customHeight="1" x14ac:dyDescent="0.25">
      <c r="B36" s="577" t="s">
        <v>51</v>
      </c>
      <c r="C36" s="578"/>
      <c r="D36" s="579" t="s">
        <v>75</v>
      </c>
      <c r="E36" s="579"/>
      <c r="F36" s="579"/>
      <c r="G36" s="579"/>
      <c r="H36" s="580"/>
    </row>
    <row r="37" spans="2:8" x14ac:dyDescent="0.25">
      <c r="B37" s="129"/>
      <c r="C37" s="128"/>
      <c r="D37" s="581"/>
      <c r="E37" s="581"/>
      <c r="F37" s="581"/>
      <c r="G37" s="581"/>
      <c r="H37" s="582"/>
    </row>
    <row r="38" spans="2:8" x14ac:dyDescent="0.25">
      <c r="B38" s="129"/>
      <c r="C38" s="128"/>
      <c r="D38" s="583"/>
      <c r="E38" s="583"/>
      <c r="F38" s="583"/>
      <c r="G38" s="583"/>
      <c r="H38" s="584"/>
    </row>
    <row r="39" spans="2:8" x14ac:dyDescent="0.25">
      <c r="B39" s="129"/>
      <c r="C39" s="128"/>
      <c r="D39" s="583"/>
      <c r="E39" s="583"/>
      <c r="F39" s="583"/>
      <c r="G39" s="583"/>
      <c r="H39" s="584"/>
    </row>
    <row r="40" spans="2:8" x14ac:dyDescent="0.25">
      <c r="B40" s="129"/>
      <c r="C40" s="128"/>
      <c r="D40" s="583"/>
      <c r="E40" s="583"/>
      <c r="F40" s="583"/>
      <c r="G40" s="583"/>
      <c r="H40" s="584"/>
    </row>
    <row r="41" spans="2:8" x14ac:dyDescent="0.25">
      <c r="B41" s="129"/>
      <c r="C41" s="128"/>
      <c r="D41" s="128" t="s">
        <v>76</v>
      </c>
      <c r="E41" s="112"/>
      <c r="F41" s="112"/>
      <c r="G41" s="128"/>
      <c r="H41" s="130"/>
    </row>
    <row r="42" spans="2:8" x14ac:dyDescent="0.25">
      <c r="B42" s="129"/>
      <c r="C42" s="128"/>
      <c r="D42" s="128"/>
      <c r="E42" s="330" t="s">
        <v>77</v>
      </c>
      <c r="F42" s="112"/>
      <c r="G42" s="128"/>
      <c r="H42" s="130"/>
    </row>
    <row r="43" spans="2:8" x14ac:dyDescent="0.25">
      <c r="B43" s="129"/>
      <c r="C43" s="128"/>
      <c r="D43" s="128"/>
      <c r="E43" s="330" t="s">
        <v>78</v>
      </c>
      <c r="F43" s="112"/>
      <c r="G43" s="128"/>
      <c r="H43" s="130"/>
    </row>
    <row r="44" spans="2:8" x14ac:dyDescent="0.25">
      <c r="B44" s="129"/>
      <c r="C44" s="128"/>
      <c r="D44" s="128"/>
      <c r="E44" s="330" t="s">
        <v>57</v>
      </c>
      <c r="F44" s="112"/>
      <c r="G44" s="128"/>
      <c r="H44" s="130"/>
    </row>
    <row r="45" spans="2:8" x14ac:dyDescent="0.25">
      <c r="B45" s="129"/>
      <c r="C45" s="128"/>
      <c r="D45" s="128"/>
      <c r="E45" s="128" t="s">
        <v>79</v>
      </c>
      <c r="F45" s="128"/>
      <c r="G45" s="128"/>
      <c r="H45" s="130"/>
    </row>
    <row r="46" spans="2:8" x14ac:dyDescent="0.25">
      <c r="B46" s="129"/>
      <c r="C46" s="128"/>
      <c r="D46" s="128"/>
      <c r="E46" s="128" t="s">
        <v>64</v>
      </c>
      <c r="F46" s="128"/>
      <c r="G46" s="128"/>
      <c r="H46" s="130"/>
    </row>
    <row r="47" spans="2:8" x14ac:dyDescent="0.25">
      <c r="B47" s="129"/>
      <c r="C47" s="128"/>
      <c r="D47" s="128"/>
      <c r="E47" s="128" t="s">
        <v>80</v>
      </c>
      <c r="F47" s="128"/>
      <c r="G47" s="128"/>
      <c r="H47" s="130"/>
    </row>
    <row r="48" spans="2:8" x14ac:dyDescent="0.25">
      <c r="B48" s="118"/>
      <c r="C48" s="99"/>
      <c r="D48" s="99"/>
      <c r="E48" s="99" t="s">
        <v>81</v>
      </c>
      <c r="F48" s="99"/>
      <c r="G48" s="99"/>
      <c r="H48" s="121"/>
    </row>
    <row r="49" spans="2:8" x14ac:dyDescent="0.25">
      <c r="B49" s="118"/>
      <c r="C49" s="99"/>
      <c r="D49" s="99"/>
      <c r="E49" s="99"/>
      <c r="F49" s="99"/>
      <c r="G49" s="99"/>
      <c r="H49" s="121"/>
    </row>
    <row r="50" spans="2:8" x14ac:dyDescent="0.25">
      <c r="B50" s="567" t="s">
        <v>61</v>
      </c>
      <c r="C50" s="568"/>
      <c r="D50" s="568"/>
      <c r="E50" s="568"/>
      <c r="F50" s="568"/>
      <c r="G50" s="568"/>
      <c r="H50" s="569"/>
    </row>
    <row r="51" spans="2:8" ht="15.75" thickBot="1" x14ac:dyDescent="0.3">
      <c r="B51" s="122"/>
      <c r="C51" s="123"/>
      <c r="D51" s="123"/>
      <c r="E51" s="123"/>
      <c r="F51" s="123"/>
      <c r="G51" s="123"/>
      <c r="H51" s="124"/>
    </row>
  </sheetData>
  <mergeCells count="25">
    <mergeCell ref="B14:H14"/>
    <mergeCell ref="C18:G18"/>
    <mergeCell ref="B36:C36"/>
    <mergeCell ref="C21:G21"/>
    <mergeCell ref="C20:G20"/>
    <mergeCell ref="B22:G22"/>
    <mergeCell ref="B26:G26"/>
    <mergeCell ref="B33:G33"/>
    <mergeCell ref="B35:G35"/>
    <mergeCell ref="D36:H37"/>
    <mergeCell ref="D38:H40"/>
    <mergeCell ref="B50:H50"/>
    <mergeCell ref="B34:H34"/>
    <mergeCell ref="B15:H15"/>
    <mergeCell ref="B23:H23"/>
    <mergeCell ref="C16:G16"/>
    <mergeCell ref="C25:G25"/>
    <mergeCell ref="C32:G32"/>
    <mergeCell ref="C31:G31"/>
    <mergeCell ref="C30:G30"/>
    <mergeCell ref="C29:G29"/>
    <mergeCell ref="C19:G19"/>
    <mergeCell ref="C17:H17"/>
    <mergeCell ref="C24:H24"/>
    <mergeCell ref="C28:H2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4" orientation="portrait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/>
    <pageSetUpPr fitToPage="1"/>
  </sheetPr>
  <dimension ref="B1:R35"/>
  <sheetViews>
    <sheetView showGridLines="0" view="pageBreakPreview" zoomScale="87" zoomScaleNormal="87" zoomScaleSheetLayoutView="87" workbookViewId="0">
      <pane ySplit="12" topLeftCell="A13" activePane="bottomLeft" state="frozen"/>
      <selection pane="bottomLeft" activeCell="B13" sqref="B13:R13"/>
    </sheetView>
  </sheetViews>
  <sheetFormatPr defaultColWidth="11.42578125" defaultRowHeight="15" x14ac:dyDescent="0.25"/>
  <cols>
    <col min="1" max="1" width="4" style="16" customWidth="1"/>
    <col min="2" max="2" width="9" style="15" customWidth="1"/>
    <col min="3" max="3" width="10.85546875" style="15" customWidth="1"/>
    <col min="4" max="4" width="15.28515625" style="16" bestFit="1" customWidth="1"/>
    <col min="5" max="5" width="15.28515625" style="16" customWidth="1"/>
    <col min="6" max="6" width="18.7109375" style="16" customWidth="1"/>
    <col min="7" max="7" width="12.7109375" style="15" customWidth="1"/>
    <col min="8" max="8" width="18.7109375" style="16" customWidth="1"/>
    <col min="9" max="9" width="12.7109375" style="15" customWidth="1"/>
    <col min="10" max="10" width="18.7109375" style="15" customWidth="1"/>
    <col min="11" max="11" width="12.7109375" style="15" customWidth="1"/>
    <col min="12" max="12" width="18.7109375" style="16" customWidth="1"/>
    <col min="13" max="13" width="12.7109375" style="15" customWidth="1"/>
    <col min="14" max="14" width="18.7109375" style="15" customWidth="1"/>
    <col min="15" max="15" width="12.7109375" style="15" customWidth="1"/>
    <col min="16" max="16" width="18.7109375" style="16" customWidth="1"/>
    <col min="17" max="17" width="12.7109375" style="15" customWidth="1"/>
    <col min="18" max="18" width="18.7109375" style="16" customWidth="1"/>
    <col min="19" max="262" width="11.42578125" style="16"/>
    <col min="263" max="263" width="20.28515625" style="16" bestFit="1" customWidth="1"/>
    <col min="264" max="264" width="9.85546875" style="16" customWidth="1"/>
    <col min="265" max="265" width="86.5703125" style="16" customWidth="1"/>
    <col min="266" max="266" width="8.7109375" style="16" customWidth="1"/>
    <col min="267" max="267" width="14.28515625" style="16" bestFit="1" customWidth="1"/>
    <col min="268" max="268" width="19.140625" style="16" customWidth="1"/>
    <col min="269" max="269" width="16.5703125" style="16" customWidth="1"/>
    <col min="270" max="270" width="17.5703125" style="16" customWidth="1"/>
    <col min="271" max="271" width="26" style="16" customWidth="1"/>
    <col min="272" max="272" width="96.7109375" style="16" customWidth="1"/>
    <col min="273" max="273" width="11.42578125" style="16" customWidth="1"/>
    <col min="274" max="518" width="11.42578125" style="16"/>
    <col min="519" max="519" width="20.28515625" style="16" bestFit="1" customWidth="1"/>
    <col min="520" max="520" width="9.85546875" style="16" customWidth="1"/>
    <col min="521" max="521" width="86.5703125" style="16" customWidth="1"/>
    <col min="522" max="522" width="8.7109375" style="16" customWidth="1"/>
    <col min="523" max="523" width="14.28515625" style="16" bestFit="1" customWidth="1"/>
    <col min="524" max="524" width="19.140625" style="16" customWidth="1"/>
    <col min="525" max="525" width="16.5703125" style="16" customWidth="1"/>
    <col min="526" max="526" width="17.5703125" style="16" customWidth="1"/>
    <col min="527" max="527" width="26" style="16" customWidth="1"/>
    <col min="528" max="528" width="96.7109375" style="16" customWidth="1"/>
    <col min="529" max="529" width="11.42578125" style="16" customWidth="1"/>
    <col min="530" max="774" width="11.42578125" style="16"/>
    <col min="775" max="775" width="20.28515625" style="16" bestFit="1" customWidth="1"/>
    <col min="776" max="776" width="9.85546875" style="16" customWidth="1"/>
    <col min="777" max="777" width="86.5703125" style="16" customWidth="1"/>
    <col min="778" max="778" width="8.7109375" style="16" customWidth="1"/>
    <col min="779" max="779" width="14.28515625" style="16" bestFit="1" customWidth="1"/>
    <col min="780" max="780" width="19.140625" style="16" customWidth="1"/>
    <col min="781" max="781" width="16.5703125" style="16" customWidth="1"/>
    <col min="782" max="782" width="17.5703125" style="16" customWidth="1"/>
    <col min="783" max="783" width="26" style="16" customWidth="1"/>
    <col min="784" max="784" width="96.7109375" style="16" customWidth="1"/>
    <col min="785" max="785" width="11.42578125" style="16" customWidth="1"/>
    <col min="786" max="1030" width="11.42578125" style="16"/>
    <col min="1031" max="1031" width="20.28515625" style="16" bestFit="1" customWidth="1"/>
    <col min="1032" max="1032" width="9.85546875" style="16" customWidth="1"/>
    <col min="1033" max="1033" width="86.5703125" style="16" customWidth="1"/>
    <col min="1034" max="1034" width="8.7109375" style="16" customWidth="1"/>
    <col min="1035" max="1035" width="14.28515625" style="16" bestFit="1" customWidth="1"/>
    <col min="1036" max="1036" width="19.140625" style="16" customWidth="1"/>
    <col min="1037" max="1037" width="16.5703125" style="16" customWidth="1"/>
    <col min="1038" max="1038" width="17.5703125" style="16" customWidth="1"/>
    <col min="1039" max="1039" width="26" style="16" customWidth="1"/>
    <col min="1040" max="1040" width="96.7109375" style="16" customWidth="1"/>
    <col min="1041" max="1041" width="11.42578125" style="16" customWidth="1"/>
    <col min="1042" max="1286" width="11.42578125" style="16"/>
    <col min="1287" max="1287" width="20.28515625" style="16" bestFit="1" customWidth="1"/>
    <col min="1288" max="1288" width="9.85546875" style="16" customWidth="1"/>
    <col min="1289" max="1289" width="86.5703125" style="16" customWidth="1"/>
    <col min="1290" max="1290" width="8.7109375" style="16" customWidth="1"/>
    <col min="1291" max="1291" width="14.28515625" style="16" bestFit="1" customWidth="1"/>
    <col min="1292" max="1292" width="19.140625" style="16" customWidth="1"/>
    <col min="1293" max="1293" width="16.5703125" style="16" customWidth="1"/>
    <col min="1294" max="1294" width="17.5703125" style="16" customWidth="1"/>
    <col min="1295" max="1295" width="26" style="16" customWidth="1"/>
    <col min="1296" max="1296" width="96.7109375" style="16" customWidth="1"/>
    <col min="1297" max="1297" width="11.42578125" style="16" customWidth="1"/>
    <col min="1298" max="1542" width="11.42578125" style="16"/>
    <col min="1543" max="1543" width="20.28515625" style="16" bestFit="1" customWidth="1"/>
    <col min="1544" max="1544" width="9.85546875" style="16" customWidth="1"/>
    <col min="1545" max="1545" width="86.5703125" style="16" customWidth="1"/>
    <col min="1546" max="1546" width="8.7109375" style="16" customWidth="1"/>
    <col min="1547" max="1547" width="14.28515625" style="16" bestFit="1" customWidth="1"/>
    <col min="1548" max="1548" width="19.140625" style="16" customWidth="1"/>
    <col min="1549" max="1549" width="16.5703125" style="16" customWidth="1"/>
    <col min="1550" max="1550" width="17.5703125" style="16" customWidth="1"/>
    <col min="1551" max="1551" width="26" style="16" customWidth="1"/>
    <col min="1552" max="1552" width="96.7109375" style="16" customWidth="1"/>
    <col min="1553" max="1553" width="11.42578125" style="16" customWidth="1"/>
    <col min="1554" max="1798" width="11.42578125" style="16"/>
    <col min="1799" max="1799" width="20.28515625" style="16" bestFit="1" customWidth="1"/>
    <col min="1800" max="1800" width="9.85546875" style="16" customWidth="1"/>
    <col min="1801" max="1801" width="86.5703125" style="16" customWidth="1"/>
    <col min="1802" max="1802" width="8.7109375" style="16" customWidth="1"/>
    <col min="1803" max="1803" width="14.28515625" style="16" bestFit="1" customWidth="1"/>
    <col min="1804" max="1804" width="19.140625" style="16" customWidth="1"/>
    <col min="1805" max="1805" width="16.5703125" style="16" customWidth="1"/>
    <col min="1806" max="1806" width="17.5703125" style="16" customWidth="1"/>
    <col min="1807" max="1807" width="26" style="16" customWidth="1"/>
    <col min="1808" max="1808" width="96.7109375" style="16" customWidth="1"/>
    <col min="1809" max="1809" width="11.42578125" style="16" customWidth="1"/>
    <col min="1810" max="2054" width="11.42578125" style="16"/>
    <col min="2055" max="2055" width="20.28515625" style="16" bestFit="1" customWidth="1"/>
    <col min="2056" max="2056" width="9.85546875" style="16" customWidth="1"/>
    <col min="2057" max="2057" width="86.5703125" style="16" customWidth="1"/>
    <col min="2058" max="2058" width="8.7109375" style="16" customWidth="1"/>
    <col min="2059" max="2059" width="14.28515625" style="16" bestFit="1" customWidth="1"/>
    <col min="2060" max="2060" width="19.140625" style="16" customWidth="1"/>
    <col min="2061" max="2061" width="16.5703125" style="16" customWidth="1"/>
    <col min="2062" max="2062" width="17.5703125" style="16" customWidth="1"/>
    <col min="2063" max="2063" width="26" style="16" customWidth="1"/>
    <col min="2064" max="2064" width="96.7109375" style="16" customWidth="1"/>
    <col min="2065" max="2065" width="11.42578125" style="16" customWidth="1"/>
    <col min="2066" max="2310" width="11.42578125" style="16"/>
    <col min="2311" max="2311" width="20.28515625" style="16" bestFit="1" customWidth="1"/>
    <col min="2312" max="2312" width="9.85546875" style="16" customWidth="1"/>
    <col min="2313" max="2313" width="86.5703125" style="16" customWidth="1"/>
    <col min="2314" max="2314" width="8.7109375" style="16" customWidth="1"/>
    <col min="2315" max="2315" width="14.28515625" style="16" bestFit="1" customWidth="1"/>
    <col min="2316" max="2316" width="19.140625" style="16" customWidth="1"/>
    <col min="2317" max="2317" width="16.5703125" style="16" customWidth="1"/>
    <col min="2318" max="2318" width="17.5703125" style="16" customWidth="1"/>
    <col min="2319" max="2319" width="26" style="16" customWidth="1"/>
    <col min="2320" max="2320" width="96.7109375" style="16" customWidth="1"/>
    <col min="2321" max="2321" width="11.42578125" style="16" customWidth="1"/>
    <col min="2322" max="2566" width="11.42578125" style="16"/>
    <col min="2567" max="2567" width="20.28515625" style="16" bestFit="1" customWidth="1"/>
    <col min="2568" max="2568" width="9.85546875" style="16" customWidth="1"/>
    <col min="2569" max="2569" width="86.5703125" style="16" customWidth="1"/>
    <col min="2570" max="2570" width="8.7109375" style="16" customWidth="1"/>
    <col min="2571" max="2571" width="14.28515625" style="16" bestFit="1" customWidth="1"/>
    <col min="2572" max="2572" width="19.140625" style="16" customWidth="1"/>
    <col min="2573" max="2573" width="16.5703125" style="16" customWidth="1"/>
    <col min="2574" max="2574" width="17.5703125" style="16" customWidth="1"/>
    <col min="2575" max="2575" width="26" style="16" customWidth="1"/>
    <col min="2576" max="2576" width="96.7109375" style="16" customWidth="1"/>
    <col min="2577" max="2577" width="11.42578125" style="16" customWidth="1"/>
    <col min="2578" max="2822" width="11.42578125" style="16"/>
    <col min="2823" max="2823" width="20.28515625" style="16" bestFit="1" customWidth="1"/>
    <col min="2824" max="2824" width="9.85546875" style="16" customWidth="1"/>
    <col min="2825" max="2825" width="86.5703125" style="16" customWidth="1"/>
    <col min="2826" max="2826" width="8.7109375" style="16" customWidth="1"/>
    <col min="2827" max="2827" width="14.28515625" style="16" bestFit="1" customWidth="1"/>
    <col min="2828" max="2828" width="19.140625" style="16" customWidth="1"/>
    <col min="2829" max="2829" width="16.5703125" style="16" customWidth="1"/>
    <col min="2830" max="2830" width="17.5703125" style="16" customWidth="1"/>
    <col min="2831" max="2831" width="26" style="16" customWidth="1"/>
    <col min="2832" max="2832" width="96.7109375" style="16" customWidth="1"/>
    <col min="2833" max="2833" width="11.42578125" style="16" customWidth="1"/>
    <col min="2834" max="3078" width="11.42578125" style="16"/>
    <col min="3079" max="3079" width="20.28515625" style="16" bestFit="1" customWidth="1"/>
    <col min="3080" max="3080" width="9.85546875" style="16" customWidth="1"/>
    <col min="3081" max="3081" width="86.5703125" style="16" customWidth="1"/>
    <col min="3082" max="3082" width="8.7109375" style="16" customWidth="1"/>
    <col min="3083" max="3083" width="14.28515625" style="16" bestFit="1" customWidth="1"/>
    <col min="3084" max="3084" width="19.140625" style="16" customWidth="1"/>
    <col min="3085" max="3085" width="16.5703125" style="16" customWidth="1"/>
    <col min="3086" max="3086" width="17.5703125" style="16" customWidth="1"/>
    <col min="3087" max="3087" width="26" style="16" customWidth="1"/>
    <col min="3088" max="3088" width="96.7109375" style="16" customWidth="1"/>
    <col min="3089" max="3089" width="11.42578125" style="16" customWidth="1"/>
    <col min="3090" max="3334" width="11.42578125" style="16"/>
    <col min="3335" max="3335" width="20.28515625" style="16" bestFit="1" customWidth="1"/>
    <col min="3336" max="3336" width="9.85546875" style="16" customWidth="1"/>
    <col min="3337" max="3337" width="86.5703125" style="16" customWidth="1"/>
    <col min="3338" max="3338" width="8.7109375" style="16" customWidth="1"/>
    <col min="3339" max="3339" width="14.28515625" style="16" bestFit="1" customWidth="1"/>
    <col min="3340" max="3340" width="19.140625" style="16" customWidth="1"/>
    <col min="3341" max="3341" width="16.5703125" style="16" customWidth="1"/>
    <col min="3342" max="3342" width="17.5703125" style="16" customWidth="1"/>
    <col min="3343" max="3343" width="26" style="16" customWidth="1"/>
    <col min="3344" max="3344" width="96.7109375" style="16" customWidth="1"/>
    <col min="3345" max="3345" width="11.42578125" style="16" customWidth="1"/>
    <col min="3346" max="3590" width="11.42578125" style="16"/>
    <col min="3591" max="3591" width="20.28515625" style="16" bestFit="1" customWidth="1"/>
    <col min="3592" max="3592" width="9.85546875" style="16" customWidth="1"/>
    <col min="3593" max="3593" width="86.5703125" style="16" customWidth="1"/>
    <col min="3594" max="3594" width="8.7109375" style="16" customWidth="1"/>
    <col min="3595" max="3595" width="14.28515625" style="16" bestFit="1" customWidth="1"/>
    <col min="3596" max="3596" width="19.140625" style="16" customWidth="1"/>
    <col min="3597" max="3597" width="16.5703125" style="16" customWidth="1"/>
    <col min="3598" max="3598" width="17.5703125" style="16" customWidth="1"/>
    <col min="3599" max="3599" width="26" style="16" customWidth="1"/>
    <col min="3600" max="3600" width="96.7109375" style="16" customWidth="1"/>
    <col min="3601" max="3601" width="11.42578125" style="16" customWidth="1"/>
    <col min="3602" max="3846" width="11.42578125" style="16"/>
    <col min="3847" max="3847" width="20.28515625" style="16" bestFit="1" customWidth="1"/>
    <col min="3848" max="3848" width="9.85546875" style="16" customWidth="1"/>
    <col min="3849" max="3849" width="86.5703125" style="16" customWidth="1"/>
    <col min="3850" max="3850" width="8.7109375" style="16" customWidth="1"/>
    <col min="3851" max="3851" width="14.28515625" style="16" bestFit="1" customWidth="1"/>
    <col min="3852" max="3852" width="19.140625" style="16" customWidth="1"/>
    <col min="3853" max="3853" width="16.5703125" style="16" customWidth="1"/>
    <col min="3854" max="3854" width="17.5703125" style="16" customWidth="1"/>
    <col min="3855" max="3855" width="26" style="16" customWidth="1"/>
    <col min="3856" max="3856" width="96.7109375" style="16" customWidth="1"/>
    <col min="3857" max="3857" width="11.42578125" style="16" customWidth="1"/>
    <col min="3858" max="4102" width="11.42578125" style="16"/>
    <col min="4103" max="4103" width="20.28515625" style="16" bestFit="1" customWidth="1"/>
    <col min="4104" max="4104" width="9.85546875" style="16" customWidth="1"/>
    <col min="4105" max="4105" width="86.5703125" style="16" customWidth="1"/>
    <col min="4106" max="4106" width="8.7109375" style="16" customWidth="1"/>
    <col min="4107" max="4107" width="14.28515625" style="16" bestFit="1" customWidth="1"/>
    <col min="4108" max="4108" width="19.140625" style="16" customWidth="1"/>
    <col min="4109" max="4109" width="16.5703125" style="16" customWidth="1"/>
    <col min="4110" max="4110" width="17.5703125" style="16" customWidth="1"/>
    <col min="4111" max="4111" width="26" style="16" customWidth="1"/>
    <col min="4112" max="4112" width="96.7109375" style="16" customWidth="1"/>
    <col min="4113" max="4113" width="11.42578125" style="16" customWidth="1"/>
    <col min="4114" max="4358" width="11.42578125" style="16"/>
    <col min="4359" max="4359" width="20.28515625" style="16" bestFit="1" customWidth="1"/>
    <col min="4360" max="4360" width="9.85546875" style="16" customWidth="1"/>
    <col min="4361" max="4361" width="86.5703125" style="16" customWidth="1"/>
    <col min="4362" max="4362" width="8.7109375" style="16" customWidth="1"/>
    <col min="4363" max="4363" width="14.28515625" style="16" bestFit="1" customWidth="1"/>
    <col min="4364" max="4364" width="19.140625" style="16" customWidth="1"/>
    <col min="4365" max="4365" width="16.5703125" style="16" customWidth="1"/>
    <col min="4366" max="4366" width="17.5703125" style="16" customWidth="1"/>
    <col min="4367" max="4367" width="26" style="16" customWidth="1"/>
    <col min="4368" max="4368" width="96.7109375" style="16" customWidth="1"/>
    <col min="4369" max="4369" width="11.42578125" style="16" customWidth="1"/>
    <col min="4370" max="4614" width="11.42578125" style="16"/>
    <col min="4615" max="4615" width="20.28515625" style="16" bestFit="1" customWidth="1"/>
    <col min="4616" max="4616" width="9.85546875" style="16" customWidth="1"/>
    <col min="4617" max="4617" width="86.5703125" style="16" customWidth="1"/>
    <col min="4618" max="4618" width="8.7109375" style="16" customWidth="1"/>
    <col min="4619" max="4619" width="14.28515625" style="16" bestFit="1" customWidth="1"/>
    <col min="4620" max="4620" width="19.140625" style="16" customWidth="1"/>
    <col min="4621" max="4621" width="16.5703125" style="16" customWidth="1"/>
    <col min="4622" max="4622" width="17.5703125" style="16" customWidth="1"/>
    <col min="4623" max="4623" width="26" style="16" customWidth="1"/>
    <col min="4624" max="4624" width="96.7109375" style="16" customWidth="1"/>
    <col min="4625" max="4625" width="11.42578125" style="16" customWidth="1"/>
    <col min="4626" max="4870" width="11.42578125" style="16"/>
    <col min="4871" max="4871" width="20.28515625" style="16" bestFit="1" customWidth="1"/>
    <col min="4872" max="4872" width="9.85546875" style="16" customWidth="1"/>
    <col min="4873" max="4873" width="86.5703125" style="16" customWidth="1"/>
    <col min="4874" max="4874" width="8.7109375" style="16" customWidth="1"/>
    <col min="4875" max="4875" width="14.28515625" style="16" bestFit="1" customWidth="1"/>
    <col min="4876" max="4876" width="19.140625" style="16" customWidth="1"/>
    <col min="4877" max="4877" width="16.5703125" style="16" customWidth="1"/>
    <col min="4878" max="4878" width="17.5703125" style="16" customWidth="1"/>
    <col min="4879" max="4879" width="26" style="16" customWidth="1"/>
    <col min="4880" max="4880" width="96.7109375" style="16" customWidth="1"/>
    <col min="4881" max="4881" width="11.42578125" style="16" customWidth="1"/>
    <col min="4882" max="5126" width="11.42578125" style="16"/>
    <col min="5127" max="5127" width="20.28515625" style="16" bestFit="1" customWidth="1"/>
    <col min="5128" max="5128" width="9.85546875" style="16" customWidth="1"/>
    <col min="5129" max="5129" width="86.5703125" style="16" customWidth="1"/>
    <col min="5130" max="5130" width="8.7109375" style="16" customWidth="1"/>
    <col min="5131" max="5131" width="14.28515625" style="16" bestFit="1" customWidth="1"/>
    <col min="5132" max="5132" width="19.140625" style="16" customWidth="1"/>
    <col min="5133" max="5133" width="16.5703125" style="16" customWidth="1"/>
    <col min="5134" max="5134" width="17.5703125" style="16" customWidth="1"/>
    <col min="5135" max="5135" width="26" style="16" customWidth="1"/>
    <col min="5136" max="5136" width="96.7109375" style="16" customWidth="1"/>
    <col min="5137" max="5137" width="11.42578125" style="16" customWidth="1"/>
    <col min="5138" max="5382" width="11.42578125" style="16"/>
    <col min="5383" max="5383" width="20.28515625" style="16" bestFit="1" customWidth="1"/>
    <col min="5384" max="5384" width="9.85546875" style="16" customWidth="1"/>
    <col min="5385" max="5385" width="86.5703125" style="16" customWidth="1"/>
    <col min="5386" max="5386" width="8.7109375" style="16" customWidth="1"/>
    <col min="5387" max="5387" width="14.28515625" style="16" bestFit="1" customWidth="1"/>
    <col min="5388" max="5388" width="19.140625" style="16" customWidth="1"/>
    <col min="5389" max="5389" width="16.5703125" style="16" customWidth="1"/>
    <col min="5390" max="5390" width="17.5703125" style="16" customWidth="1"/>
    <col min="5391" max="5391" width="26" style="16" customWidth="1"/>
    <col min="5392" max="5392" width="96.7109375" style="16" customWidth="1"/>
    <col min="5393" max="5393" width="11.42578125" style="16" customWidth="1"/>
    <col min="5394" max="5638" width="11.42578125" style="16"/>
    <col min="5639" max="5639" width="20.28515625" style="16" bestFit="1" customWidth="1"/>
    <col min="5640" max="5640" width="9.85546875" style="16" customWidth="1"/>
    <col min="5641" max="5641" width="86.5703125" style="16" customWidth="1"/>
    <col min="5642" max="5642" width="8.7109375" style="16" customWidth="1"/>
    <col min="5643" max="5643" width="14.28515625" style="16" bestFit="1" customWidth="1"/>
    <col min="5644" max="5644" width="19.140625" style="16" customWidth="1"/>
    <col min="5645" max="5645" width="16.5703125" style="16" customWidth="1"/>
    <col min="5646" max="5646" width="17.5703125" style="16" customWidth="1"/>
    <col min="5647" max="5647" width="26" style="16" customWidth="1"/>
    <col min="5648" max="5648" width="96.7109375" style="16" customWidth="1"/>
    <col min="5649" max="5649" width="11.42578125" style="16" customWidth="1"/>
    <col min="5650" max="5894" width="11.42578125" style="16"/>
    <col min="5895" max="5895" width="20.28515625" style="16" bestFit="1" customWidth="1"/>
    <col min="5896" max="5896" width="9.85546875" style="16" customWidth="1"/>
    <col min="5897" max="5897" width="86.5703125" style="16" customWidth="1"/>
    <col min="5898" max="5898" width="8.7109375" style="16" customWidth="1"/>
    <col min="5899" max="5899" width="14.28515625" style="16" bestFit="1" customWidth="1"/>
    <col min="5900" max="5900" width="19.140625" style="16" customWidth="1"/>
    <col min="5901" max="5901" width="16.5703125" style="16" customWidth="1"/>
    <col min="5902" max="5902" width="17.5703125" style="16" customWidth="1"/>
    <col min="5903" max="5903" width="26" style="16" customWidth="1"/>
    <col min="5904" max="5904" width="96.7109375" style="16" customWidth="1"/>
    <col min="5905" max="5905" width="11.42578125" style="16" customWidth="1"/>
    <col min="5906" max="6150" width="11.42578125" style="16"/>
    <col min="6151" max="6151" width="20.28515625" style="16" bestFit="1" customWidth="1"/>
    <col min="6152" max="6152" width="9.85546875" style="16" customWidth="1"/>
    <col min="6153" max="6153" width="86.5703125" style="16" customWidth="1"/>
    <col min="6154" max="6154" width="8.7109375" style="16" customWidth="1"/>
    <col min="6155" max="6155" width="14.28515625" style="16" bestFit="1" customWidth="1"/>
    <col min="6156" max="6156" width="19.140625" style="16" customWidth="1"/>
    <col min="6157" max="6157" width="16.5703125" style="16" customWidth="1"/>
    <col min="6158" max="6158" width="17.5703125" style="16" customWidth="1"/>
    <col min="6159" max="6159" width="26" style="16" customWidth="1"/>
    <col min="6160" max="6160" width="96.7109375" style="16" customWidth="1"/>
    <col min="6161" max="6161" width="11.42578125" style="16" customWidth="1"/>
    <col min="6162" max="6406" width="11.42578125" style="16"/>
    <col min="6407" max="6407" width="20.28515625" style="16" bestFit="1" customWidth="1"/>
    <col min="6408" max="6408" width="9.85546875" style="16" customWidth="1"/>
    <col min="6409" max="6409" width="86.5703125" style="16" customWidth="1"/>
    <col min="6410" max="6410" width="8.7109375" style="16" customWidth="1"/>
    <col min="6411" max="6411" width="14.28515625" style="16" bestFit="1" customWidth="1"/>
    <col min="6412" max="6412" width="19.140625" style="16" customWidth="1"/>
    <col min="6413" max="6413" width="16.5703125" style="16" customWidth="1"/>
    <col min="6414" max="6414" width="17.5703125" style="16" customWidth="1"/>
    <col min="6415" max="6415" width="26" style="16" customWidth="1"/>
    <col min="6416" max="6416" width="96.7109375" style="16" customWidth="1"/>
    <col min="6417" max="6417" width="11.42578125" style="16" customWidth="1"/>
    <col min="6418" max="6662" width="11.42578125" style="16"/>
    <col min="6663" max="6663" width="20.28515625" style="16" bestFit="1" customWidth="1"/>
    <col min="6664" max="6664" width="9.85546875" style="16" customWidth="1"/>
    <col min="6665" max="6665" width="86.5703125" style="16" customWidth="1"/>
    <col min="6666" max="6666" width="8.7109375" style="16" customWidth="1"/>
    <col min="6667" max="6667" width="14.28515625" style="16" bestFit="1" customWidth="1"/>
    <col min="6668" max="6668" width="19.140625" style="16" customWidth="1"/>
    <col min="6669" max="6669" width="16.5703125" style="16" customWidth="1"/>
    <col min="6670" max="6670" width="17.5703125" style="16" customWidth="1"/>
    <col min="6671" max="6671" width="26" style="16" customWidth="1"/>
    <col min="6672" max="6672" width="96.7109375" style="16" customWidth="1"/>
    <col min="6673" max="6673" width="11.42578125" style="16" customWidth="1"/>
    <col min="6674" max="6918" width="11.42578125" style="16"/>
    <col min="6919" max="6919" width="20.28515625" style="16" bestFit="1" customWidth="1"/>
    <col min="6920" max="6920" width="9.85546875" style="16" customWidth="1"/>
    <col min="6921" max="6921" width="86.5703125" style="16" customWidth="1"/>
    <col min="6922" max="6922" width="8.7109375" style="16" customWidth="1"/>
    <col min="6923" max="6923" width="14.28515625" style="16" bestFit="1" customWidth="1"/>
    <col min="6924" max="6924" width="19.140625" style="16" customWidth="1"/>
    <col min="6925" max="6925" width="16.5703125" style="16" customWidth="1"/>
    <col min="6926" max="6926" width="17.5703125" style="16" customWidth="1"/>
    <col min="6927" max="6927" width="26" style="16" customWidth="1"/>
    <col min="6928" max="6928" width="96.7109375" style="16" customWidth="1"/>
    <col min="6929" max="6929" width="11.42578125" style="16" customWidth="1"/>
    <col min="6930" max="7174" width="11.42578125" style="16"/>
    <col min="7175" max="7175" width="20.28515625" style="16" bestFit="1" customWidth="1"/>
    <col min="7176" max="7176" width="9.85546875" style="16" customWidth="1"/>
    <col min="7177" max="7177" width="86.5703125" style="16" customWidth="1"/>
    <col min="7178" max="7178" width="8.7109375" style="16" customWidth="1"/>
    <col min="7179" max="7179" width="14.28515625" style="16" bestFit="1" customWidth="1"/>
    <col min="7180" max="7180" width="19.140625" style="16" customWidth="1"/>
    <col min="7181" max="7181" width="16.5703125" style="16" customWidth="1"/>
    <col min="7182" max="7182" width="17.5703125" style="16" customWidth="1"/>
    <col min="7183" max="7183" width="26" style="16" customWidth="1"/>
    <col min="7184" max="7184" width="96.7109375" style="16" customWidth="1"/>
    <col min="7185" max="7185" width="11.42578125" style="16" customWidth="1"/>
    <col min="7186" max="7430" width="11.42578125" style="16"/>
    <col min="7431" max="7431" width="20.28515625" style="16" bestFit="1" customWidth="1"/>
    <col min="7432" max="7432" width="9.85546875" style="16" customWidth="1"/>
    <col min="7433" max="7433" width="86.5703125" style="16" customWidth="1"/>
    <col min="7434" max="7434" width="8.7109375" style="16" customWidth="1"/>
    <col min="7435" max="7435" width="14.28515625" style="16" bestFit="1" customWidth="1"/>
    <col min="7436" max="7436" width="19.140625" style="16" customWidth="1"/>
    <col min="7437" max="7437" width="16.5703125" style="16" customWidth="1"/>
    <col min="7438" max="7438" width="17.5703125" style="16" customWidth="1"/>
    <col min="7439" max="7439" width="26" style="16" customWidth="1"/>
    <col min="7440" max="7440" width="96.7109375" style="16" customWidth="1"/>
    <col min="7441" max="7441" width="11.42578125" style="16" customWidth="1"/>
    <col min="7442" max="7686" width="11.42578125" style="16"/>
    <col min="7687" max="7687" width="20.28515625" style="16" bestFit="1" customWidth="1"/>
    <col min="7688" max="7688" width="9.85546875" style="16" customWidth="1"/>
    <col min="7689" max="7689" width="86.5703125" style="16" customWidth="1"/>
    <col min="7690" max="7690" width="8.7109375" style="16" customWidth="1"/>
    <col min="7691" max="7691" width="14.28515625" style="16" bestFit="1" customWidth="1"/>
    <col min="7692" max="7692" width="19.140625" style="16" customWidth="1"/>
    <col min="7693" max="7693" width="16.5703125" style="16" customWidth="1"/>
    <col min="7694" max="7694" width="17.5703125" style="16" customWidth="1"/>
    <col min="7695" max="7695" width="26" style="16" customWidth="1"/>
    <col min="7696" max="7696" width="96.7109375" style="16" customWidth="1"/>
    <col min="7697" max="7697" width="11.42578125" style="16" customWidth="1"/>
    <col min="7698" max="7942" width="11.42578125" style="16"/>
    <col min="7943" max="7943" width="20.28515625" style="16" bestFit="1" customWidth="1"/>
    <col min="7944" max="7944" width="9.85546875" style="16" customWidth="1"/>
    <col min="7945" max="7945" width="86.5703125" style="16" customWidth="1"/>
    <col min="7946" max="7946" width="8.7109375" style="16" customWidth="1"/>
    <col min="7947" max="7947" width="14.28515625" style="16" bestFit="1" customWidth="1"/>
    <col min="7948" max="7948" width="19.140625" style="16" customWidth="1"/>
    <col min="7949" max="7949" width="16.5703125" style="16" customWidth="1"/>
    <col min="7950" max="7950" width="17.5703125" style="16" customWidth="1"/>
    <col min="7951" max="7951" width="26" style="16" customWidth="1"/>
    <col min="7952" max="7952" width="96.7109375" style="16" customWidth="1"/>
    <col min="7953" max="7953" width="11.42578125" style="16" customWidth="1"/>
    <col min="7954" max="8198" width="11.42578125" style="16"/>
    <col min="8199" max="8199" width="20.28515625" style="16" bestFit="1" customWidth="1"/>
    <col min="8200" max="8200" width="9.85546875" style="16" customWidth="1"/>
    <col min="8201" max="8201" width="86.5703125" style="16" customWidth="1"/>
    <col min="8202" max="8202" width="8.7109375" style="16" customWidth="1"/>
    <col min="8203" max="8203" width="14.28515625" style="16" bestFit="1" customWidth="1"/>
    <col min="8204" max="8204" width="19.140625" style="16" customWidth="1"/>
    <col min="8205" max="8205" width="16.5703125" style="16" customWidth="1"/>
    <col min="8206" max="8206" width="17.5703125" style="16" customWidth="1"/>
    <col min="8207" max="8207" width="26" style="16" customWidth="1"/>
    <col min="8208" max="8208" width="96.7109375" style="16" customWidth="1"/>
    <col min="8209" max="8209" width="11.42578125" style="16" customWidth="1"/>
    <col min="8210" max="8454" width="11.42578125" style="16"/>
    <col min="8455" max="8455" width="20.28515625" style="16" bestFit="1" customWidth="1"/>
    <col min="8456" max="8456" width="9.85546875" style="16" customWidth="1"/>
    <col min="8457" max="8457" width="86.5703125" style="16" customWidth="1"/>
    <col min="8458" max="8458" width="8.7109375" style="16" customWidth="1"/>
    <col min="8459" max="8459" width="14.28515625" style="16" bestFit="1" customWidth="1"/>
    <col min="8460" max="8460" width="19.140625" style="16" customWidth="1"/>
    <col min="8461" max="8461" width="16.5703125" style="16" customWidth="1"/>
    <col min="8462" max="8462" width="17.5703125" style="16" customWidth="1"/>
    <col min="8463" max="8463" width="26" style="16" customWidth="1"/>
    <col min="8464" max="8464" width="96.7109375" style="16" customWidth="1"/>
    <col min="8465" max="8465" width="11.42578125" style="16" customWidth="1"/>
    <col min="8466" max="8710" width="11.42578125" style="16"/>
    <col min="8711" max="8711" width="20.28515625" style="16" bestFit="1" customWidth="1"/>
    <col min="8712" max="8712" width="9.85546875" style="16" customWidth="1"/>
    <col min="8713" max="8713" width="86.5703125" style="16" customWidth="1"/>
    <col min="8714" max="8714" width="8.7109375" style="16" customWidth="1"/>
    <col min="8715" max="8715" width="14.28515625" style="16" bestFit="1" customWidth="1"/>
    <col min="8716" max="8716" width="19.140625" style="16" customWidth="1"/>
    <col min="8717" max="8717" width="16.5703125" style="16" customWidth="1"/>
    <col min="8718" max="8718" width="17.5703125" style="16" customWidth="1"/>
    <col min="8719" max="8719" width="26" style="16" customWidth="1"/>
    <col min="8720" max="8720" width="96.7109375" style="16" customWidth="1"/>
    <col min="8721" max="8721" width="11.42578125" style="16" customWidth="1"/>
    <col min="8722" max="8966" width="11.42578125" style="16"/>
    <col min="8967" max="8967" width="20.28515625" style="16" bestFit="1" customWidth="1"/>
    <col min="8968" max="8968" width="9.85546875" style="16" customWidth="1"/>
    <col min="8969" max="8969" width="86.5703125" style="16" customWidth="1"/>
    <col min="8970" max="8970" width="8.7109375" style="16" customWidth="1"/>
    <col min="8971" max="8971" width="14.28515625" style="16" bestFit="1" customWidth="1"/>
    <col min="8972" max="8972" width="19.140625" style="16" customWidth="1"/>
    <col min="8973" max="8973" width="16.5703125" style="16" customWidth="1"/>
    <col min="8974" max="8974" width="17.5703125" style="16" customWidth="1"/>
    <col min="8975" max="8975" width="26" style="16" customWidth="1"/>
    <col min="8976" max="8976" width="96.7109375" style="16" customWidth="1"/>
    <col min="8977" max="8977" width="11.42578125" style="16" customWidth="1"/>
    <col min="8978" max="9222" width="11.42578125" style="16"/>
    <col min="9223" max="9223" width="20.28515625" style="16" bestFit="1" customWidth="1"/>
    <col min="9224" max="9224" width="9.85546875" style="16" customWidth="1"/>
    <col min="9225" max="9225" width="86.5703125" style="16" customWidth="1"/>
    <col min="9226" max="9226" width="8.7109375" style="16" customWidth="1"/>
    <col min="9227" max="9227" width="14.28515625" style="16" bestFit="1" customWidth="1"/>
    <col min="9228" max="9228" width="19.140625" style="16" customWidth="1"/>
    <col min="9229" max="9229" width="16.5703125" style="16" customWidth="1"/>
    <col min="9230" max="9230" width="17.5703125" style="16" customWidth="1"/>
    <col min="9231" max="9231" width="26" style="16" customWidth="1"/>
    <col min="9232" max="9232" width="96.7109375" style="16" customWidth="1"/>
    <col min="9233" max="9233" width="11.42578125" style="16" customWidth="1"/>
    <col min="9234" max="9478" width="11.42578125" style="16"/>
    <col min="9479" max="9479" width="20.28515625" style="16" bestFit="1" customWidth="1"/>
    <col min="9480" max="9480" width="9.85546875" style="16" customWidth="1"/>
    <col min="9481" max="9481" width="86.5703125" style="16" customWidth="1"/>
    <col min="9482" max="9482" width="8.7109375" style="16" customWidth="1"/>
    <col min="9483" max="9483" width="14.28515625" style="16" bestFit="1" customWidth="1"/>
    <col min="9484" max="9484" width="19.140625" style="16" customWidth="1"/>
    <col min="9485" max="9485" width="16.5703125" style="16" customWidth="1"/>
    <col min="9486" max="9486" width="17.5703125" style="16" customWidth="1"/>
    <col min="9487" max="9487" width="26" style="16" customWidth="1"/>
    <col min="9488" max="9488" width="96.7109375" style="16" customWidth="1"/>
    <col min="9489" max="9489" width="11.42578125" style="16" customWidth="1"/>
    <col min="9490" max="9734" width="11.42578125" style="16"/>
    <col min="9735" max="9735" width="20.28515625" style="16" bestFit="1" customWidth="1"/>
    <col min="9736" max="9736" width="9.85546875" style="16" customWidth="1"/>
    <col min="9737" max="9737" width="86.5703125" style="16" customWidth="1"/>
    <col min="9738" max="9738" width="8.7109375" style="16" customWidth="1"/>
    <col min="9739" max="9739" width="14.28515625" style="16" bestFit="1" customWidth="1"/>
    <col min="9740" max="9740" width="19.140625" style="16" customWidth="1"/>
    <col min="9741" max="9741" width="16.5703125" style="16" customWidth="1"/>
    <col min="9742" max="9742" width="17.5703125" style="16" customWidth="1"/>
    <col min="9743" max="9743" width="26" style="16" customWidth="1"/>
    <col min="9744" max="9744" width="96.7109375" style="16" customWidth="1"/>
    <col min="9745" max="9745" width="11.42578125" style="16" customWidth="1"/>
    <col min="9746" max="9990" width="11.42578125" style="16"/>
    <col min="9991" max="9991" width="20.28515625" style="16" bestFit="1" customWidth="1"/>
    <col min="9992" max="9992" width="9.85546875" style="16" customWidth="1"/>
    <col min="9993" max="9993" width="86.5703125" style="16" customWidth="1"/>
    <col min="9994" max="9994" width="8.7109375" style="16" customWidth="1"/>
    <col min="9995" max="9995" width="14.28515625" style="16" bestFit="1" customWidth="1"/>
    <col min="9996" max="9996" width="19.140625" style="16" customWidth="1"/>
    <col min="9997" max="9997" width="16.5703125" style="16" customWidth="1"/>
    <col min="9998" max="9998" width="17.5703125" style="16" customWidth="1"/>
    <col min="9999" max="9999" width="26" style="16" customWidth="1"/>
    <col min="10000" max="10000" width="96.7109375" style="16" customWidth="1"/>
    <col min="10001" max="10001" width="11.42578125" style="16" customWidth="1"/>
    <col min="10002" max="10246" width="11.42578125" style="16"/>
    <col min="10247" max="10247" width="20.28515625" style="16" bestFit="1" customWidth="1"/>
    <col min="10248" max="10248" width="9.85546875" style="16" customWidth="1"/>
    <col min="10249" max="10249" width="86.5703125" style="16" customWidth="1"/>
    <col min="10250" max="10250" width="8.7109375" style="16" customWidth="1"/>
    <col min="10251" max="10251" width="14.28515625" style="16" bestFit="1" customWidth="1"/>
    <col min="10252" max="10252" width="19.140625" style="16" customWidth="1"/>
    <col min="10253" max="10253" width="16.5703125" style="16" customWidth="1"/>
    <col min="10254" max="10254" width="17.5703125" style="16" customWidth="1"/>
    <col min="10255" max="10255" width="26" style="16" customWidth="1"/>
    <col min="10256" max="10256" width="96.7109375" style="16" customWidth="1"/>
    <col min="10257" max="10257" width="11.42578125" style="16" customWidth="1"/>
    <col min="10258" max="10502" width="11.42578125" style="16"/>
    <col min="10503" max="10503" width="20.28515625" style="16" bestFit="1" customWidth="1"/>
    <col min="10504" max="10504" width="9.85546875" style="16" customWidth="1"/>
    <col min="10505" max="10505" width="86.5703125" style="16" customWidth="1"/>
    <col min="10506" max="10506" width="8.7109375" style="16" customWidth="1"/>
    <col min="10507" max="10507" width="14.28515625" style="16" bestFit="1" customWidth="1"/>
    <col min="10508" max="10508" width="19.140625" style="16" customWidth="1"/>
    <col min="10509" max="10509" width="16.5703125" style="16" customWidth="1"/>
    <col min="10510" max="10510" width="17.5703125" style="16" customWidth="1"/>
    <col min="10511" max="10511" width="26" style="16" customWidth="1"/>
    <col min="10512" max="10512" width="96.7109375" style="16" customWidth="1"/>
    <col min="10513" max="10513" width="11.42578125" style="16" customWidth="1"/>
    <col min="10514" max="10758" width="11.42578125" style="16"/>
    <col min="10759" max="10759" width="20.28515625" style="16" bestFit="1" customWidth="1"/>
    <col min="10760" max="10760" width="9.85546875" style="16" customWidth="1"/>
    <col min="10761" max="10761" width="86.5703125" style="16" customWidth="1"/>
    <col min="10762" max="10762" width="8.7109375" style="16" customWidth="1"/>
    <col min="10763" max="10763" width="14.28515625" style="16" bestFit="1" customWidth="1"/>
    <col min="10764" max="10764" width="19.140625" style="16" customWidth="1"/>
    <col min="10765" max="10765" width="16.5703125" style="16" customWidth="1"/>
    <col min="10766" max="10766" width="17.5703125" style="16" customWidth="1"/>
    <col min="10767" max="10767" width="26" style="16" customWidth="1"/>
    <col min="10768" max="10768" width="96.7109375" style="16" customWidth="1"/>
    <col min="10769" max="10769" width="11.42578125" style="16" customWidth="1"/>
    <col min="10770" max="11014" width="11.42578125" style="16"/>
    <col min="11015" max="11015" width="20.28515625" style="16" bestFit="1" customWidth="1"/>
    <col min="11016" max="11016" width="9.85546875" style="16" customWidth="1"/>
    <col min="11017" max="11017" width="86.5703125" style="16" customWidth="1"/>
    <col min="11018" max="11018" width="8.7109375" style="16" customWidth="1"/>
    <col min="11019" max="11019" width="14.28515625" style="16" bestFit="1" customWidth="1"/>
    <col min="11020" max="11020" width="19.140625" style="16" customWidth="1"/>
    <col min="11021" max="11021" width="16.5703125" style="16" customWidth="1"/>
    <col min="11022" max="11022" width="17.5703125" style="16" customWidth="1"/>
    <col min="11023" max="11023" width="26" style="16" customWidth="1"/>
    <col min="11024" max="11024" width="96.7109375" style="16" customWidth="1"/>
    <col min="11025" max="11025" width="11.42578125" style="16" customWidth="1"/>
    <col min="11026" max="11270" width="11.42578125" style="16"/>
    <col min="11271" max="11271" width="20.28515625" style="16" bestFit="1" customWidth="1"/>
    <col min="11272" max="11272" width="9.85546875" style="16" customWidth="1"/>
    <col min="11273" max="11273" width="86.5703125" style="16" customWidth="1"/>
    <col min="11274" max="11274" width="8.7109375" style="16" customWidth="1"/>
    <col min="11275" max="11275" width="14.28515625" style="16" bestFit="1" customWidth="1"/>
    <col min="11276" max="11276" width="19.140625" style="16" customWidth="1"/>
    <col min="11277" max="11277" width="16.5703125" style="16" customWidth="1"/>
    <col min="11278" max="11278" width="17.5703125" style="16" customWidth="1"/>
    <col min="11279" max="11279" width="26" style="16" customWidth="1"/>
    <col min="11280" max="11280" width="96.7109375" style="16" customWidth="1"/>
    <col min="11281" max="11281" width="11.42578125" style="16" customWidth="1"/>
    <col min="11282" max="11526" width="11.42578125" style="16"/>
    <col min="11527" max="11527" width="20.28515625" style="16" bestFit="1" customWidth="1"/>
    <col min="11528" max="11528" width="9.85546875" style="16" customWidth="1"/>
    <col min="11529" max="11529" width="86.5703125" style="16" customWidth="1"/>
    <col min="11530" max="11530" width="8.7109375" style="16" customWidth="1"/>
    <col min="11531" max="11531" width="14.28515625" style="16" bestFit="1" customWidth="1"/>
    <col min="11532" max="11532" width="19.140625" style="16" customWidth="1"/>
    <col min="11533" max="11533" width="16.5703125" style="16" customWidth="1"/>
    <col min="11534" max="11534" width="17.5703125" style="16" customWidth="1"/>
    <col min="11535" max="11535" width="26" style="16" customWidth="1"/>
    <col min="11536" max="11536" width="96.7109375" style="16" customWidth="1"/>
    <col min="11537" max="11537" width="11.42578125" style="16" customWidth="1"/>
    <col min="11538" max="11782" width="11.42578125" style="16"/>
    <col min="11783" max="11783" width="20.28515625" style="16" bestFit="1" customWidth="1"/>
    <col min="11784" max="11784" width="9.85546875" style="16" customWidth="1"/>
    <col min="11785" max="11785" width="86.5703125" style="16" customWidth="1"/>
    <col min="11786" max="11786" width="8.7109375" style="16" customWidth="1"/>
    <col min="11787" max="11787" width="14.28515625" style="16" bestFit="1" customWidth="1"/>
    <col min="11788" max="11788" width="19.140625" style="16" customWidth="1"/>
    <col min="11789" max="11789" width="16.5703125" style="16" customWidth="1"/>
    <col min="11790" max="11790" width="17.5703125" style="16" customWidth="1"/>
    <col min="11791" max="11791" width="26" style="16" customWidth="1"/>
    <col min="11792" max="11792" width="96.7109375" style="16" customWidth="1"/>
    <col min="11793" max="11793" width="11.42578125" style="16" customWidth="1"/>
    <col min="11794" max="12038" width="11.42578125" style="16"/>
    <col min="12039" max="12039" width="20.28515625" style="16" bestFit="1" customWidth="1"/>
    <col min="12040" max="12040" width="9.85546875" style="16" customWidth="1"/>
    <col min="12041" max="12041" width="86.5703125" style="16" customWidth="1"/>
    <col min="12042" max="12042" width="8.7109375" style="16" customWidth="1"/>
    <col min="12043" max="12043" width="14.28515625" style="16" bestFit="1" customWidth="1"/>
    <col min="12044" max="12044" width="19.140625" style="16" customWidth="1"/>
    <col min="12045" max="12045" width="16.5703125" style="16" customWidth="1"/>
    <col min="12046" max="12046" width="17.5703125" style="16" customWidth="1"/>
    <col min="12047" max="12047" width="26" style="16" customWidth="1"/>
    <col min="12048" max="12048" width="96.7109375" style="16" customWidth="1"/>
    <col min="12049" max="12049" width="11.42578125" style="16" customWidth="1"/>
    <col min="12050" max="12294" width="11.42578125" style="16"/>
    <col min="12295" max="12295" width="20.28515625" style="16" bestFit="1" customWidth="1"/>
    <col min="12296" max="12296" width="9.85546875" style="16" customWidth="1"/>
    <col min="12297" max="12297" width="86.5703125" style="16" customWidth="1"/>
    <col min="12298" max="12298" width="8.7109375" style="16" customWidth="1"/>
    <col min="12299" max="12299" width="14.28515625" style="16" bestFit="1" customWidth="1"/>
    <col min="12300" max="12300" width="19.140625" style="16" customWidth="1"/>
    <col min="12301" max="12301" width="16.5703125" style="16" customWidth="1"/>
    <col min="12302" max="12302" width="17.5703125" style="16" customWidth="1"/>
    <col min="12303" max="12303" width="26" style="16" customWidth="1"/>
    <col min="12304" max="12304" width="96.7109375" style="16" customWidth="1"/>
    <col min="12305" max="12305" width="11.42578125" style="16" customWidth="1"/>
    <col min="12306" max="12550" width="11.42578125" style="16"/>
    <col min="12551" max="12551" width="20.28515625" style="16" bestFit="1" customWidth="1"/>
    <col min="12552" max="12552" width="9.85546875" style="16" customWidth="1"/>
    <col min="12553" max="12553" width="86.5703125" style="16" customWidth="1"/>
    <col min="12554" max="12554" width="8.7109375" style="16" customWidth="1"/>
    <col min="12555" max="12555" width="14.28515625" style="16" bestFit="1" customWidth="1"/>
    <col min="12556" max="12556" width="19.140625" style="16" customWidth="1"/>
    <col min="12557" max="12557" width="16.5703125" style="16" customWidth="1"/>
    <col min="12558" max="12558" width="17.5703125" style="16" customWidth="1"/>
    <col min="12559" max="12559" width="26" style="16" customWidth="1"/>
    <col min="12560" max="12560" width="96.7109375" style="16" customWidth="1"/>
    <col min="12561" max="12561" width="11.42578125" style="16" customWidth="1"/>
    <col min="12562" max="12806" width="11.42578125" style="16"/>
    <col min="12807" max="12807" width="20.28515625" style="16" bestFit="1" customWidth="1"/>
    <col min="12808" max="12808" width="9.85546875" style="16" customWidth="1"/>
    <col min="12809" max="12809" width="86.5703125" style="16" customWidth="1"/>
    <col min="12810" max="12810" width="8.7109375" style="16" customWidth="1"/>
    <col min="12811" max="12811" width="14.28515625" style="16" bestFit="1" customWidth="1"/>
    <col min="12812" max="12812" width="19.140625" style="16" customWidth="1"/>
    <col min="12813" max="12813" width="16.5703125" style="16" customWidth="1"/>
    <col min="12814" max="12814" width="17.5703125" style="16" customWidth="1"/>
    <col min="12815" max="12815" width="26" style="16" customWidth="1"/>
    <col min="12816" max="12816" width="96.7109375" style="16" customWidth="1"/>
    <col min="12817" max="12817" width="11.42578125" style="16" customWidth="1"/>
    <col min="12818" max="13062" width="11.42578125" style="16"/>
    <col min="13063" max="13063" width="20.28515625" style="16" bestFit="1" customWidth="1"/>
    <col min="13064" max="13064" width="9.85546875" style="16" customWidth="1"/>
    <col min="13065" max="13065" width="86.5703125" style="16" customWidth="1"/>
    <col min="13066" max="13066" width="8.7109375" style="16" customWidth="1"/>
    <col min="13067" max="13067" width="14.28515625" style="16" bestFit="1" customWidth="1"/>
    <col min="13068" max="13068" width="19.140625" style="16" customWidth="1"/>
    <col min="13069" max="13069" width="16.5703125" style="16" customWidth="1"/>
    <col min="13070" max="13070" width="17.5703125" style="16" customWidth="1"/>
    <col min="13071" max="13071" width="26" style="16" customWidth="1"/>
    <col min="13072" max="13072" width="96.7109375" style="16" customWidth="1"/>
    <col min="13073" max="13073" width="11.42578125" style="16" customWidth="1"/>
    <col min="13074" max="13318" width="11.42578125" style="16"/>
    <col min="13319" max="13319" width="20.28515625" style="16" bestFit="1" customWidth="1"/>
    <col min="13320" max="13320" width="9.85546875" style="16" customWidth="1"/>
    <col min="13321" max="13321" width="86.5703125" style="16" customWidth="1"/>
    <col min="13322" max="13322" width="8.7109375" style="16" customWidth="1"/>
    <col min="13323" max="13323" width="14.28515625" style="16" bestFit="1" customWidth="1"/>
    <col min="13324" max="13324" width="19.140625" style="16" customWidth="1"/>
    <col min="13325" max="13325" width="16.5703125" style="16" customWidth="1"/>
    <col min="13326" max="13326" width="17.5703125" style="16" customWidth="1"/>
    <col min="13327" max="13327" width="26" style="16" customWidth="1"/>
    <col min="13328" max="13328" width="96.7109375" style="16" customWidth="1"/>
    <col min="13329" max="13329" width="11.42578125" style="16" customWidth="1"/>
    <col min="13330" max="13574" width="11.42578125" style="16"/>
    <col min="13575" max="13575" width="20.28515625" style="16" bestFit="1" customWidth="1"/>
    <col min="13576" max="13576" width="9.85546875" style="16" customWidth="1"/>
    <col min="13577" max="13577" width="86.5703125" style="16" customWidth="1"/>
    <col min="13578" max="13578" width="8.7109375" style="16" customWidth="1"/>
    <col min="13579" max="13579" width="14.28515625" style="16" bestFit="1" customWidth="1"/>
    <col min="13580" max="13580" width="19.140625" style="16" customWidth="1"/>
    <col min="13581" max="13581" width="16.5703125" style="16" customWidth="1"/>
    <col min="13582" max="13582" width="17.5703125" style="16" customWidth="1"/>
    <col min="13583" max="13583" width="26" style="16" customWidth="1"/>
    <col min="13584" max="13584" width="96.7109375" style="16" customWidth="1"/>
    <col min="13585" max="13585" width="11.42578125" style="16" customWidth="1"/>
    <col min="13586" max="13830" width="11.42578125" style="16"/>
    <col min="13831" max="13831" width="20.28515625" style="16" bestFit="1" customWidth="1"/>
    <col min="13832" max="13832" width="9.85546875" style="16" customWidth="1"/>
    <col min="13833" max="13833" width="86.5703125" style="16" customWidth="1"/>
    <col min="13834" max="13834" width="8.7109375" style="16" customWidth="1"/>
    <col min="13835" max="13835" width="14.28515625" style="16" bestFit="1" customWidth="1"/>
    <col min="13836" max="13836" width="19.140625" style="16" customWidth="1"/>
    <col min="13837" max="13837" width="16.5703125" style="16" customWidth="1"/>
    <col min="13838" max="13838" width="17.5703125" style="16" customWidth="1"/>
    <col min="13839" max="13839" width="26" style="16" customWidth="1"/>
    <col min="13840" max="13840" width="96.7109375" style="16" customWidth="1"/>
    <col min="13841" max="13841" width="11.42578125" style="16" customWidth="1"/>
    <col min="13842" max="14086" width="11.42578125" style="16"/>
    <col min="14087" max="14087" width="20.28515625" style="16" bestFit="1" customWidth="1"/>
    <col min="14088" max="14088" width="9.85546875" style="16" customWidth="1"/>
    <col min="14089" max="14089" width="86.5703125" style="16" customWidth="1"/>
    <col min="14090" max="14090" width="8.7109375" style="16" customWidth="1"/>
    <col min="14091" max="14091" width="14.28515625" style="16" bestFit="1" customWidth="1"/>
    <col min="14092" max="14092" width="19.140625" style="16" customWidth="1"/>
    <col min="14093" max="14093" width="16.5703125" style="16" customWidth="1"/>
    <col min="14094" max="14094" width="17.5703125" style="16" customWidth="1"/>
    <col min="14095" max="14095" width="26" style="16" customWidth="1"/>
    <col min="14096" max="14096" width="96.7109375" style="16" customWidth="1"/>
    <col min="14097" max="14097" width="11.42578125" style="16" customWidth="1"/>
    <col min="14098" max="14342" width="11.42578125" style="16"/>
    <col min="14343" max="14343" width="20.28515625" style="16" bestFit="1" customWidth="1"/>
    <col min="14344" max="14344" width="9.85546875" style="16" customWidth="1"/>
    <col min="14345" max="14345" width="86.5703125" style="16" customWidth="1"/>
    <col min="14346" max="14346" width="8.7109375" style="16" customWidth="1"/>
    <col min="14347" max="14347" width="14.28515625" style="16" bestFit="1" customWidth="1"/>
    <col min="14348" max="14348" width="19.140625" style="16" customWidth="1"/>
    <col min="14349" max="14349" width="16.5703125" style="16" customWidth="1"/>
    <col min="14350" max="14350" width="17.5703125" style="16" customWidth="1"/>
    <col min="14351" max="14351" width="26" style="16" customWidth="1"/>
    <col min="14352" max="14352" width="96.7109375" style="16" customWidth="1"/>
    <col min="14353" max="14353" width="11.42578125" style="16" customWidth="1"/>
    <col min="14354" max="14598" width="11.42578125" style="16"/>
    <col min="14599" max="14599" width="20.28515625" style="16" bestFit="1" customWidth="1"/>
    <col min="14600" max="14600" width="9.85546875" style="16" customWidth="1"/>
    <col min="14601" max="14601" width="86.5703125" style="16" customWidth="1"/>
    <col min="14602" max="14602" width="8.7109375" style="16" customWidth="1"/>
    <col min="14603" max="14603" width="14.28515625" style="16" bestFit="1" customWidth="1"/>
    <col min="14604" max="14604" width="19.140625" style="16" customWidth="1"/>
    <col min="14605" max="14605" width="16.5703125" style="16" customWidth="1"/>
    <col min="14606" max="14606" width="17.5703125" style="16" customWidth="1"/>
    <col min="14607" max="14607" width="26" style="16" customWidth="1"/>
    <col min="14608" max="14608" width="96.7109375" style="16" customWidth="1"/>
    <col min="14609" max="14609" width="11.42578125" style="16" customWidth="1"/>
    <col min="14610" max="14854" width="11.42578125" style="16"/>
    <col min="14855" max="14855" width="20.28515625" style="16" bestFit="1" customWidth="1"/>
    <col min="14856" max="14856" width="9.85546875" style="16" customWidth="1"/>
    <col min="14857" max="14857" width="86.5703125" style="16" customWidth="1"/>
    <col min="14858" max="14858" width="8.7109375" style="16" customWidth="1"/>
    <col min="14859" max="14859" width="14.28515625" style="16" bestFit="1" customWidth="1"/>
    <col min="14860" max="14860" width="19.140625" style="16" customWidth="1"/>
    <col min="14861" max="14861" width="16.5703125" style="16" customWidth="1"/>
    <col min="14862" max="14862" width="17.5703125" style="16" customWidth="1"/>
    <col min="14863" max="14863" width="26" style="16" customWidth="1"/>
    <col min="14864" max="14864" width="96.7109375" style="16" customWidth="1"/>
    <col min="14865" max="14865" width="11.42578125" style="16" customWidth="1"/>
    <col min="14866" max="15110" width="11.42578125" style="16"/>
    <col min="15111" max="15111" width="20.28515625" style="16" bestFit="1" customWidth="1"/>
    <col min="15112" max="15112" width="9.85546875" style="16" customWidth="1"/>
    <col min="15113" max="15113" width="86.5703125" style="16" customWidth="1"/>
    <col min="15114" max="15114" width="8.7109375" style="16" customWidth="1"/>
    <col min="15115" max="15115" width="14.28515625" style="16" bestFit="1" customWidth="1"/>
    <col min="15116" max="15116" width="19.140625" style="16" customWidth="1"/>
    <col min="15117" max="15117" width="16.5703125" style="16" customWidth="1"/>
    <col min="15118" max="15118" width="17.5703125" style="16" customWidth="1"/>
    <col min="15119" max="15119" width="26" style="16" customWidth="1"/>
    <col min="15120" max="15120" width="96.7109375" style="16" customWidth="1"/>
    <col min="15121" max="15121" width="11.42578125" style="16" customWidth="1"/>
    <col min="15122" max="15366" width="11.42578125" style="16"/>
    <col min="15367" max="15367" width="20.28515625" style="16" bestFit="1" customWidth="1"/>
    <col min="15368" max="15368" width="9.85546875" style="16" customWidth="1"/>
    <col min="15369" max="15369" width="86.5703125" style="16" customWidth="1"/>
    <col min="15370" max="15370" width="8.7109375" style="16" customWidth="1"/>
    <col min="15371" max="15371" width="14.28515625" style="16" bestFit="1" customWidth="1"/>
    <col min="15372" max="15372" width="19.140625" style="16" customWidth="1"/>
    <col min="15373" max="15373" width="16.5703125" style="16" customWidth="1"/>
    <col min="15374" max="15374" width="17.5703125" style="16" customWidth="1"/>
    <col min="15375" max="15375" width="26" style="16" customWidth="1"/>
    <col min="15376" max="15376" width="96.7109375" style="16" customWidth="1"/>
    <col min="15377" max="15377" width="11.42578125" style="16" customWidth="1"/>
    <col min="15378" max="15622" width="11.42578125" style="16"/>
    <col min="15623" max="15623" width="20.28515625" style="16" bestFit="1" customWidth="1"/>
    <col min="15624" max="15624" width="9.85546875" style="16" customWidth="1"/>
    <col min="15625" max="15625" width="86.5703125" style="16" customWidth="1"/>
    <col min="15626" max="15626" width="8.7109375" style="16" customWidth="1"/>
    <col min="15627" max="15627" width="14.28515625" style="16" bestFit="1" customWidth="1"/>
    <col min="15628" max="15628" width="19.140625" style="16" customWidth="1"/>
    <col min="15629" max="15629" width="16.5703125" style="16" customWidth="1"/>
    <col min="15630" max="15630" width="17.5703125" style="16" customWidth="1"/>
    <col min="15631" max="15631" width="26" style="16" customWidth="1"/>
    <col min="15632" max="15632" width="96.7109375" style="16" customWidth="1"/>
    <col min="15633" max="15633" width="11.42578125" style="16" customWidth="1"/>
    <col min="15634" max="15878" width="11.42578125" style="16"/>
    <col min="15879" max="15879" width="20.28515625" style="16" bestFit="1" customWidth="1"/>
    <col min="15880" max="15880" width="9.85546875" style="16" customWidth="1"/>
    <col min="15881" max="15881" width="86.5703125" style="16" customWidth="1"/>
    <col min="15882" max="15882" width="8.7109375" style="16" customWidth="1"/>
    <col min="15883" max="15883" width="14.28515625" style="16" bestFit="1" customWidth="1"/>
    <col min="15884" max="15884" width="19.140625" style="16" customWidth="1"/>
    <col min="15885" max="15885" width="16.5703125" style="16" customWidth="1"/>
    <col min="15886" max="15886" width="17.5703125" style="16" customWidth="1"/>
    <col min="15887" max="15887" width="26" style="16" customWidth="1"/>
    <col min="15888" max="15888" width="96.7109375" style="16" customWidth="1"/>
    <col min="15889" max="15889" width="11.42578125" style="16" customWidth="1"/>
    <col min="15890" max="16134" width="11.42578125" style="16"/>
    <col min="16135" max="16135" width="20.28515625" style="16" bestFit="1" customWidth="1"/>
    <col min="16136" max="16136" width="9.85546875" style="16" customWidth="1"/>
    <col min="16137" max="16137" width="86.5703125" style="16" customWidth="1"/>
    <col min="16138" max="16138" width="8.7109375" style="16" customWidth="1"/>
    <col min="16139" max="16139" width="14.28515625" style="16" bestFit="1" customWidth="1"/>
    <col min="16140" max="16140" width="19.140625" style="16" customWidth="1"/>
    <col min="16141" max="16141" width="16.5703125" style="16" customWidth="1"/>
    <col min="16142" max="16142" width="17.5703125" style="16" customWidth="1"/>
    <col min="16143" max="16143" width="26" style="16" customWidth="1"/>
    <col min="16144" max="16144" width="96.7109375" style="16" customWidth="1"/>
    <col min="16145" max="16145" width="11.42578125" style="16" customWidth="1"/>
    <col min="16146" max="16384" width="11.42578125" style="16"/>
  </cols>
  <sheetData>
    <row r="1" spans="2:18" ht="15.75" thickBot="1" x14ac:dyDescent="0.3"/>
    <row r="2" spans="2:18" s="2" customFormat="1" x14ac:dyDescent="0.25">
      <c r="B2" s="79"/>
      <c r="C2" s="80"/>
      <c r="D2" s="80"/>
      <c r="E2" s="80"/>
      <c r="F2" s="80"/>
      <c r="G2" s="417"/>
      <c r="H2" s="80"/>
      <c r="I2" s="417"/>
      <c r="J2" s="80"/>
      <c r="K2" s="417"/>
      <c r="L2" s="80"/>
      <c r="M2" s="417"/>
      <c r="N2" s="80"/>
      <c r="O2" s="417"/>
      <c r="P2" s="409"/>
      <c r="Q2" s="140"/>
      <c r="R2" s="410"/>
    </row>
    <row r="3" spans="2:18" s="2" customFormat="1" x14ac:dyDescent="0.25">
      <c r="B3" s="82"/>
      <c r="C3" s="75"/>
      <c r="D3" s="75"/>
      <c r="E3" s="83" t="str">
        <f>Resumo!E4</f>
        <v>Obra:</v>
      </c>
      <c r="F3" s="75" t="str">
        <f>Resumo!F4</f>
        <v xml:space="preserve">Pavimentação e Drenagem de Vias Urbanas </v>
      </c>
      <c r="G3" s="4"/>
      <c r="I3" s="357"/>
      <c r="J3" s="75"/>
      <c r="K3" s="83" t="s">
        <v>29</v>
      </c>
      <c r="L3" s="327">
        <f>'BDI - Transporte'!$H$36</f>
        <v>0</v>
      </c>
      <c r="M3" s="83" t="s">
        <v>36</v>
      </c>
      <c r="N3" s="326">
        <f>Resumo!G10</f>
        <v>44610</v>
      </c>
      <c r="O3" s="357"/>
      <c r="P3" s="3"/>
      <c r="Q3" s="4"/>
      <c r="R3" s="411"/>
    </row>
    <row r="4" spans="2:18" s="2" customFormat="1" x14ac:dyDescent="0.25">
      <c r="B4" s="82"/>
      <c r="C4" s="75"/>
      <c r="D4" s="75"/>
      <c r="E4" s="83" t="str">
        <f>Resumo!E5</f>
        <v>Local:</v>
      </c>
      <c r="F4" s="75" t="str">
        <f>Resumo!F5</f>
        <v>Diversas ruas</v>
      </c>
      <c r="G4" s="4"/>
      <c r="I4" s="357"/>
      <c r="J4" s="75"/>
      <c r="K4" s="83" t="s">
        <v>30</v>
      </c>
      <c r="L4" s="327">
        <v>0.15</v>
      </c>
      <c r="M4" s="83" t="s">
        <v>37</v>
      </c>
      <c r="N4" s="76" t="str">
        <f>Resumo!G11</f>
        <v>REV-00</v>
      </c>
      <c r="O4" s="357"/>
      <c r="P4" s="3"/>
      <c r="Q4" s="4"/>
      <c r="R4" s="411"/>
    </row>
    <row r="5" spans="2:18" s="2" customFormat="1" x14ac:dyDescent="0.25">
      <c r="B5" s="82"/>
      <c r="C5" s="75"/>
      <c r="D5" s="75"/>
      <c r="E5" s="83" t="str">
        <f>Resumo!E6</f>
        <v>Bairro:</v>
      </c>
      <c r="F5" s="75" t="str">
        <f>Resumo!F6</f>
        <v>Distrito de Boa Esperança do Norte</v>
      </c>
      <c r="G5" s="4"/>
      <c r="I5" s="357"/>
      <c r="J5" s="87"/>
      <c r="K5" s="83" t="s">
        <v>31</v>
      </c>
      <c r="L5" s="327">
        <f>'BDI - Serviço'!H35</f>
        <v>0</v>
      </c>
      <c r="M5" s="83"/>
      <c r="N5" s="87"/>
      <c r="O5" s="357"/>
      <c r="P5" s="3"/>
      <c r="Q5" s="4"/>
      <c r="R5" s="411"/>
    </row>
    <row r="6" spans="2:18" s="2" customFormat="1" x14ac:dyDescent="0.25">
      <c r="B6" s="82"/>
      <c r="C6" s="75"/>
      <c r="D6" s="75"/>
      <c r="E6" s="83" t="str">
        <f>Resumo!E7</f>
        <v>Município:</v>
      </c>
      <c r="F6" s="75" t="str">
        <f>Resumo!F7</f>
        <v>Sorriso - MT</v>
      </c>
      <c r="G6" s="4"/>
      <c r="I6" s="357"/>
      <c r="J6" s="75"/>
      <c r="K6" s="423"/>
      <c r="L6" s="75"/>
      <c r="M6" s="83"/>
      <c r="N6" s="87"/>
      <c r="O6" s="357"/>
      <c r="P6" s="3"/>
      <c r="Q6" s="4"/>
      <c r="R6" s="411"/>
    </row>
    <row r="7" spans="2:18" s="2" customFormat="1" x14ac:dyDescent="0.25">
      <c r="B7" s="82"/>
      <c r="C7" s="75"/>
      <c r="D7" s="75"/>
      <c r="E7" s="75"/>
      <c r="F7" s="88"/>
      <c r="G7" s="4"/>
      <c r="I7" s="421"/>
      <c r="J7" s="75"/>
      <c r="K7" s="83" t="s">
        <v>42</v>
      </c>
      <c r="L7" s="328">
        <f>Resumo!E10</f>
        <v>60649.21</v>
      </c>
      <c r="M7" s="83" t="s">
        <v>41</v>
      </c>
      <c r="N7" s="76" t="str">
        <f>Resumo!G13</f>
        <v>SINAPI 08/2021 - Não Desonerado</v>
      </c>
      <c r="O7" s="357"/>
      <c r="P7" s="3"/>
      <c r="Q7" s="4"/>
      <c r="R7" s="411"/>
    </row>
    <row r="8" spans="2:18" s="2" customFormat="1" x14ac:dyDescent="0.25">
      <c r="B8" s="82"/>
      <c r="C8" s="75"/>
      <c r="D8" s="75"/>
      <c r="E8" s="83" t="s">
        <v>254</v>
      </c>
      <c r="F8" s="76" t="str">
        <f>Resumo!F16</f>
        <v>Willian Bruno Scherner CREA MT 048210</v>
      </c>
      <c r="G8" s="4"/>
      <c r="I8" s="357"/>
      <c r="J8" s="75"/>
      <c r="K8" s="83" t="s">
        <v>43</v>
      </c>
      <c r="L8" s="328">
        <f>Resumo!G37</f>
        <v>0</v>
      </c>
      <c r="M8" s="90"/>
      <c r="N8" s="76" t="str">
        <f>Resumo!G14</f>
        <v>SICRO 04/2021 - Não Desonerado</v>
      </c>
      <c r="O8" s="357"/>
      <c r="P8" s="3"/>
      <c r="Q8" s="4"/>
      <c r="R8" s="411"/>
    </row>
    <row r="9" spans="2:18" s="2" customFormat="1" x14ac:dyDescent="0.25">
      <c r="B9" s="82"/>
      <c r="C9" s="75"/>
      <c r="D9" s="75"/>
      <c r="E9" s="75"/>
      <c r="F9" s="75"/>
      <c r="G9" s="357"/>
      <c r="H9" s="90"/>
      <c r="I9" s="90"/>
      <c r="J9" s="75"/>
      <c r="K9" s="83" t="s">
        <v>54</v>
      </c>
      <c r="L9" s="91">
        <f>Resumo!G38</f>
        <v>0</v>
      </c>
      <c r="M9" s="357"/>
      <c r="N9" s="75"/>
      <c r="O9" s="357"/>
      <c r="P9" s="3"/>
      <c r="Q9" s="4"/>
      <c r="R9" s="411"/>
    </row>
    <row r="10" spans="2:18" s="2" customFormat="1" ht="15.75" thickBot="1" x14ac:dyDescent="0.3">
      <c r="B10" s="405"/>
      <c r="C10" s="406"/>
      <c r="D10" s="406"/>
      <c r="E10" s="406"/>
      <c r="F10" s="406"/>
      <c r="G10" s="418"/>
      <c r="H10" s="407"/>
      <c r="I10" s="422"/>
      <c r="J10" s="406"/>
      <c r="K10" s="418"/>
      <c r="L10" s="406"/>
      <c r="M10" s="418"/>
      <c r="N10" s="406"/>
      <c r="O10" s="418"/>
      <c r="P10" s="408"/>
      <c r="Q10" s="408"/>
      <c r="R10" s="412"/>
    </row>
    <row r="11" spans="2:18" s="2" customFormat="1" ht="32.1" customHeight="1" thickBot="1" x14ac:dyDescent="0.3">
      <c r="B11" s="489" t="s">
        <v>255</v>
      </c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1"/>
    </row>
    <row r="12" spans="2:18" s="87" customFormat="1" ht="15" customHeight="1" thickBot="1" x14ac:dyDescent="0.3">
      <c r="B12" s="402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4"/>
      <c r="Q12" s="404"/>
      <c r="R12" s="413"/>
    </row>
    <row r="13" spans="2:18" s="87" customFormat="1" ht="24.95" customHeight="1" x14ac:dyDescent="0.25">
      <c r="B13" s="617" t="s">
        <v>265</v>
      </c>
      <c r="C13" s="618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9"/>
    </row>
    <row r="14" spans="2:18" s="87" customFormat="1" ht="15" customHeight="1" x14ac:dyDescent="0.25">
      <c r="B14" s="629" t="s">
        <v>1</v>
      </c>
      <c r="C14" s="616" t="s">
        <v>49</v>
      </c>
      <c r="D14" s="616"/>
      <c r="E14" s="616"/>
      <c r="F14" s="616"/>
      <c r="G14" s="616" t="s">
        <v>264</v>
      </c>
      <c r="H14" s="616"/>
      <c r="I14" s="616"/>
      <c r="J14" s="616"/>
      <c r="K14" s="616"/>
      <c r="L14" s="616"/>
      <c r="M14" s="616"/>
      <c r="N14" s="616"/>
      <c r="O14" s="616"/>
      <c r="P14" s="616"/>
      <c r="Q14" s="616"/>
      <c r="R14" s="630"/>
    </row>
    <row r="15" spans="2:18" s="15" customFormat="1" x14ac:dyDescent="0.25">
      <c r="B15" s="629"/>
      <c r="C15" s="616"/>
      <c r="D15" s="616"/>
      <c r="E15" s="616"/>
      <c r="F15" s="616"/>
      <c r="G15" s="616" t="s">
        <v>256</v>
      </c>
      <c r="H15" s="616"/>
      <c r="I15" s="616" t="s">
        <v>257</v>
      </c>
      <c r="J15" s="616"/>
      <c r="K15" s="616" t="s">
        <v>258</v>
      </c>
      <c r="L15" s="616"/>
      <c r="M15" s="616" t="s">
        <v>259</v>
      </c>
      <c r="N15" s="616"/>
      <c r="O15" s="616" t="s">
        <v>260</v>
      </c>
      <c r="P15" s="616"/>
      <c r="Q15" s="616" t="s">
        <v>261</v>
      </c>
      <c r="R15" s="630"/>
    </row>
    <row r="16" spans="2:18" s="15" customFormat="1" x14ac:dyDescent="0.25">
      <c r="B16" s="629"/>
      <c r="C16" s="616" t="s">
        <v>267</v>
      </c>
      <c r="D16" s="616"/>
      <c r="E16" s="616"/>
      <c r="F16" s="390" t="s">
        <v>45</v>
      </c>
      <c r="G16" s="390" t="s">
        <v>68</v>
      </c>
      <c r="H16" s="390" t="s">
        <v>47</v>
      </c>
      <c r="I16" s="390" t="s">
        <v>68</v>
      </c>
      <c r="J16" s="390" t="s">
        <v>47</v>
      </c>
      <c r="K16" s="390" t="s">
        <v>68</v>
      </c>
      <c r="L16" s="390" t="s">
        <v>47</v>
      </c>
      <c r="M16" s="390" t="s">
        <v>68</v>
      </c>
      <c r="N16" s="390" t="s">
        <v>47</v>
      </c>
      <c r="O16" s="390" t="s">
        <v>68</v>
      </c>
      <c r="P16" s="390" t="s">
        <v>47</v>
      </c>
      <c r="Q16" s="390" t="s">
        <v>68</v>
      </c>
      <c r="R16" s="391" t="s">
        <v>47</v>
      </c>
    </row>
    <row r="17" spans="2:18" ht="15" customHeight="1" x14ac:dyDescent="0.25">
      <c r="B17" s="153">
        <f>Resumo!B22</f>
        <v>1</v>
      </c>
      <c r="C17" s="613" t="str">
        <f>Resumo!C22</f>
        <v>SERVIÇOS PRELIMINARES</v>
      </c>
      <c r="D17" s="614"/>
      <c r="E17" s="615"/>
      <c r="F17" s="424">
        <f>Resumo!G22</f>
        <v>0</v>
      </c>
      <c r="G17" s="442">
        <v>0.28999999999999998</v>
      </c>
      <c r="H17" s="424">
        <f>G17*$F17</f>
        <v>0</v>
      </c>
      <c r="I17" s="442">
        <v>0.15</v>
      </c>
      <c r="J17" s="424">
        <f>I17*$F17</f>
        <v>0</v>
      </c>
      <c r="K17" s="442">
        <v>0.14499999999999999</v>
      </c>
      <c r="L17" s="424">
        <f>K17*$F17</f>
        <v>0</v>
      </c>
      <c r="M17" s="442">
        <v>0.14499999999999999</v>
      </c>
      <c r="N17" s="424">
        <f>M17*$F17</f>
        <v>0</v>
      </c>
      <c r="O17" s="442">
        <v>0.13500000000000001</v>
      </c>
      <c r="P17" s="424">
        <f>O17*$F17</f>
        <v>0</v>
      </c>
      <c r="Q17" s="442">
        <v>0.13500000000000001</v>
      </c>
      <c r="R17" s="425">
        <f>Q17*$F17</f>
        <v>0</v>
      </c>
    </row>
    <row r="18" spans="2:18" x14ac:dyDescent="0.25">
      <c r="B18" s="149">
        <f>Resumo!B23</f>
        <v>2</v>
      </c>
      <c r="C18" s="610" t="str">
        <f>Resumo!C23</f>
        <v>DEMOLIÇÃO</v>
      </c>
      <c r="D18" s="611"/>
      <c r="E18" s="612"/>
      <c r="F18" s="392">
        <f>Resumo!G23</f>
        <v>0</v>
      </c>
      <c r="G18" s="443">
        <v>0</v>
      </c>
      <c r="H18" s="392">
        <f t="shared" ref="H18:H19" si="0">G18*$F18</f>
        <v>0</v>
      </c>
      <c r="I18" s="443">
        <v>1</v>
      </c>
      <c r="J18" s="392">
        <f t="shared" ref="J18:L19" si="1">I18*$F18</f>
        <v>0</v>
      </c>
      <c r="K18" s="443">
        <v>0</v>
      </c>
      <c r="L18" s="392">
        <f t="shared" si="1"/>
        <v>0</v>
      </c>
      <c r="M18" s="443">
        <v>0</v>
      </c>
      <c r="N18" s="392">
        <f t="shared" ref="N18" si="2">M18*$F18</f>
        <v>0</v>
      </c>
      <c r="O18" s="443">
        <v>0</v>
      </c>
      <c r="P18" s="392">
        <f t="shared" ref="P18" si="3">O18*$F18</f>
        <v>0</v>
      </c>
      <c r="Q18" s="443">
        <v>0</v>
      </c>
      <c r="R18" s="393">
        <f t="shared" ref="R18" si="4">Q18*$F18</f>
        <v>0</v>
      </c>
    </row>
    <row r="19" spans="2:18" ht="15.75" thickBot="1" x14ac:dyDescent="0.3">
      <c r="B19" s="394">
        <f>Resumo!B24</f>
        <v>3</v>
      </c>
      <c r="C19" s="607" t="str">
        <f>Resumo!C24</f>
        <v>TERRAPLENAGEM E PAVIMENTAÇÃO</v>
      </c>
      <c r="D19" s="608"/>
      <c r="E19" s="609"/>
      <c r="F19" s="395">
        <f>Resumo!G24</f>
        <v>0</v>
      </c>
      <c r="G19" s="444">
        <v>0.1</v>
      </c>
      <c r="H19" s="395">
        <f t="shared" si="0"/>
        <v>0</v>
      </c>
      <c r="I19" s="444">
        <v>0.2</v>
      </c>
      <c r="J19" s="395">
        <f t="shared" si="1"/>
        <v>0</v>
      </c>
      <c r="K19" s="444">
        <v>0.2</v>
      </c>
      <c r="L19" s="395">
        <f t="shared" si="1"/>
        <v>0</v>
      </c>
      <c r="M19" s="444">
        <v>0.2</v>
      </c>
      <c r="N19" s="395">
        <f t="shared" ref="N19" si="5">M19*$F19</f>
        <v>0</v>
      </c>
      <c r="O19" s="444">
        <v>0.2</v>
      </c>
      <c r="P19" s="395">
        <f t="shared" ref="P19" si="6">O19*$F19</f>
        <v>0</v>
      </c>
      <c r="Q19" s="444">
        <v>0.1</v>
      </c>
      <c r="R19" s="396">
        <f t="shared" ref="R19" si="7">Q19*$F19</f>
        <v>0</v>
      </c>
    </row>
    <row r="20" spans="2:18" ht="15.75" thickBot="1" x14ac:dyDescent="0.3">
      <c r="B20" s="414"/>
      <c r="C20" s="90"/>
      <c r="D20" s="87"/>
      <c r="E20" s="87"/>
      <c r="F20" s="87"/>
      <c r="G20" s="445"/>
      <c r="H20" s="87"/>
      <c r="I20" s="445"/>
      <c r="J20" s="90"/>
      <c r="K20" s="445"/>
      <c r="L20" s="87"/>
      <c r="M20" s="445"/>
      <c r="N20" s="90"/>
      <c r="O20" s="445"/>
      <c r="P20" s="87"/>
      <c r="Q20" s="445"/>
      <c r="R20" s="415"/>
    </row>
    <row r="21" spans="2:18" x14ac:dyDescent="0.25">
      <c r="B21" s="623" t="s">
        <v>262</v>
      </c>
      <c r="C21" s="624"/>
      <c r="D21" s="624"/>
      <c r="E21" s="625"/>
      <c r="F21" s="397"/>
      <c r="G21" s="446" t="e">
        <f>ROUND(H21/$F$22,4)</f>
        <v>#DIV/0!</v>
      </c>
      <c r="H21" s="398">
        <f>SUM(H17:H19)</f>
        <v>0</v>
      </c>
      <c r="I21" s="446" t="e">
        <f>ROUND(J21/$F$22,4)</f>
        <v>#DIV/0!</v>
      </c>
      <c r="J21" s="398">
        <f>SUM(J17:J19)</f>
        <v>0</v>
      </c>
      <c r="K21" s="446" t="e">
        <f>ROUND(L21/$F$22,4)</f>
        <v>#DIV/0!</v>
      </c>
      <c r="L21" s="398">
        <f>SUM(L17:L19)</f>
        <v>0</v>
      </c>
      <c r="M21" s="446" t="e">
        <f>ROUND(N21/$F$22,4)</f>
        <v>#DIV/0!</v>
      </c>
      <c r="N21" s="398">
        <f>SUM(N17:N19)</f>
        <v>0</v>
      </c>
      <c r="O21" s="446" t="e">
        <f>ROUND(P21/$F$22,4)</f>
        <v>#DIV/0!</v>
      </c>
      <c r="P21" s="398">
        <f>SUM(P17:P19)</f>
        <v>0</v>
      </c>
      <c r="Q21" s="446" t="e">
        <f>ROUND(R21/$F$22,4)</f>
        <v>#DIV/0!</v>
      </c>
      <c r="R21" s="399">
        <f>SUM(R17:R19)</f>
        <v>0</v>
      </c>
    </row>
    <row r="22" spans="2:18" ht="15.75" thickBot="1" x14ac:dyDescent="0.3">
      <c r="B22" s="626" t="s">
        <v>263</v>
      </c>
      <c r="C22" s="627"/>
      <c r="D22" s="627"/>
      <c r="E22" s="628"/>
      <c r="F22" s="395">
        <f>F17+F18+F19</f>
        <v>0</v>
      </c>
      <c r="G22" s="444" t="e">
        <f>ROUND(H22/$F$22,4)</f>
        <v>#DIV/0!</v>
      </c>
      <c r="H22" s="395">
        <f>H21</f>
        <v>0</v>
      </c>
      <c r="I22" s="444" t="e">
        <f>ROUND(J22/$F$22,4)</f>
        <v>#DIV/0!</v>
      </c>
      <c r="J22" s="400">
        <f>SUM(J21,H22)</f>
        <v>0</v>
      </c>
      <c r="K22" s="444" t="e">
        <f>ROUND(L22/$F$22,4)</f>
        <v>#DIV/0!</v>
      </c>
      <c r="L22" s="400">
        <f>SUM(L21,J22)</f>
        <v>0</v>
      </c>
      <c r="M22" s="444" t="e">
        <f>ROUND(N22/$F$22,4)</f>
        <v>#DIV/0!</v>
      </c>
      <c r="N22" s="400">
        <f>SUM(N21,L22)</f>
        <v>0</v>
      </c>
      <c r="O22" s="444" t="e">
        <f>ROUND(P22/$F$22,4)</f>
        <v>#DIV/0!</v>
      </c>
      <c r="P22" s="400">
        <f>SUM(P21,N22)</f>
        <v>0</v>
      </c>
      <c r="Q22" s="444" t="e">
        <f>ROUND(R22/$F$22,4)</f>
        <v>#DIV/0!</v>
      </c>
      <c r="R22" s="401">
        <f>SUM(R21,P22)</f>
        <v>0</v>
      </c>
    </row>
    <row r="23" spans="2:18" ht="12.75" customHeight="1" x14ac:dyDescent="0.25">
      <c r="B23" s="416"/>
      <c r="C23" s="19"/>
      <c r="D23" s="19"/>
      <c r="E23" s="19"/>
      <c r="F23" s="19"/>
      <c r="G23" s="420"/>
      <c r="H23" s="19"/>
      <c r="I23" s="420"/>
      <c r="J23" s="19"/>
      <c r="K23" s="420"/>
      <c r="L23" s="19"/>
      <c r="M23" s="420"/>
      <c r="N23" s="19"/>
      <c r="O23" s="420"/>
      <c r="P23" s="2"/>
      <c r="Q23" s="4"/>
      <c r="R23" s="411"/>
    </row>
    <row r="24" spans="2:18" ht="12.75" customHeight="1" thickBot="1" x14ac:dyDescent="0.3">
      <c r="B24" s="416"/>
      <c r="C24" s="19"/>
      <c r="D24" s="19"/>
      <c r="E24" s="19"/>
      <c r="F24" s="19"/>
      <c r="G24" s="420"/>
      <c r="H24" s="19"/>
      <c r="I24" s="420"/>
      <c r="J24" s="19"/>
      <c r="K24" s="420"/>
      <c r="L24" s="19"/>
      <c r="M24" s="420"/>
      <c r="N24" s="19"/>
      <c r="O24" s="420"/>
      <c r="P24" s="2"/>
      <c r="Q24" s="4"/>
      <c r="R24" s="411"/>
    </row>
    <row r="25" spans="2:18" ht="24.95" customHeight="1" x14ac:dyDescent="0.25">
      <c r="B25" s="617" t="s">
        <v>266</v>
      </c>
      <c r="C25" s="618"/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9"/>
    </row>
    <row r="26" spans="2:18" ht="12.75" customHeight="1" x14ac:dyDescent="0.25">
      <c r="B26" s="629" t="s">
        <v>1</v>
      </c>
      <c r="C26" s="616" t="s">
        <v>49</v>
      </c>
      <c r="D26" s="616"/>
      <c r="E26" s="616"/>
      <c r="F26" s="616"/>
      <c r="G26" s="616" t="s">
        <v>264</v>
      </c>
      <c r="H26" s="616"/>
      <c r="I26" s="616"/>
      <c r="J26" s="616"/>
      <c r="K26" s="616"/>
      <c r="L26" s="616"/>
      <c r="M26" s="616"/>
      <c r="N26" s="616"/>
      <c r="O26" s="616"/>
      <c r="P26" s="616"/>
      <c r="Q26" s="616"/>
      <c r="R26" s="630"/>
    </row>
    <row r="27" spans="2:18" x14ac:dyDescent="0.25">
      <c r="B27" s="629"/>
      <c r="C27" s="616"/>
      <c r="D27" s="616"/>
      <c r="E27" s="616"/>
      <c r="F27" s="616"/>
      <c r="G27" s="616" t="s">
        <v>256</v>
      </c>
      <c r="H27" s="616"/>
      <c r="I27" s="616" t="s">
        <v>257</v>
      </c>
      <c r="J27" s="616"/>
      <c r="K27" s="616" t="s">
        <v>258</v>
      </c>
      <c r="L27" s="616"/>
      <c r="M27" s="616" t="s">
        <v>259</v>
      </c>
      <c r="N27" s="616"/>
      <c r="O27" s="616" t="s">
        <v>260</v>
      </c>
      <c r="P27" s="616"/>
      <c r="Q27" s="616" t="s">
        <v>261</v>
      </c>
      <c r="R27" s="630"/>
    </row>
    <row r="28" spans="2:18" ht="25.5" customHeight="1" x14ac:dyDescent="0.25">
      <c r="B28" s="629"/>
      <c r="C28" s="616" t="s">
        <v>267</v>
      </c>
      <c r="D28" s="616"/>
      <c r="E28" s="616"/>
      <c r="F28" s="390" t="s">
        <v>45</v>
      </c>
      <c r="G28" s="390" t="s">
        <v>68</v>
      </c>
      <c r="H28" s="390" t="s">
        <v>47</v>
      </c>
      <c r="I28" s="390" t="s">
        <v>68</v>
      </c>
      <c r="J28" s="390" t="s">
        <v>47</v>
      </c>
      <c r="K28" s="390" t="s">
        <v>68</v>
      </c>
      <c r="L28" s="390" t="s">
        <v>47</v>
      </c>
      <c r="M28" s="390" t="s">
        <v>68</v>
      </c>
      <c r="N28" s="390" t="s">
        <v>47</v>
      </c>
      <c r="O28" s="390" t="s">
        <v>68</v>
      </c>
      <c r="P28" s="390" t="s">
        <v>47</v>
      </c>
      <c r="Q28" s="390" t="s">
        <v>68</v>
      </c>
      <c r="R28" s="391" t="s">
        <v>47</v>
      </c>
    </row>
    <row r="29" spans="2:18" x14ac:dyDescent="0.25">
      <c r="B29" s="153">
        <f>Resumo!B22</f>
        <v>1</v>
      </c>
      <c r="C29" s="613" t="str">
        <f>Resumo!C22</f>
        <v>SERVIÇOS PRELIMINARES</v>
      </c>
      <c r="D29" s="614"/>
      <c r="E29" s="615"/>
      <c r="F29" s="424">
        <f>Resumo!G22</f>
        <v>0</v>
      </c>
      <c r="G29" s="426">
        <v>0.28999999999999998</v>
      </c>
      <c r="H29" s="432">
        <f>G29*$F29</f>
        <v>0</v>
      </c>
      <c r="I29" s="426">
        <v>0.15</v>
      </c>
      <c r="J29" s="432">
        <f>I29*$F29</f>
        <v>0</v>
      </c>
      <c r="K29" s="426">
        <v>0.14499999999999999</v>
      </c>
      <c r="L29" s="432">
        <f>K29*$F29</f>
        <v>0</v>
      </c>
      <c r="M29" s="426">
        <v>0.14499999999999999</v>
      </c>
      <c r="N29" s="432">
        <f>M29*$F29</f>
        <v>0</v>
      </c>
      <c r="O29" s="426">
        <v>0.13500000000000001</v>
      </c>
      <c r="P29" s="432">
        <f>O29*$F29</f>
        <v>0</v>
      </c>
      <c r="Q29" s="426">
        <v>0.13500000000000001</v>
      </c>
      <c r="R29" s="437">
        <f>Q29*$F29</f>
        <v>0</v>
      </c>
    </row>
    <row r="30" spans="2:18" x14ac:dyDescent="0.25">
      <c r="B30" s="153">
        <f>Resumo!B23</f>
        <v>2</v>
      </c>
      <c r="C30" s="613" t="str">
        <f>Resumo!C23</f>
        <v>DEMOLIÇÃO</v>
      </c>
      <c r="D30" s="614"/>
      <c r="E30" s="615"/>
      <c r="F30" s="424">
        <f>Resumo!G23</f>
        <v>0</v>
      </c>
      <c r="G30" s="427">
        <v>0</v>
      </c>
      <c r="H30" s="433">
        <f t="shared" ref="H30:H31" si="8">G30*$F30</f>
        <v>0</v>
      </c>
      <c r="I30" s="427">
        <v>1</v>
      </c>
      <c r="J30" s="433">
        <f t="shared" ref="J30" si="9">I30*$F30</f>
        <v>0</v>
      </c>
      <c r="K30" s="427">
        <v>0</v>
      </c>
      <c r="L30" s="433">
        <f t="shared" ref="L30" si="10">K30*$F30</f>
        <v>0</v>
      </c>
      <c r="M30" s="427">
        <v>0</v>
      </c>
      <c r="N30" s="433">
        <f t="shared" ref="N30:N31" si="11">M30*$F30</f>
        <v>0</v>
      </c>
      <c r="O30" s="427">
        <v>0</v>
      </c>
      <c r="P30" s="433">
        <f t="shared" ref="P30:P31" si="12">O30*$F30</f>
        <v>0</v>
      </c>
      <c r="Q30" s="427">
        <v>0</v>
      </c>
      <c r="R30" s="438">
        <f t="shared" ref="R30:R31" si="13">Q30*$F30</f>
        <v>0</v>
      </c>
    </row>
    <row r="31" spans="2:18" ht="15.75" thickBot="1" x14ac:dyDescent="0.3">
      <c r="B31" s="430">
        <f>Resumo!B24</f>
        <v>3</v>
      </c>
      <c r="C31" s="620" t="str">
        <f>Resumo!C24</f>
        <v>TERRAPLENAGEM E PAVIMENTAÇÃO</v>
      </c>
      <c r="D31" s="621"/>
      <c r="E31" s="622"/>
      <c r="F31" s="431">
        <f>Resumo!G24</f>
        <v>0</v>
      </c>
      <c r="G31" s="428">
        <v>0.1</v>
      </c>
      <c r="H31" s="434">
        <f t="shared" si="8"/>
        <v>0</v>
      </c>
      <c r="I31" s="428">
        <v>0.2</v>
      </c>
      <c r="J31" s="434">
        <f t="shared" ref="J31" si="14">I31*$F31</f>
        <v>0</v>
      </c>
      <c r="K31" s="428">
        <v>0.2</v>
      </c>
      <c r="L31" s="434">
        <f t="shared" ref="L31" si="15">K31*$F31</f>
        <v>0</v>
      </c>
      <c r="M31" s="428">
        <v>0.2</v>
      </c>
      <c r="N31" s="434">
        <f t="shared" si="11"/>
        <v>0</v>
      </c>
      <c r="O31" s="428">
        <v>0.2</v>
      </c>
      <c r="P31" s="434">
        <f t="shared" si="12"/>
        <v>0</v>
      </c>
      <c r="Q31" s="428">
        <v>0.1</v>
      </c>
      <c r="R31" s="439">
        <f t="shared" si="13"/>
        <v>0</v>
      </c>
    </row>
    <row r="32" spans="2:18" ht="15.75" thickBot="1" x14ac:dyDescent="0.3">
      <c r="B32" s="414"/>
      <c r="C32" s="90"/>
      <c r="D32" s="87"/>
      <c r="E32" s="87"/>
      <c r="F32" s="87"/>
      <c r="G32" s="419"/>
      <c r="H32" s="75"/>
      <c r="I32" s="419"/>
      <c r="J32" s="357"/>
      <c r="K32" s="419"/>
      <c r="L32" s="75"/>
      <c r="M32" s="419"/>
      <c r="N32" s="357"/>
      <c r="O32" s="419"/>
      <c r="P32" s="75"/>
      <c r="Q32" s="419"/>
      <c r="R32" s="86"/>
    </row>
    <row r="33" spans="2:18" x14ac:dyDescent="0.25">
      <c r="B33" s="623" t="s">
        <v>262</v>
      </c>
      <c r="C33" s="624"/>
      <c r="D33" s="624"/>
      <c r="E33" s="625"/>
      <c r="F33" s="397"/>
      <c r="G33" s="429" t="e">
        <f>ROUND(H33/$F$22,4)</f>
        <v>#DIV/0!</v>
      </c>
      <c r="H33" s="435">
        <f>SUM(H29:H31)</f>
        <v>0</v>
      </c>
      <c r="I33" s="429" t="e">
        <f>ROUND(J33/$F$22,4)</f>
        <v>#DIV/0!</v>
      </c>
      <c r="J33" s="435">
        <f>SUM(J29:J31)</f>
        <v>0</v>
      </c>
      <c r="K33" s="429" t="e">
        <f>ROUND(L33/$F$22,4)</f>
        <v>#DIV/0!</v>
      </c>
      <c r="L33" s="435">
        <f>SUM(L29:L31)</f>
        <v>0</v>
      </c>
      <c r="M33" s="429" t="e">
        <f>ROUND(N33/$F$22,4)</f>
        <v>#DIV/0!</v>
      </c>
      <c r="N33" s="435">
        <f>SUM(N29:N31)</f>
        <v>0</v>
      </c>
      <c r="O33" s="429" t="e">
        <f>ROUND(P33/$F$22,4)</f>
        <v>#DIV/0!</v>
      </c>
      <c r="P33" s="435">
        <f>SUM(P29:P31)</f>
        <v>0</v>
      </c>
      <c r="Q33" s="429" t="e">
        <f>ROUND(R33/$F$22,4)</f>
        <v>#DIV/0!</v>
      </c>
      <c r="R33" s="440">
        <f>SUM(R29:R31)</f>
        <v>0</v>
      </c>
    </row>
    <row r="34" spans="2:18" ht="15.75" thickBot="1" x14ac:dyDescent="0.3">
      <c r="B34" s="626" t="s">
        <v>263</v>
      </c>
      <c r="C34" s="627"/>
      <c r="D34" s="627"/>
      <c r="E34" s="628"/>
      <c r="F34" s="395">
        <f>F29+F30+F31</f>
        <v>0</v>
      </c>
      <c r="G34" s="428" t="e">
        <f>ROUND(H34/$F$22,4)</f>
        <v>#DIV/0!</v>
      </c>
      <c r="H34" s="434">
        <f>H33</f>
        <v>0</v>
      </c>
      <c r="I34" s="428" t="e">
        <f>ROUND(J34/$F$22,4)</f>
        <v>#DIV/0!</v>
      </c>
      <c r="J34" s="436">
        <f>SUM(J33,H34)</f>
        <v>0</v>
      </c>
      <c r="K34" s="428" t="e">
        <f>ROUND(L34/$F$22,4)</f>
        <v>#DIV/0!</v>
      </c>
      <c r="L34" s="436">
        <f>SUM(L33,J34)</f>
        <v>0</v>
      </c>
      <c r="M34" s="428" t="e">
        <f>ROUND(N34/$F$22,4)</f>
        <v>#DIV/0!</v>
      </c>
      <c r="N34" s="436">
        <f>SUM(N33,L34)</f>
        <v>0</v>
      </c>
      <c r="O34" s="428" t="e">
        <f>ROUND(P34/$F$22,4)</f>
        <v>#DIV/0!</v>
      </c>
      <c r="P34" s="436">
        <f>SUM(P33,N34)</f>
        <v>0</v>
      </c>
      <c r="Q34" s="428" t="e">
        <f>ROUND(R34/$F$22,4)</f>
        <v>#DIV/0!</v>
      </c>
      <c r="R34" s="441">
        <f>SUM(R33,P34)</f>
        <v>0</v>
      </c>
    </row>
    <row r="35" spans="2:18" ht="15.75" thickBot="1" x14ac:dyDescent="0.3">
      <c r="B35" s="145"/>
      <c r="C35" s="146"/>
      <c r="D35" s="147"/>
      <c r="E35" s="147"/>
      <c r="F35" s="147"/>
      <c r="G35" s="146"/>
      <c r="H35" s="147"/>
      <c r="I35" s="146"/>
      <c r="J35" s="146"/>
      <c r="K35" s="146"/>
      <c r="L35" s="147"/>
      <c r="M35" s="146"/>
      <c r="N35" s="146"/>
      <c r="O35" s="146"/>
      <c r="P35" s="147"/>
      <c r="Q35" s="146"/>
      <c r="R35" s="412"/>
    </row>
  </sheetData>
  <mergeCells count="33">
    <mergeCell ref="C28:E28"/>
    <mergeCell ref="G27:H27"/>
    <mergeCell ref="I27:J27"/>
    <mergeCell ref="B22:E22"/>
    <mergeCell ref="B21:E21"/>
    <mergeCell ref="G26:R26"/>
    <mergeCell ref="C26:F27"/>
    <mergeCell ref="B26:B28"/>
    <mergeCell ref="B25:R25"/>
    <mergeCell ref="K27:L27"/>
    <mergeCell ref="M27:N27"/>
    <mergeCell ref="O27:P27"/>
    <mergeCell ref="Q27:R27"/>
    <mergeCell ref="C29:E29"/>
    <mergeCell ref="C30:E30"/>
    <mergeCell ref="C31:E31"/>
    <mergeCell ref="B33:E33"/>
    <mergeCell ref="B34:E34"/>
    <mergeCell ref="B11:R11"/>
    <mergeCell ref="C19:E19"/>
    <mergeCell ref="C18:E18"/>
    <mergeCell ref="C17:E17"/>
    <mergeCell ref="C16:E16"/>
    <mergeCell ref="G15:H15"/>
    <mergeCell ref="I15:J15"/>
    <mergeCell ref="K15:L15"/>
    <mergeCell ref="M15:N15"/>
    <mergeCell ref="O15:P15"/>
    <mergeCell ref="B13:R13"/>
    <mergeCell ref="B14:B16"/>
    <mergeCell ref="C14:F15"/>
    <mergeCell ref="G14:R14"/>
    <mergeCell ref="Q15:R15"/>
  </mergeCells>
  <pageMargins left="0.51181102362204722" right="0.51181102362204722" top="0.78740157480314965" bottom="0.78740157480314965" header="0.31496062992125984" footer="0.31496062992125984"/>
  <pageSetup paperSize="9" scale="52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7</vt:i4>
      </vt:variant>
    </vt:vector>
  </HeadingPairs>
  <TitlesOfParts>
    <vt:vector size="13" baseType="lpstr">
      <vt:lpstr>Resumo</vt:lpstr>
      <vt:lpstr>Orçamento</vt:lpstr>
      <vt:lpstr>Composições</vt:lpstr>
      <vt:lpstr>BDI - Transporte</vt:lpstr>
      <vt:lpstr>BDI - Serviço</vt:lpstr>
      <vt:lpstr>Cronograma</vt:lpstr>
      <vt:lpstr>'BDI - Serviço'!Area_de_impressao</vt:lpstr>
      <vt:lpstr>'BDI - Transporte'!Area_de_impressao</vt:lpstr>
      <vt:lpstr>Composições!Area_de_impressao</vt:lpstr>
      <vt:lpstr>Cronograma!Area_de_impressao</vt:lpstr>
      <vt:lpstr>Orçamento!Area_de_impressao</vt:lpstr>
      <vt:lpstr>Resumo!Area_de_impressao</vt:lpstr>
      <vt:lpstr>Composições!Titulos_de_impressao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THIBES GONSALVES</dc:creator>
  <cp:lastModifiedBy>STHEFANNY SILVA COSTA. FARIAS</cp:lastModifiedBy>
  <cp:lastPrinted>2022-02-22T13:00:44Z</cp:lastPrinted>
  <dcterms:created xsi:type="dcterms:W3CDTF">2022-02-18T13:55:21Z</dcterms:created>
  <dcterms:modified xsi:type="dcterms:W3CDTF">2022-06-01T15:36:37Z</dcterms:modified>
</cp:coreProperties>
</file>